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kapitulace stavby" sheetId="1" r:id="rId1"/>
    <sheet name="1 - PILSKÝ POTOK" sheetId="2" r:id="rId2"/>
    <sheet name="2 - VODOVOD" sheetId="3" r:id="rId3"/>
  </sheets>
  <definedNames>
    <definedName name="_xlnm.Print_Area" localSheetId="1">('1 - PILSKÝ POTOK'!$C$4:$Q$70,'1 - PILSKÝ POTOK'!$C$76:$Q$118,'1 - PILSKÝ POTOK'!$C$124:$Q$573)</definedName>
    <definedName name="_xlnm.Print_Titles" localSheetId="1">'1 - PILSKÝ POTOK'!$134:$134</definedName>
    <definedName name="_xlnm.Print_Area" localSheetId="2">('2 - VODOVOD'!$C$4:$Q$70,'2 - VODOVOD'!$C$76:$Q$113,'2 - VODOVOD'!$C$119:$Q$510)</definedName>
    <definedName name="_xlnm.Print_Titles" localSheetId="2">'2 - VODOVOD'!$129:$129</definedName>
    <definedName name="_xlnm.Print_Area" localSheetId="0">('Rekapitulace stavby'!$C$4:$AP$70,'Rekapitulace stavby'!$C$76:$AP$97)</definedName>
    <definedName name="_xlnm.Print_Titles" localSheetId="0">'Rekapitulace stavby'!$85:$85</definedName>
    <definedName name="Excel_BuiltIn_Print_Area" localSheetId="0">('Rekapitulace stavby'!$C$4:$AP$70,'Rekapitulace stavby'!$C$76:$AP$97)</definedName>
    <definedName name="Excel_BuiltIn_Print_Titles" localSheetId="0">'Rekapitulace stavby'!$85:$85</definedName>
    <definedName name="Excel_BuiltIn_Print_Area" localSheetId="1">('1 - PILSKÝ POTOK'!$C$4:$Q$70,'1 - PILSKÝ POTOK'!$C$76:$Q$118,'1 - PILSKÝ POTOK'!$C$124:$Q$573)</definedName>
    <definedName name="Excel_BuiltIn_Print_Titles" localSheetId="1">'1 - PILSKÝ POTOK'!$134:$134</definedName>
    <definedName name="Excel_BuiltIn_Print_Area" localSheetId="2">('2 - VODOVOD'!$C$4:$Q$70,'2 - VODOVOD'!$C$76:$Q$113,'2 - VODOVOD'!$C$119:$Q$510)</definedName>
    <definedName name="Excel_BuiltIn_Print_Titles" localSheetId="2">'2 - VODOVOD'!$129:$129</definedName>
  </definedNames>
  <calcPr fullCalcOnLoad="1"/>
</workbook>
</file>

<file path=xl/sharedStrings.xml><?xml version="1.0" encoding="utf-8"?>
<sst xmlns="http://schemas.openxmlformats.org/spreadsheetml/2006/main" count="7737" uniqueCount="1331">
  <si>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</si>
  <si>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</si>
  <si>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</si>
  <si>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</si>
  <si>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</si>
  <si>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</si>
  <si>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</si>
  <si>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</si>
  <si>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</si>
  <si>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</si>
  <si>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</si>
  <si>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</si>
  <si>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</si>
  <si>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</si>
  <si>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</si>
  <si>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</si>
  <si>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</si>
  <si>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2016-42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</si>
  <si>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</si>
  <si>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</si>
  <si>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VRCHLABÍ - UL. DOBROVSKÉHO - PILSKÝ POTOK - REKONSTRUKCE</t>
  </si>
  <si>
    <t>0,1</t>
  </si>
  <si>
    <t>JKSO:</t>
  </si>
  <si>
    <t>CC-CZ:</t>
  </si>
  <si>
    <t>2</t>
  </si>
  <si>
    <t>1</t>
  </si>
  <si>
    <t>Místo:</t>
  </si>
  <si>
    <t>VRCHLABÍ, UL. DOBROVSKÉHO</t>
  </si>
  <si>
    <t>Datum:</t>
  </si>
  <si>
    <t>8.8.2016</t>
  </si>
  <si>
    <t>10</t>
  </si>
  <si>
    <t>CZ-CPV:</t>
  </si>
  <si>
    <t>50000000-5</t>
  </si>
  <si>
    <t>100</t>
  </si>
  <si>
    <t>Objednatel:</t>
  </si>
  <si>
    <t>IČ:</t>
  </si>
  <si>
    <t>MĚSTO VRCHLABÍ, ZÁMEK ČP. 1, 543 01, VRCHLABÍ</t>
  </si>
  <si>
    <t>DIČ:</t>
  </si>
  <si>
    <t>Zhotovitel:</t>
  </si>
  <si>
    <t>Vyplň údaj</t>
  </si>
  <si>
    <t>Projektant:</t>
  </si>
  <si>
    <t>ING. JAN ČÍŽEK, VODOHOSPODÁŘSKÁ KANCELÁŘ, TRUTNOV</t>
  </si>
  <si>
    <t>True</t>
  </si>
  <si>
    <t>Zpracovatel:</t>
  </si>
  <si>
    <t>Lenka Benešová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</si>
  <si>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</si>
  <si>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</si>
  <si>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</si>
  <si>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</si>
  <si>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</si>
  <si>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</si>
  <si>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</si>
  <si>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</si>
  <si>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</si>
  <si>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</si>
  <si>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</si>
  <si>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</si>
  <si>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</si>
  <si>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</si>
  <si>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</si>
  <si>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</si>
  <si>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</si>
  <si>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</si>
  <si>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</si>
  <si>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</si>
  <si>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</si>
  <si>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</si>
  <si>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</si>
  <si>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</si>
  <si>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</si>
  <si>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</si>
  <si>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</si>
  <si>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</si>
  <si>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</si>
  <si>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</si>
  <si>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</si>
  <si>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</si>
  <si>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</si>
  <si>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</si>
  <si>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</si>
  <si>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</si>
  <si>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</si>
  <si>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</si>
  <si>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</si>
  <si>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</si>
  <si>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</si>
  <si>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</si>
  <si>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</si>
  <si>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{af17c943-5547-4259-a219-75faf8a6763f}</t>
  </si>
  <si>
    <t>{00000000-0000-0000-0000-000000000000}</t>
  </si>
  <si>
    <t>/</t>
  </si>
  <si>
    <t>PILSKÝ POTOK</t>
  </si>
  <si>
    <t>{9d7557df-7f0b-49d9-8239-46ff6f1ad2b6}</t>
  </si>
  <si>
    <t>VODOVOD</t>
  </si>
  <si>
    <t>{e03c6d51-ef59-4904-b0a3-2afec6b22104}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</si>
  <si>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</si>
  <si>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</si>
  <si>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</si>
  <si>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</si>
  <si>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</si>
  <si>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</si>
  <si>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</si>
  <si>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</si>
  <si>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</si>
  <si>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</si>
  <si>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</si>
  <si>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</si>
  <si>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</si>
  <si>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</si>
  <si>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</si>
  <si>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</si>
  <si>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PILSKÝ POTOK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</si>
  <si>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</si>
  <si>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</si>
  <si>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</si>
  <si>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</si>
  <si>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</si>
  <si>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</si>
  <si>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</si>
  <si>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</si>
  <si>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</si>
  <si>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</si>
  <si>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</si>
  <si>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</si>
  <si>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</si>
  <si>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</si>
  <si>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</si>
  <si>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</si>
  <si>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</si>
  <si>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</si>
  <si>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</si>
  <si>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</si>
  <si>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</si>
  <si>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</si>
  <si>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</si>
  <si>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</si>
  <si>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</si>
  <si>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</si>
  <si>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</si>
  <si>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</si>
  <si>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</si>
  <si>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</si>
  <si>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</si>
  <si>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</si>
  <si>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</si>
  <si>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</si>
  <si>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</si>
  <si>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</si>
  <si>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</si>
  <si>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</si>
  <si>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</si>
  <si>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</si>
  <si>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</si>
  <si>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</si>
  <si>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</si>
  <si>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</si>
  <si>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</si>
  <si>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</si>
  <si>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</si>
  <si>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</si>
  <si>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</si>
  <si>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</si>
  <si>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</si>
  <si>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111111000</t>
  </si>
  <si>
    <t>Výpočet kubatury výkopů celkem - položka bez ceny - pouze výpočet</t>
  </si>
  <si>
    <t>m3</t>
  </si>
  <si>
    <t>4</t>
  </si>
  <si>
    <t>333200966</t>
  </si>
  <si>
    <t>" ZATRUBNĚNÍ POTOKA "</t>
  </si>
  <si>
    <t>VV</t>
  </si>
  <si>
    <t>(2+2)/2*2,99*1,8</t>
  </si>
  <si>
    <t>(2+1,84)/2*1,2*1,8</t>
  </si>
  <si>
    <t>(1,84+1,8)/2*10,81*1,8</t>
  </si>
  <si>
    <t>(1,8+1,79)/2*1,42*1,8</t>
  </si>
  <si>
    <t>(1,79+1,81)/2*2,58*1,8</t>
  </si>
  <si>
    <t>(1,81+1,82)/2*1,42*1,8</t>
  </si>
  <si>
    <t>(1,82+1,34)/2*8,58*1,8</t>
  </si>
  <si>
    <t>(1,34+1,28)/2*0,99*1,8</t>
  </si>
  <si>
    <t>(1,28+1,19)/2*6,51*1,8</t>
  </si>
  <si>
    <t>(1,19+1,39)/2*3,46*1,8</t>
  </si>
  <si>
    <t>(1,39+1,43)/2*7,94*1,8</t>
  </si>
  <si>
    <t>(1,43+1,42)/2*11,33*1,8</t>
  </si>
  <si>
    <t>(1,42+1,5)/2*4,77*1,8</t>
  </si>
  <si>
    <t>Mezisoučet</t>
  </si>
  <si>
    <t>3</t>
  </si>
  <si>
    <t>" + ROZŠÍŘENÍ NA ŠACHTY "</t>
  </si>
  <si>
    <t>4,5*4,5*2,5</t>
  </si>
  <si>
    <t>" - KUBATURA SEJMUTÉ ORNICE A "</t>
  </si>
  <si>
    <t>" ODSTRANĚNÝCH ASF PLOCH "</t>
  </si>
  <si>
    <t>-(16,465+49,4)</t>
  </si>
  <si>
    <t>Součet</t>
  </si>
  <si>
    <t>113107124</t>
  </si>
  <si>
    <t>Odstranění podkladu pl do 50 m2 z kameniva drceného tl 400 mm</t>
  </si>
  <si>
    <t>m2</t>
  </si>
  <si>
    <t>-664215744</t>
  </si>
  <si>
    <t>" PODKLADNÍ VRSTVY POD ASF "</t>
  </si>
  <si>
    <t>" KOMUNIKACÍ "</t>
  </si>
  <si>
    <t>44,76*1,8</t>
  </si>
  <si>
    <t>" + ROZŠÍŘENÍ NA Š2 "</t>
  </si>
  <si>
    <t>4,5*4,5</t>
  </si>
  <si>
    <t>113107142</t>
  </si>
  <si>
    <t>Odstranění podkladu pl do 50 m2 živičných tl 100 mm</t>
  </si>
  <si>
    <t>-1138408762</t>
  </si>
  <si>
    <t>" OBALOVANÉ KAMENIVO TL. 70 mm "</t>
  </si>
  <si>
    <t>" ACL "</t>
  </si>
  <si>
    <t>44,76*2,2</t>
  </si>
  <si>
    <t>113154253r</t>
  </si>
  <si>
    <t>Frézování živičného krytu tl 50 mm pl do 1000 m2 s překážkami v trase</t>
  </si>
  <si>
    <t>1503441929</t>
  </si>
  <si>
    <t>5</t>
  </si>
  <si>
    <t>115001105</t>
  </si>
  <si>
    <t>Převedení vody potrubím DN do 600</t>
  </si>
  <si>
    <t>m</t>
  </si>
  <si>
    <t>-1630078270</t>
  </si>
  <si>
    <t>" DOČASNÉ ODKLONĚNÍ KORYTA  POTOKA "</t>
  </si>
  <si>
    <t>" Z PROSTORU VÝSTAVBY "</t>
  </si>
  <si>
    <t>70</t>
  </si>
  <si>
    <t>6</t>
  </si>
  <si>
    <t>115101201</t>
  </si>
  <si>
    <t>Čerpání vody na dopravní výšku do 10 m průměrný přítok do 500 l/min</t>
  </si>
  <si>
    <t>hod</t>
  </si>
  <si>
    <t>1925825396</t>
  </si>
  <si>
    <t>" ČERPÁNÍ PŘÍPADNÉ PODZEMNÍ, "</t>
  </si>
  <si>
    <t>" ČI DEŠŤOVÉ VODY Z VÝKOPŮ "</t>
  </si>
  <si>
    <t>" ODBORNÝ ODHAD 15 DNÍ PO 8 HODINÁCH "</t>
  </si>
  <si>
    <t>" DENNĚ "</t>
  </si>
  <si>
    <t>15*8</t>
  </si>
  <si>
    <t>7</t>
  </si>
  <si>
    <t>115101301</t>
  </si>
  <si>
    <t>Pohotovost čerpací soupravy pro dopravní výšku do 10 m přítok do 500 l/min</t>
  </si>
  <si>
    <t>den</t>
  </si>
  <si>
    <t>1263690230</t>
  </si>
  <si>
    <t>" ODBORNÝ ODHAD "</t>
  </si>
  <si>
    <t>" 2 ČERPADLA "</t>
  </si>
  <si>
    <t>15*2</t>
  </si>
  <si>
    <t>8</t>
  </si>
  <si>
    <t>119001401</t>
  </si>
  <si>
    <t>Dočasné zajištění potrubí ocelového nebo litinového DN do 200</t>
  </si>
  <si>
    <t>2109731167</t>
  </si>
  <si>
    <t>1,8*3</t>
  </si>
  <si>
    <t>9</t>
  </si>
  <si>
    <t>119001402</t>
  </si>
  <si>
    <t>Dočasné zajištění potrubí ocelového nebo litinového DN do 500</t>
  </si>
  <si>
    <t>-1627480020</t>
  </si>
  <si>
    <t>1,8*2</t>
  </si>
  <si>
    <t>119001411</t>
  </si>
  <si>
    <t>Dočasné zajištění potrubí betonového, ŽB nebo kameninového DN do 200</t>
  </si>
  <si>
    <t>1836449756</t>
  </si>
  <si>
    <t>1,8*5</t>
  </si>
  <si>
    <t>11</t>
  </si>
  <si>
    <t>119001412</t>
  </si>
  <si>
    <t>Dočasné zajištění potrubí betonového, ŽB nebo kameninového DN do 500</t>
  </si>
  <si>
    <t>378423440</t>
  </si>
  <si>
    <t>12</t>
  </si>
  <si>
    <t>119001423</t>
  </si>
  <si>
    <t>Dočasné zajištění kabelů a kabelových tratí z více než 6 volně ložených kabelů</t>
  </si>
  <si>
    <t>-1992455549</t>
  </si>
  <si>
    <t>1,8*10</t>
  </si>
  <si>
    <t>13</t>
  </si>
  <si>
    <t>120001101</t>
  </si>
  <si>
    <t>Příplatek za ztížení vykopávky v blízkosti podzemního vedení</t>
  </si>
  <si>
    <t>-1051725693</t>
  </si>
  <si>
    <t>" ODHAD "</t>
  </si>
  <si>
    <t>" 10% CELKOVÉ KUBATURY VÝKOPKU "</t>
  </si>
  <si>
    <t>214,287*0,1</t>
  </si>
  <si>
    <t>14</t>
  </si>
  <si>
    <t>121101101</t>
  </si>
  <si>
    <t>Sejmutí ornice s přemístěním na vzdálenost do 50 m</t>
  </si>
  <si>
    <t>-503422342</t>
  </si>
  <si>
    <t>" SEJMUTÍ ORNICE A PODORNIČÍ "</t>
  </si>
  <si>
    <t>" TL. 300 mm "</t>
  </si>
  <si>
    <t>" TRASA VEDENÁ V TRÁVNÍKU "</t>
  </si>
  <si>
    <t>19,24*1,8*0,3</t>
  </si>
  <si>
    <t>" + ROZŠÍŘENÍ NA Š1 "</t>
  </si>
  <si>
    <t>4,5*4,5*0,3</t>
  </si>
  <si>
    <t>129303101</t>
  </si>
  <si>
    <t>Čištění otevřených koryt vodotečí š dna do 5 m hl do 2,5 m v hornině tř. 4</t>
  </si>
  <si>
    <t>1877615588</t>
  </si>
  <si>
    <t>" VYČIŠTĚNÍ KORYTA V MÍSTĚ OPRAVY "</t>
  </si>
  <si>
    <t>" VTOKOVÉHO OBJEKTU "</t>
  </si>
  <si>
    <t>5*5*0,3</t>
  </si>
  <si>
    <t>16</t>
  </si>
  <si>
    <t>132201202</t>
  </si>
  <si>
    <t>Hloubení rýh š do 2000 mm v hornině tř. 3 objemu do 1000 m3</t>
  </si>
  <si>
    <t>1523280929</t>
  </si>
  <si>
    <t>" HORNINA 3 = 60% "</t>
  </si>
  <si>
    <t>214,287*0,6</t>
  </si>
  <si>
    <t>17</t>
  </si>
  <si>
    <t>132201209</t>
  </si>
  <si>
    <t>Příplatek za lepivost k hloubení rýh š do 2000 mm v hornině tř. 3</t>
  </si>
  <si>
    <t>-1493822799</t>
  </si>
  <si>
    <t>18</t>
  </si>
  <si>
    <t>132301202</t>
  </si>
  <si>
    <t>Hloubení rýh š do 2000 mm v hornině tř. 4 objemu do 1000 m3</t>
  </si>
  <si>
    <t>-1804702652</t>
  </si>
  <si>
    <t>" HORNINA 4 = 35% "</t>
  </si>
  <si>
    <t>214,287*0,35</t>
  </si>
  <si>
    <t>19</t>
  </si>
  <si>
    <t>132301209</t>
  </si>
  <si>
    <t>Příplatek za lepivost k hloubení rýh š do 2000 mm v hornině tř. 4</t>
  </si>
  <si>
    <t>1872197879</t>
  </si>
  <si>
    <t>20</t>
  </si>
  <si>
    <t>132401201</t>
  </si>
  <si>
    <t>Hloubení rýh š do 2000 mm v hornině tř. 5</t>
  </si>
  <si>
    <t>-692848962</t>
  </si>
  <si>
    <t>" HORNINA 5 = 5% "</t>
  </si>
  <si>
    <t>214,287*0,05</t>
  </si>
  <si>
    <t>151101201</t>
  </si>
  <si>
    <t>Zřízení příložného pažení stěn výkopu hl do 4 m</t>
  </si>
  <si>
    <t>-352429198</t>
  </si>
  <si>
    <t>" JÁMY NA ŠACHTY "</t>
  </si>
  <si>
    <t>(4,5*8)*2,5</t>
  </si>
  <si>
    <t>22</t>
  </si>
  <si>
    <t>151101211</t>
  </si>
  <si>
    <t>Odstranění příložného pažení stěn hl do 4 m</t>
  </si>
  <si>
    <t>287008633</t>
  </si>
  <si>
    <t>23</t>
  </si>
  <si>
    <t>151101301</t>
  </si>
  <si>
    <t>Zřízení rozepření stěn při pažení příložném hl do 4 m</t>
  </si>
  <si>
    <t>211506208</t>
  </si>
  <si>
    <t>24</t>
  </si>
  <si>
    <t>151101311</t>
  </si>
  <si>
    <t>Odstranění rozepření stěn při pažení příložném hl do 4 m</t>
  </si>
  <si>
    <t>-1391294361</t>
  </si>
  <si>
    <t>25</t>
  </si>
  <si>
    <t>151811112</t>
  </si>
  <si>
    <t>Osazení a odstranění pažicího boxu těžkého hl výkopu do 4 m š do 2,5 m</t>
  </si>
  <si>
    <t>-399688444</t>
  </si>
  <si>
    <t>(2+2)/2*2,99*2</t>
  </si>
  <si>
    <t>(2+1,84)/2*1,2*2</t>
  </si>
  <si>
    <t>(1,84+1,8)/2*10,81*2</t>
  </si>
  <si>
    <t>(1,8+1,79)/2*1,42*2</t>
  </si>
  <si>
    <t>(1,79+1,81)/2*2,58*2</t>
  </si>
  <si>
    <t>(1,81+1,82)/2*1,42*2</t>
  </si>
  <si>
    <t>(1,82+1,34)/2*8,58*2</t>
  </si>
  <si>
    <t>(1,34+1,28)/2*0,99*2</t>
  </si>
  <si>
    <t>(1,28+1,19)/2*6,51*2</t>
  </si>
  <si>
    <t>(1,19+1,39)/2*3,46*2</t>
  </si>
  <si>
    <t>(1,39+1,43)/2*7,94*2</t>
  </si>
  <si>
    <t>(1,43+1,42)/2*11,33*2</t>
  </si>
  <si>
    <t>(1,42+1,5)/2*4,77*2</t>
  </si>
  <si>
    <t>26</t>
  </si>
  <si>
    <t>151811212</t>
  </si>
  <si>
    <t>Příplatek k pažicímu boxu těžkému hl výkopu do 4 m š do 2,5 m za první a ZKD den zapažení</t>
  </si>
  <si>
    <t>-643140016</t>
  </si>
  <si>
    <t>27</t>
  </si>
  <si>
    <t>161101101</t>
  </si>
  <si>
    <t>Svislé přemístění výkopku z horniny tř. 1 až 4 hl výkopu do 2,5 m</t>
  </si>
  <si>
    <t>459996687</t>
  </si>
  <si>
    <t>" HORNINA 1 AŽ 4 = 95% "</t>
  </si>
  <si>
    <t>214,287*0,95*0,5</t>
  </si>
  <si>
    <t>28</t>
  </si>
  <si>
    <t>161101151</t>
  </si>
  <si>
    <t>Svislé přemístění výkopku z horniny tř. 5 až 7 hl výkopu do 2,5 m</t>
  </si>
  <si>
    <t>993513311</t>
  </si>
  <si>
    <t>214,287*0,05*0,5</t>
  </si>
  <si>
    <t>29</t>
  </si>
  <si>
    <t>162301101</t>
  </si>
  <si>
    <t>Vodorovné přemístění do 500 m výkopku/sypaniny z horniny tř. 1 až 4</t>
  </si>
  <si>
    <t>1665745669</t>
  </si>
  <si>
    <t>" PŘEMÍSTĚNÍ VÝKOPKU NA DOČASNOU "</t>
  </si>
  <si>
    <t>" DEPONII V MÍSTĚ STAVBY "</t>
  </si>
  <si>
    <t>214,287*0,95</t>
  </si>
  <si>
    <t>" Z DOČASNÉ DEPONIE ZPĚT K ZÁSYPŮM "</t>
  </si>
  <si>
    <t>21,629*0,95</t>
  </si>
  <si>
    <t>30</t>
  </si>
  <si>
    <t>162301151</t>
  </si>
  <si>
    <t>Vodorovné přemístění výkopku/sypaniny z hornin tř. 5 až 7 do 500 m</t>
  </si>
  <si>
    <t>-1406263423</t>
  </si>
  <si>
    <t>21,629*0,05</t>
  </si>
  <si>
    <t>31</t>
  </si>
  <si>
    <t>162701105</t>
  </si>
  <si>
    <t>Vodorovné přemístění do 10000 m výkopku/sypaniny z horniny tř. 1 až 4</t>
  </si>
  <si>
    <t>2026877583</t>
  </si>
  <si>
    <t>" ODVOZ PŘEBYTEČNÉ ZEMINY "</t>
  </si>
  <si>
    <t>" NA SKLÁDKU "</t>
  </si>
  <si>
    <t>192,658*0,95</t>
  </si>
  <si>
    <t>32</t>
  </si>
  <si>
    <t>162701155</t>
  </si>
  <si>
    <t>Vodorovné přemístění do 10000 m výkopku/sypaniny z horniny tř. 5 až 7</t>
  </si>
  <si>
    <t>-1339983508</t>
  </si>
  <si>
    <t>" ODVOZ PŘEBYTEČNÉ ZEMINY NA "</t>
  </si>
  <si>
    <t>" SKLÁDKU "</t>
  </si>
  <si>
    <t>192,658*0,05</t>
  </si>
  <si>
    <t>33</t>
  </si>
  <si>
    <t>167101102</t>
  </si>
  <si>
    <t>Nakládání výkopku z hornin tř. 1 až 4 přes 100 m3</t>
  </si>
  <si>
    <t>290929890</t>
  </si>
  <si>
    <t>" ČÁST URČENÁ KE ZPĚTNÝM "</t>
  </si>
  <si>
    <t>" ZÁSYPŮM "</t>
  </si>
  <si>
    <t>" PŘEBYTEK K ODVOZU NA SKLÁDKU "</t>
  </si>
  <si>
    <t>34</t>
  </si>
  <si>
    <t>167101152</t>
  </si>
  <si>
    <t>Nakládání výkopku z hornin tř. 5 až 7 přes 100 m3</t>
  </si>
  <si>
    <t>1581389311</t>
  </si>
  <si>
    <t>35</t>
  </si>
  <si>
    <t>171201202r</t>
  </si>
  <si>
    <t>Uložení sypaniny na dočasnou deponii v místě stavby</t>
  </si>
  <si>
    <t>103854824</t>
  </si>
  <si>
    <t>36</t>
  </si>
  <si>
    <t>171201211</t>
  </si>
  <si>
    <t>Poplatek za uložení odpadu ze sypaniny na skládce (skládkovné)</t>
  </si>
  <si>
    <t>t</t>
  </si>
  <si>
    <t>-444677315</t>
  </si>
  <si>
    <t>" 1 m3 = 1,6t "</t>
  </si>
  <si>
    <t>192,658*1,6</t>
  </si>
  <si>
    <t>37</t>
  </si>
  <si>
    <t>174101101</t>
  </si>
  <si>
    <t>Zásyp jam, šachet rýh nebo kolem objektů sypaninou se zhutněním</t>
  </si>
  <si>
    <t>-279363191</t>
  </si>
  <si>
    <t>" ZPĚTNÝ ZÁSYP RÝHY VYKOPANOU "</t>
  </si>
  <si>
    <t>" ZEMINOU "</t>
  </si>
  <si>
    <t>" v KOMUNIKACÍCH 100% VÝMĚNA ZEMINY ZA ŠTĚRK "</t>
  </si>
  <si>
    <t>" VÝKOPEK CELKEM "</t>
  </si>
  <si>
    <t>214,287</t>
  </si>
  <si>
    <t>" - LOŽE A OBSYP "</t>
  </si>
  <si>
    <t>-32,426</t>
  </si>
  <si>
    <t>" - BETON. DESKA POD POTRUBÍ "</t>
  </si>
  <si>
    <t>-8,057</t>
  </si>
  <si>
    <t>" - SEDLOVÉ LOŽE "</t>
  </si>
  <si>
    <t>-51,266</t>
  </si>
  <si>
    <t>" - VLASTNÍ POTRUBÍ "</t>
  </si>
  <si>
    <t>-(7,401+17,217)</t>
  </si>
  <si>
    <t>" - RŠ1 A RŠ2 "</t>
  </si>
  <si>
    <t>-(1,8*1,8*1,55)</t>
  </si>
  <si>
    <t>-(1,6*2,1*1,9)</t>
  </si>
  <si>
    <t>38</t>
  </si>
  <si>
    <t>M</t>
  </si>
  <si>
    <t>583336777r</t>
  </si>
  <si>
    <t>dodávka štěrkodrtě na zásyp rýhy v komunikacích</t>
  </si>
  <si>
    <t>1265563738</t>
  </si>
  <si>
    <t>86,514*0,75*1,8</t>
  </si>
  <si>
    <t>39</t>
  </si>
  <si>
    <t>181111131</t>
  </si>
  <si>
    <t>Plošná úprava terénu do 500 m2 zemina tř 1 až 4 nerovnosti do +/- 200 mm v rovinně a svahu do 1:5</t>
  </si>
  <si>
    <t>1213691244</t>
  </si>
  <si>
    <t>40</t>
  </si>
  <si>
    <t>181114711</t>
  </si>
  <si>
    <t>Odstranění kamene sebráním a naložením na dopravní prostředek hmotnosti jednotlivě do 15 kg</t>
  </si>
  <si>
    <t>40821343</t>
  </si>
  <si>
    <t>54,882*0,05</t>
  </si>
  <si>
    <t>41</t>
  </si>
  <si>
    <t>181301105</t>
  </si>
  <si>
    <t>Rozprostření ornice tl vrstvy do 300 mm pl do 500 m2 v rovině nebo ve svahu do 1:5</t>
  </si>
  <si>
    <t>-3128584</t>
  </si>
  <si>
    <t>19,24*1,8</t>
  </si>
  <si>
    <t>42</t>
  </si>
  <si>
    <t>181411121</t>
  </si>
  <si>
    <t>Založení lučního trávníku výsevem plochy do 1000 m2 v rovině a ve svahu do 1:5</t>
  </si>
  <si>
    <t>945241276</t>
  </si>
  <si>
    <t>43</t>
  </si>
  <si>
    <t>005724100</t>
  </si>
  <si>
    <t>osivo směs travní parková, nebo luční</t>
  </si>
  <si>
    <t>kg</t>
  </si>
  <si>
    <t>488654593</t>
  </si>
  <si>
    <t>54,882*0,04</t>
  </si>
  <si>
    <t>44</t>
  </si>
  <si>
    <t>181951104r</t>
  </si>
  <si>
    <t>Úprava pláně v hornině tř. 3 až 5 se zhutněním na 50 MPa</t>
  </si>
  <si>
    <t>-412759845</t>
  </si>
  <si>
    <t>45</t>
  </si>
  <si>
    <t>185803211</t>
  </si>
  <si>
    <t>Uválcování trávníku v rovině a svahu do 1:5</t>
  </si>
  <si>
    <t>767956903</t>
  </si>
  <si>
    <t>" 4x "</t>
  </si>
  <si>
    <t>54,882*4</t>
  </si>
  <si>
    <t>46</t>
  </si>
  <si>
    <t>190190001</t>
  </si>
  <si>
    <t>D+M Chránička plynovodního potrubí</t>
  </si>
  <si>
    <t>soub</t>
  </si>
  <si>
    <t>-267317417</t>
  </si>
  <si>
    <t>47</t>
  </si>
  <si>
    <t>190190002</t>
  </si>
  <si>
    <t>D+M Ručně kopané sondy pro ověření hloubky uložení jednotlivých stáv. sítí a podzemních vedení</t>
  </si>
  <si>
    <t>1030787354</t>
  </si>
  <si>
    <t>48</t>
  </si>
  <si>
    <t>212300300</t>
  </si>
  <si>
    <t>Dod. + Mtž + Demont. Dočasné plastové jímky pro jímání případně čerpané vody z výkopů</t>
  </si>
  <si>
    <t>781571620</t>
  </si>
  <si>
    <t>49</t>
  </si>
  <si>
    <t>212752212</t>
  </si>
  <si>
    <t>Trativod z drenážních trubek plastových flexibilních D do 100 mm včetně lože otevřený výkop</t>
  </si>
  <si>
    <t>-1026472895</t>
  </si>
  <si>
    <t>" PRO PŘÍPADNÉ ČERPÁNÍ DEŠŤ., ČI "</t>
  </si>
  <si>
    <t>" PODZEM. VODY Z VÝKOPŮ "</t>
  </si>
  <si>
    <t>64</t>
  </si>
  <si>
    <t>50</t>
  </si>
  <si>
    <t>215901101</t>
  </si>
  <si>
    <t>Zhutnění podloží z hornin soudržných do 92% PS nebo nesoudržných sypkých I(d) do 0,8</t>
  </si>
  <si>
    <t>-1008136913</t>
  </si>
  <si>
    <t>" POD ŠACHTAMI "</t>
  </si>
  <si>
    <t>3*3</t>
  </si>
  <si>
    <t>2,8*2,8</t>
  </si>
  <si>
    <t>51</t>
  </si>
  <si>
    <t>321312111</t>
  </si>
  <si>
    <t>Oprava konstrukce vodních staveb z betonu prostého  c 16/20</t>
  </si>
  <si>
    <t>1592720747</t>
  </si>
  <si>
    <t>" VTOKOVÝ OBJEKT "</t>
  </si>
  <si>
    <t>" ZABETONOVÁNÍ VYMLETÉ KAVERNY "</t>
  </si>
  <si>
    <t>" V ZÁKLADU "</t>
  </si>
  <si>
    <t>52</t>
  </si>
  <si>
    <t>358315114</t>
  </si>
  <si>
    <t>Bourání stoky kompletní nebo otvorů z prostého betonu plochy do 4 m2</t>
  </si>
  <si>
    <t>-1314900928</t>
  </si>
  <si>
    <t>" VYBOURÁNÍ STÁVAJÍCÍHO POŠKOZENÉHO BETONOVÉHO "</t>
  </si>
  <si>
    <t>" MONOLITU, NEBO POTRUBÍ, KTERÝM JE ZATRUBNĚN "</t>
  </si>
  <si>
    <t>" POTOK POD "</t>
  </si>
  <si>
    <t>" KŘIŽOVATKOU - V CELÉ DÉLCE REKONSTRUKCE "</t>
  </si>
  <si>
    <t>(3,14*0,5*0,5)*64</t>
  </si>
  <si>
    <t>53</t>
  </si>
  <si>
    <t>451573111</t>
  </si>
  <si>
    <t>Lože pod potrubí otevřený výkop ze štěrkopísku</t>
  </si>
  <si>
    <t>312319661</t>
  </si>
  <si>
    <t>" LOŽE A OBSYP POTRUBÍ "</t>
  </si>
  <si>
    <t>" VEDENÍ V TRÁVĚ "</t>
  </si>
  <si>
    <t>19,24*1,8*1,15</t>
  </si>
  <si>
    <t>" - POTRUBÍ DN 700 "</t>
  </si>
  <si>
    <t>-(3,14*0,35*0,35)*19,24</t>
  </si>
  <si>
    <t>54</t>
  </si>
  <si>
    <t>452311131</t>
  </si>
  <si>
    <t>Podkladní desky z betonu prostého tř. C 12/15 otevřený výkop</t>
  </si>
  <si>
    <t>940092687</t>
  </si>
  <si>
    <t>" PODKLADNÍ BETON POD ŠACHTY "</t>
  </si>
  <si>
    <t>2*2*0,1</t>
  </si>
  <si>
    <t>1,8*2,4*0,1</t>
  </si>
  <si>
    <t>55</t>
  </si>
  <si>
    <t>452311141</t>
  </si>
  <si>
    <t>Podkladní desky z betonu prostého tř. C 16/20 otevřený výkop</t>
  </si>
  <si>
    <t>196809199</t>
  </si>
  <si>
    <t>" BETONOVÉ LOŽE POD POTRUBÍ "</t>
  </si>
  <si>
    <t>" VEDENÉ V KOMUNIKACÍCH "</t>
  </si>
  <si>
    <t>44,76*1,8*0,1</t>
  </si>
  <si>
    <t>56</t>
  </si>
  <si>
    <t>452322141</t>
  </si>
  <si>
    <t>Sedlové lože ze ŽB tř. C 16/20 otevřený výkop</t>
  </si>
  <si>
    <t>-386492976</t>
  </si>
  <si>
    <t>" OBETONOVÁNÍ POTRUBÍ "</t>
  </si>
  <si>
    <t>" VEDENÉHO V KOMUNIKACI "</t>
  </si>
  <si>
    <t>44,76*1,8*0,65</t>
  </si>
  <si>
    <t>(0,4*0,9*44,76)/2*2</t>
  </si>
  <si>
    <t>-(3,14*0,35*0,35)*44,76</t>
  </si>
  <si>
    <t>57</t>
  </si>
  <si>
    <t>452351101</t>
  </si>
  <si>
    <t>Bednění podkladních desek nebo bloků nebo sedlového lože otevřený výkop</t>
  </si>
  <si>
    <t>-1553555606</t>
  </si>
  <si>
    <t>(2*4)*0,1</t>
  </si>
  <si>
    <t>(1,8*2+2,4*2)*0,1</t>
  </si>
  <si>
    <t>58</t>
  </si>
  <si>
    <t>452368211</t>
  </si>
  <si>
    <t>Výztuž podkladních desek nebo bloků nebo pražců otevřený výkop ze svařovaných sítí Kari</t>
  </si>
  <si>
    <t>-1392042792</t>
  </si>
  <si>
    <t>2,05*44,76*0,00303*1,3</t>
  </si>
  <si>
    <t>59</t>
  </si>
  <si>
    <t>463211555r</t>
  </si>
  <si>
    <t>D+M Kamenná rovnanina, vč. nákupu a dovozu kamene a srovnání líce rovnaniny</t>
  </si>
  <si>
    <t>2054317147</t>
  </si>
  <si>
    <t>60</t>
  </si>
  <si>
    <t>463451114</t>
  </si>
  <si>
    <t>Prolití kamenné rovnaniny maltou MC 25</t>
  </si>
  <si>
    <t>-882028574</t>
  </si>
  <si>
    <t>61</t>
  </si>
  <si>
    <t>470470111r</t>
  </si>
  <si>
    <t>Úprava břehů</t>
  </si>
  <si>
    <t>-163416546</t>
  </si>
  <si>
    <t>62</t>
  </si>
  <si>
    <t>566901242r</t>
  </si>
  <si>
    <t>Vyspravení podkladu po překopech ing sítí plochy přes 15 m2 kamenivem hrubým drceným tl. 170 mm</t>
  </si>
  <si>
    <t>1088431840</t>
  </si>
  <si>
    <t>63</t>
  </si>
  <si>
    <t>566901243</t>
  </si>
  <si>
    <t>Vyspravení podkladu po překopech ing sítí plochy přes 15 m2 kamenivem hrubým drceným tl. 200 mm</t>
  </si>
  <si>
    <t>74217135</t>
  </si>
  <si>
    <t>566901261r</t>
  </si>
  <si>
    <t>Vyspravení podkladu po překopech ing sítí plochy přes 15 m2 obalovaným kamenivem ACL 16 tl. 70 mm</t>
  </si>
  <si>
    <t>-858768445</t>
  </si>
  <si>
    <t>65</t>
  </si>
  <si>
    <t>573211111</t>
  </si>
  <si>
    <t>Postřik živičný spojovací z asfaltu v množství do 0,70 kg/m2</t>
  </si>
  <si>
    <t>1873913794</t>
  </si>
  <si>
    <t>100,818+690</t>
  </si>
  <si>
    <t>66</t>
  </si>
  <si>
    <t>577144131</t>
  </si>
  <si>
    <t>Asfaltový beton vrstva obrusná ACO 11 (ABS) tř. I tl 50 mm š do 3 m z asfaltu</t>
  </si>
  <si>
    <t>970678816</t>
  </si>
  <si>
    <t>67</t>
  </si>
  <si>
    <t>599142111r</t>
  </si>
  <si>
    <t>Úprava zálivky dilatačních nebo pracovních spár v asfaltobetonovém krytu hl do 40 mm š do 40 mm</t>
  </si>
  <si>
    <t>-1316534406</t>
  </si>
  <si>
    <t>68</t>
  </si>
  <si>
    <t>871470410r</t>
  </si>
  <si>
    <t>Montáž kanalizačního potrubí HDPE DN 700,  SN 8 s těsněním integrovaným spojem</t>
  </si>
  <si>
    <t>1833882795</t>
  </si>
  <si>
    <t>69</t>
  </si>
  <si>
    <t>286138600r</t>
  </si>
  <si>
    <t>potrubí kanalizační plastové vysokopevnostní HDPE DN 700 SN 8, dl.6 m</t>
  </si>
  <si>
    <t>kus</t>
  </si>
  <si>
    <t>-1137952855</t>
  </si>
  <si>
    <t>" 1 KUS = 6 M "</t>
  </si>
  <si>
    <t>" 64/6 "</t>
  </si>
  <si>
    <t>890890-1</t>
  </si>
  <si>
    <t>D+M Napojení stávajícího zatrubněného potoka na novou RŠ1</t>
  </si>
  <si>
    <t>-274661347</t>
  </si>
  <si>
    <t>71</t>
  </si>
  <si>
    <t>890890-2</t>
  </si>
  <si>
    <t>D+M Napojení stávajícího zatrubněného potoka na novou RŠ2</t>
  </si>
  <si>
    <t>1826220154</t>
  </si>
  <si>
    <t>72</t>
  </si>
  <si>
    <t>890890-3</t>
  </si>
  <si>
    <t>Vyčištění potrubí a TV monitorování se záznamem</t>
  </si>
  <si>
    <t>-2141056176</t>
  </si>
  <si>
    <t>73</t>
  </si>
  <si>
    <t>890890-4</t>
  </si>
  <si>
    <t>D+M Kolena, krátké truby, další tvarovky, navrtávky, spojovací materiál - odhad</t>
  </si>
  <si>
    <t>1263959749</t>
  </si>
  <si>
    <t>74</t>
  </si>
  <si>
    <t>892471111r</t>
  </si>
  <si>
    <t>Zkouška těsnosti vodou potrubí DN 700</t>
  </si>
  <si>
    <t>-844199261</t>
  </si>
  <si>
    <t>75</t>
  </si>
  <si>
    <t>892472121r</t>
  </si>
  <si>
    <t>Tlaková zkouška úseková potrubí DN 700 těsnícím vakem ucpávkovým</t>
  </si>
  <si>
    <t>úsek</t>
  </si>
  <si>
    <t>1100272179</t>
  </si>
  <si>
    <t>76</t>
  </si>
  <si>
    <t>892482111r</t>
  </si>
  <si>
    <t>Zabezpečení konců potrubí DN nad 600 do 900 při zkouškách těsnosti vodou</t>
  </si>
  <si>
    <t>-552065156</t>
  </si>
  <si>
    <t>77</t>
  </si>
  <si>
    <t>892482333</t>
  </si>
  <si>
    <t>D+M Přepojení uliční vpusti DN 150 vč. navrtávky - celková délka 28,5 m</t>
  </si>
  <si>
    <t>1731538362</t>
  </si>
  <si>
    <t>78</t>
  </si>
  <si>
    <t>894201131r</t>
  </si>
  <si>
    <t>Dno šachet tl nad 200 mm ze železobetonu  tř. C 30/37</t>
  </si>
  <si>
    <t>-2137764564</t>
  </si>
  <si>
    <t>1,8*1,8*0,25</t>
  </si>
  <si>
    <t>1,6*2,1*0,25</t>
  </si>
  <si>
    <t>79</t>
  </si>
  <si>
    <t>894201333r</t>
  </si>
  <si>
    <t>Tvrzený beton C 30/37 - dno šachet</t>
  </si>
  <si>
    <t>2133781696</t>
  </si>
  <si>
    <t>1,2*1,2*0,16</t>
  </si>
  <si>
    <t>1*1,5*0,16</t>
  </si>
  <si>
    <t>80</t>
  </si>
  <si>
    <t>894302171</t>
  </si>
  <si>
    <t>Stěny šachet tl nad 200 mm ze ŽB obyčejného tř. C 30/37</t>
  </si>
  <si>
    <t>508798555</t>
  </si>
  <si>
    <t>" stěny šachet "</t>
  </si>
  <si>
    <t>(1,4+1,2*2+1,8)*0,3*0,95</t>
  </si>
  <si>
    <t>-(3,14*0,35*0,35)*0,3*2</t>
  </si>
  <si>
    <t>(1,6*2+1,5*2)*0,3*1,3</t>
  </si>
  <si>
    <t>-0,231</t>
  </si>
  <si>
    <t>81</t>
  </si>
  <si>
    <t>894302271</t>
  </si>
  <si>
    <t>Strop šachet ze ŽB obyčejného tř. C 30/37</t>
  </si>
  <si>
    <t>-1561146561</t>
  </si>
  <si>
    <t>-(3,14*0,3*0,3)*0,25*2</t>
  </si>
  <si>
    <t>82</t>
  </si>
  <si>
    <t>894502101</t>
  </si>
  <si>
    <t>Bednění stěn, dna a stropů šachet pravoúhlých nebo vícehranných jednostranné</t>
  </si>
  <si>
    <t>326472528</t>
  </si>
  <si>
    <t>(1,8*4)*1,2</t>
  </si>
  <si>
    <t>(1,2*2+1,2+0,8)*0,95</t>
  </si>
  <si>
    <t>(1,6*2+2,1*2)*1,55</t>
  </si>
  <si>
    <t>(1*2+1,5*2)*1,3</t>
  </si>
  <si>
    <t>(1,8*4+1,6*2+2,1*2)*0,25</t>
  </si>
  <si>
    <t>1,2*1,2+1*1,5</t>
  </si>
  <si>
    <t>83</t>
  </si>
  <si>
    <t>894502201</t>
  </si>
  <si>
    <t>Bednění stěn, dna a stropů šachet pravoúhlých nebo vícehranných oboustranné</t>
  </si>
  <si>
    <t>1564571219</t>
  </si>
  <si>
    <t>84</t>
  </si>
  <si>
    <t>894608112</t>
  </si>
  <si>
    <t>Výztuž šachet z betonářské oceli 10 505</t>
  </si>
  <si>
    <t>-1365218916</t>
  </si>
  <si>
    <t>" odhad "</t>
  </si>
  <si>
    <t>0,4</t>
  </si>
  <si>
    <t>85</t>
  </si>
  <si>
    <t>894608211</t>
  </si>
  <si>
    <t>Výztuž šachet ze svařovaných sítí typu Kari</t>
  </si>
  <si>
    <t>-151489888</t>
  </si>
  <si>
    <t>0,3</t>
  </si>
  <si>
    <t>86</t>
  </si>
  <si>
    <t>895895111</t>
  </si>
  <si>
    <t>D+M Komínová vstupní část šachet (standardní šachtové prefabrikáty)</t>
  </si>
  <si>
    <t>73672133</t>
  </si>
  <si>
    <t>87</t>
  </si>
  <si>
    <t>899103111</t>
  </si>
  <si>
    <t>Osazení poklopů litinových nebo ocelových včetně rámů hmotnosti nad 100 do 150 kg</t>
  </si>
  <si>
    <t>-864341509</t>
  </si>
  <si>
    <t>88</t>
  </si>
  <si>
    <t>286619333r</t>
  </si>
  <si>
    <t>poklop litinový šachtový D600/40t s rámem s odvětráním</t>
  </si>
  <si>
    <t>-1379042163</t>
  </si>
  <si>
    <t>89</t>
  </si>
  <si>
    <t>899502111r</t>
  </si>
  <si>
    <t>Stupadla do šachet žebříková osazovaná při zdění nebo betonování</t>
  </si>
  <si>
    <t>1149746376</t>
  </si>
  <si>
    <t>90</t>
  </si>
  <si>
    <t>919735112</t>
  </si>
  <si>
    <t>Řezání stávajícího živičného krytu hl do 100 mm</t>
  </si>
  <si>
    <t>-2037982606</t>
  </si>
  <si>
    <t>44,76*2+2,2*4</t>
  </si>
  <si>
    <t>4,5*4</t>
  </si>
  <si>
    <t>91</t>
  </si>
  <si>
    <t>920920111</t>
  </si>
  <si>
    <t>D+M Oprava oplocení z podezdívkou - uvedení do původního stavu</t>
  </si>
  <si>
    <t>1256184806</t>
  </si>
  <si>
    <t>92</t>
  </si>
  <si>
    <t>938908411</t>
  </si>
  <si>
    <t>Čištění vozovek splachováním vodou</t>
  </si>
  <si>
    <t>-10736790</t>
  </si>
  <si>
    <t>500</t>
  </si>
  <si>
    <t>93</t>
  </si>
  <si>
    <t>940940111r</t>
  </si>
  <si>
    <t>D+M Ochrana a zajištění sloupku elektro u bourané garáže</t>
  </si>
  <si>
    <t>160569038</t>
  </si>
  <si>
    <t>94</t>
  </si>
  <si>
    <t>981011316</t>
  </si>
  <si>
    <t>Demolice budov zděných na MVC podíl konstrukcí do 35 % postupným rozebíráním</t>
  </si>
  <si>
    <t>455949366</t>
  </si>
  <si>
    <t>" DEMOLICE GARÁŽE "</t>
  </si>
  <si>
    <t>3*6*3,3</t>
  </si>
  <si>
    <t>95</t>
  </si>
  <si>
    <t>997006512</t>
  </si>
  <si>
    <t>Vodorovné doprava suti s naložením a složením na skládku do 1 km</t>
  </si>
  <si>
    <t>2052760684</t>
  </si>
  <si>
    <t>96</t>
  </si>
  <si>
    <t>997013111</t>
  </si>
  <si>
    <t>Vnitrostaveništní doprava suti a vybouraných hmot pro budovy v do 6 m s použitím mechanizace</t>
  </si>
  <si>
    <t>324415333</t>
  </si>
  <si>
    <t>" SUŤ Z GARÁŽE "</t>
  </si>
  <si>
    <t>315,405-276,795</t>
  </si>
  <si>
    <t>97</t>
  </si>
  <si>
    <t>997013501</t>
  </si>
  <si>
    <t>Odvoz suti a vybouraných hmot na skládku nebo meziskládku do 1 km se složením</t>
  </si>
  <si>
    <t>1006296419</t>
  </si>
  <si>
    <t>98</t>
  </si>
  <si>
    <t>997013509</t>
  </si>
  <si>
    <t>Příplatek k odvozu suti a vybouraných hmot na skládku ZKD 1 km přes 1 km</t>
  </si>
  <si>
    <t>-498786037</t>
  </si>
  <si>
    <t>38,61*9</t>
  </si>
  <si>
    <t>99</t>
  </si>
  <si>
    <t>997013831</t>
  </si>
  <si>
    <t>Poplatek za uložení stavebního směsného odpadu na skládce (skládkovné)</t>
  </si>
  <si>
    <t>1716565512</t>
  </si>
  <si>
    <t>997221551</t>
  </si>
  <si>
    <t>Vodorovná doprava suti ze sypkých materiálů do 1 km</t>
  </si>
  <si>
    <t>1484070532</t>
  </si>
  <si>
    <t>" SUŤ ZE ZPEVNĚNÝCH PLOCH "</t>
  </si>
  <si>
    <t>276,795</t>
  </si>
  <si>
    <t>101</t>
  </si>
  <si>
    <t>997221559</t>
  </si>
  <si>
    <t>Příplatek ZKD 1 km u vodorovné dopravy suti ze sypkých materiálů</t>
  </si>
  <si>
    <t>1841452224</t>
  </si>
  <si>
    <t>276,795*9</t>
  </si>
  <si>
    <t>102</t>
  </si>
  <si>
    <t>997221815r</t>
  </si>
  <si>
    <t>Poplatek za uložení betonového, případně železobetonového  odpadu na skládce (skládkovné)</t>
  </si>
  <si>
    <t>523346989</t>
  </si>
  <si>
    <t>103</t>
  </si>
  <si>
    <t>997221845</t>
  </si>
  <si>
    <t>Poplatek za uložení odpadu z asfaltových povrchů na skládce (skládkovné)</t>
  </si>
  <si>
    <t>1062313810</t>
  </si>
  <si>
    <t>104</t>
  </si>
  <si>
    <t>997221855</t>
  </si>
  <si>
    <t>Poplatek za uložení odpadu z kameniva na skládce (skládkovné)</t>
  </si>
  <si>
    <t>1347613048</t>
  </si>
  <si>
    <t>276,795-109,809-110,528</t>
  </si>
  <si>
    <t>105</t>
  </si>
  <si>
    <t>998276101</t>
  </si>
  <si>
    <t>Přesun hmot pro trubní vedení z trub z plastických hmot otevřený výkop</t>
  </si>
  <si>
    <t>1722738816</t>
  </si>
  <si>
    <t>106</t>
  </si>
  <si>
    <t>711-1</t>
  </si>
  <si>
    <t>D+M Krystalizační nátěr, alt. PVC fólie 3,0 mm</t>
  </si>
  <si>
    <t>-923954489</t>
  </si>
  <si>
    <t>1,6*2,1</t>
  </si>
  <si>
    <t>(1,6*2+2,1*2)*0,4</t>
  </si>
  <si>
    <t>1,8*1,8</t>
  </si>
  <si>
    <t>(1,8*4)*0,4</t>
  </si>
  <si>
    <t>107</t>
  </si>
  <si>
    <t>998711201</t>
  </si>
  <si>
    <t>Přesun hmot procentní pro izolace proti vodě, vlhkosti a plynům v objektech v do 6 m</t>
  </si>
  <si>
    <t>%</t>
  </si>
  <si>
    <t>1857411432</t>
  </si>
  <si>
    <t>108</t>
  </si>
  <si>
    <t>767000001</t>
  </si>
  <si>
    <t>D+M Úprava - doplnění ocelové mříže česlí cca 0,75 m2</t>
  </si>
  <si>
    <t>-695260936</t>
  </si>
  <si>
    <t>109</t>
  </si>
  <si>
    <t>998767201</t>
  </si>
  <si>
    <t>Přesun hmot procentní pro zámečnické konstrukce v objektech v do 6 m</t>
  </si>
  <si>
    <t>-1710989484</t>
  </si>
  <si>
    <t>110</t>
  </si>
  <si>
    <t>012103000</t>
  </si>
  <si>
    <t>Geodetické práce před výstavbou - směrové a výškové vytýčení veškerých stávajících podzemních sítí, vedení a zařízení před zahájením zemních prací</t>
  </si>
  <si>
    <t>1024</t>
  </si>
  <si>
    <t>50806612</t>
  </si>
  <si>
    <t>111</t>
  </si>
  <si>
    <t>012303000</t>
  </si>
  <si>
    <t>Geodetické práce po výstavbě - geodetické zaměření nové kanalizace</t>
  </si>
  <si>
    <t>476644704</t>
  </si>
  <si>
    <t>112</t>
  </si>
  <si>
    <t>013254000</t>
  </si>
  <si>
    <t>Dokumentace skutečného provedení stavby</t>
  </si>
  <si>
    <t>-1045990106</t>
  </si>
  <si>
    <t>113</t>
  </si>
  <si>
    <t>030001000</t>
  </si>
  <si>
    <t>Zařízení staveniště (buňky, chemické WC, plochy pro skládku materiálu apod.)</t>
  </si>
  <si>
    <t>-2110142749</t>
  </si>
  <si>
    <t>114</t>
  </si>
  <si>
    <t>034203000</t>
  </si>
  <si>
    <t>Zabezpečení staveniště a výkopů proti vstupu nepovolaných osob a proti případnému pádu do výkopů</t>
  </si>
  <si>
    <t>-1035693575</t>
  </si>
  <si>
    <t>115</t>
  </si>
  <si>
    <t>034303000</t>
  </si>
  <si>
    <t>Opatření na ochranu pozemků sousedních se staveništěm - zajištění dočasných provizorních přístupů a příjezdů na sousední nemovitosti</t>
  </si>
  <si>
    <t>581115069</t>
  </si>
  <si>
    <t>116</t>
  </si>
  <si>
    <t>034703000</t>
  </si>
  <si>
    <t>Osvětlení výkopů - u zvlášť nebezpečných úseků osvětlení v nočních hodinách</t>
  </si>
  <si>
    <t>-1856195873</t>
  </si>
  <si>
    <t>117</t>
  </si>
  <si>
    <t>043002333</t>
  </si>
  <si>
    <t xml:space="preserve">Dopravně inženýrská opatření, dopravní značení </t>
  </si>
  <si>
    <t>-1709575202</t>
  </si>
  <si>
    <t>118</t>
  </si>
  <si>
    <t>043194000</t>
  </si>
  <si>
    <t>Ostatní zkoušky - statické a hutnící zkoušky</t>
  </si>
  <si>
    <t>-2038668357</t>
  </si>
  <si>
    <t>119</t>
  </si>
  <si>
    <t>070001000</t>
  </si>
  <si>
    <t>Kč</t>
  </si>
  <si>
    <t>1390896857</t>
  </si>
  <si>
    <t>120</t>
  </si>
  <si>
    <t>090001000</t>
  </si>
  <si>
    <t>Ostatní náklady - mimostaveništní doprava pracovníků a stavebního materiálu</t>
  </si>
  <si>
    <t>1515503321</t>
  </si>
  <si>
    <t>121</t>
  </si>
  <si>
    <t>091003000</t>
  </si>
  <si>
    <t>Statické zabezpečení okolí výkopu a přilehlých stavebních objektů</t>
  </si>
  <si>
    <t>-1965951858</t>
  </si>
  <si>
    <t>VP - Vícepráce</t>
  </si>
  <si>
    <t>PN</t>
  </si>
  <si>
    <t>2 - VODOVOD</t>
  </si>
  <si>
    <t>Výpočet kubatury výkopů celkem - položka bez ceny, pouze výpočet</t>
  </si>
  <si>
    <t>973057317</t>
  </si>
  <si>
    <t>" ŘAD DN 100 - DL. 44,5 M "</t>
  </si>
  <si>
    <t>(1,57+1,63)/2*4,5*1</t>
  </si>
  <si>
    <t>(1,63+1,85)/2*10,77*1</t>
  </si>
  <si>
    <t>(1,85+1,95)/2*14,73*1</t>
  </si>
  <si>
    <t>(1,95+1,95)/2*3,97*1</t>
  </si>
  <si>
    <t>(1,95+1,92)/2*2,03*1</t>
  </si>
  <si>
    <t>(1,92+1,86)/2*3,44*1</t>
  </si>
  <si>
    <t>(1,86+1,74)/2*1,06*1</t>
  </si>
  <si>
    <t>(1,74+1,68)/2*4*1</t>
  </si>
  <si>
    <t>" ŘAD DN 80 - DL. 22 M "</t>
  </si>
  <si>
    <t>(1,95+1,73)/2*10,71*1</t>
  </si>
  <si>
    <t>(1,73+1,75)/2*1,79*1</t>
  </si>
  <si>
    <t>(1,75+1,6)/2*1,52*1</t>
  </si>
  <si>
    <t>(1,6+1,53)/2*1,98*1</t>
  </si>
  <si>
    <t>(1,53+1,11)/2*6*1</t>
  </si>
  <si>
    <t>" PROPOJ DN 80 - DL. 46 M "</t>
  </si>
  <si>
    <t>(2,12+1,65)/2*3,5*1</t>
  </si>
  <si>
    <t>(1,65+1,8)/2*4*1</t>
  </si>
  <si>
    <t>(1,8+2,06)/2*2*1</t>
  </si>
  <si>
    <t>(2,06+2,03)/2*2*1</t>
  </si>
  <si>
    <t>(2,03+1,7)/2*34,5*1</t>
  </si>
  <si>
    <t>" PROPOJ DN 100 - DL. 6 M "</t>
  </si>
  <si>
    <t>(1,76+1,65)/2*6*1</t>
  </si>
  <si>
    <t>" PŘÍPOJKA DN 80 - DL. 14 M "</t>
  </si>
  <si>
    <t>(1,75+1,48)/2*5*1</t>
  </si>
  <si>
    <t>(1,48+1,64)/2*6,16*1</t>
  </si>
  <si>
    <t>(1,64+1,66)/2*2,84*1</t>
  </si>
  <si>
    <t>" PŘÍPOJKA 1" - DL. 1 M "</t>
  </si>
  <si>
    <t>(1,85+1,82)/2*1*1</t>
  </si>
  <si>
    <t>" - KUBATURY JIŽ ODSTRANĚNÝCH ASF PLOCH, VČ. "</t>
  </si>
  <si>
    <t>" PODKLADNÍCH VRSTEV "</t>
  </si>
  <si>
    <t>-65,415</t>
  </si>
  <si>
    <t>1579810347</t>
  </si>
  <si>
    <t>133,5*1</t>
  </si>
  <si>
    <t>1999722248</t>
  </si>
  <si>
    <t>133,5*1,4</t>
  </si>
  <si>
    <t>-917698608</t>
  </si>
  <si>
    <t>-339859723</t>
  </si>
  <si>
    <t>-1619883503</t>
  </si>
  <si>
    <t>1*22</t>
  </si>
  <si>
    <t>1605783454</t>
  </si>
  <si>
    <t>1*3</t>
  </si>
  <si>
    <t>-835234137</t>
  </si>
  <si>
    <t>-696998765</t>
  </si>
  <si>
    <t>1*7</t>
  </si>
  <si>
    <t>617493417</t>
  </si>
  <si>
    <t>1*12</t>
  </si>
  <si>
    <t>-1840214470</t>
  </si>
  <si>
    <t>" 20% CELKOVÉ KUBATURY VÝKOPKU "</t>
  </si>
  <si>
    <t>172,045*0,2</t>
  </si>
  <si>
    <t>-1764474244</t>
  </si>
  <si>
    <t>172,045*0,6</t>
  </si>
  <si>
    <t>-1466175730</t>
  </si>
  <si>
    <t>-314590202</t>
  </si>
  <si>
    <t>172,045*0,35</t>
  </si>
  <si>
    <t>1111027079</t>
  </si>
  <si>
    <t>117290840</t>
  </si>
  <si>
    <t>172,045*0,05</t>
  </si>
  <si>
    <t>1176706196</t>
  </si>
  <si>
    <t>(1,57+1,63)/2*4,5*2</t>
  </si>
  <si>
    <t>(1,63+1,85)/2*10,77*2</t>
  </si>
  <si>
    <t>(1,85+1,95)/2*14,73*2</t>
  </si>
  <si>
    <t>(1,95+1,95)/2*3,97*2</t>
  </si>
  <si>
    <t>(1,95+1,92)/2*2,03*2</t>
  </si>
  <si>
    <t>(1,92+1,86)/2*3,44*2</t>
  </si>
  <si>
    <t>(1,86+1,74)/2*1,06*2</t>
  </si>
  <si>
    <t>(1,74+1,68)/2*4*2</t>
  </si>
  <si>
    <t>(1,95+1,73)/2*10,71*2</t>
  </si>
  <si>
    <t>(1,73+1,75)/2*1,79*2</t>
  </si>
  <si>
    <t>(1,75+1,6)/2*1,52*2</t>
  </si>
  <si>
    <t>(1,6+1,53)/2*1,98*2</t>
  </si>
  <si>
    <t>(1,53+1,11)/2*6*2</t>
  </si>
  <si>
    <t>(2,12+1,65)/2*3,5*2</t>
  </si>
  <si>
    <t>(1,65+1,8)/2*4*2</t>
  </si>
  <si>
    <t>(1,8+2,06)/2*2*2</t>
  </si>
  <si>
    <t>(2,06+2,03)/2*2*2</t>
  </si>
  <si>
    <t>(2,03+1,7)/2*34,5*2</t>
  </si>
  <si>
    <t>(1,76+1,65)/2*6*2</t>
  </si>
  <si>
    <t>(1,75+1,48)/2*5*2</t>
  </si>
  <si>
    <t>(1,48+1,64)/2*6,16*2</t>
  </si>
  <si>
    <t>(1,64+1,66)/2*2,84*2</t>
  </si>
  <si>
    <t>(1,85+1,82)/2*1*2</t>
  </si>
  <si>
    <t>1759586927</t>
  </si>
  <si>
    <t>-1875602198</t>
  </si>
  <si>
    <t>172,045*0,95*0,5</t>
  </si>
  <si>
    <t>365986639</t>
  </si>
  <si>
    <t>172,045*0,05*0,5</t>
  </si>
  <si>
    <t>779224776</t>
  </si>
  <si>
    <t>" VEŠKERÁ ZEMINA BUDE ODVEZENA A "</t>
  </si>
  <si>
    <t>" NAHRAZENA ŠTĚRKEM, PROTOŽE SE POHYBUJEME "</t>
  </si>
  <si>
    <t>" V KOMUNIKACÍCH "</t>
  </si>
  <si>
    <t>172,045*0,95</t>
  </si>
  <si>
    <t>-303995617</t>
  </si>
  <si>
    <t>464571582</t>
  </si>
  <si>
    <t>172,045*1,6</t>
  </si>
  <si>
    <t>51289528</t>
  </si>
  <si>
    <t>" ZPĚTNÝ ZÁSYP RÝHY "</t>
  </si>
  <si>
    <t>172,045</t>
  </si>
  <si>
    <t>-37,577</t>
  </si>
  <si>
    <t>" - BLOKY "</t>
  </si>
  <si>
    <t>-1,7</t>
  </si>
  <si>
    <t>-0,805</t>
  </si>
  <si>
    <t>-1514427031</t>
  </si>
  <si>
    <t>131,963*1,8</t>
  </si>
  <si>
    <t>-2072839545</t>
  </si>
  <si>
    <t>-1567062587</t>
  </si>
  <si>
    <t>-1352171210</t>
  </si>
  <si>
    <t>1184330080</t>
  </si>
  <si>
    <t>-6857268</t>
  </si>
  <si>
    <t>-1883233122</t>
  </si>
  <si>
    <t>133,5*1*0,1</t>
  </si>
  <si>
    <t>133,5*0,5*0,25</t>
  </si>
  <si>
    <t>(0,25*0,25)*133,5/2*2</t>
  </si>
  <si>
    <t xml:space="preserve">" - POTRUBÍ </t>
  </si>
  <si>
    <t>-(3,14*0,05*0,05)*50,5</t>
  </si>
  <si>
    <t>-(3,14*0,04*0,04)*69</t>
  </si>
  <si>
    <t>-(3,14*0,075*0,075)*3,5</t>
  </si>
  <si>
    <t>452313151</t>
  </si>
  <si>
    <t>Podkladní bloky z betonu prostého tř. C 20/25 otevřený výkop</t>
  </si>
  <si>
    <t>-955630153</t>
  </si>
  <si>
    <t>" BETONOVÉ ZAJIŠŤOVACÍ BLOKY POTRUBÍ "</t>
  </si>
  <si>
    <t>" A TVAROVEK "</t>
  </si>
  <si>
    <t>" CELKEM 35 KUSŮ "</t>
  </si>
  <si>
    <t>1,7</t>
  </si>
  <si>
    <t>452353101</t>
  </si>
  <si>
    <t>Bednění podkladních bloků otevřený výkop</t>
  </si>
  <si>
    <t>182321071</t>
  </si>
  <si>
    <t>" PLATÍ PRO BLOKY BETONOVANÉ "</t>
  </si>
  <si>
    <t>" NA MÍSTĚ "</t>
  </si>
  <si>
    <t>455222001r</t>
  </si>
  <si>
    <t>D+M Betonové podkladní desky armatur</t>
  </si>
  <si>
    <t>-463824573</t>
  </si>
  <si>
    <t>-2054105299</t>
  </si>
  <si>
    <t>711195876</t>
  </si>
  <si>
    <t>1889273753</t>
  </si>
  <si>
    <t>-2110562324</t>
  </si>
  <si>
    <t>133,5+186,9</t>
  </si>
  <si>
    <t>-235329148</t>
  </si>
  <si>
    <t>851241131</t>
  </si>
  <si>
    <t>Montáž potrubí z trub litinových hrdlových s integrovaným těsněním otevřený výkop DN 80</t>
  </si>
  <si>
    <t>-1185106418</t>
  </si>
  <si>
    <t>552530000</t>
  </si>
  <si>
    <t>trouba vodovodní litinová s cement. výstelkou Standard C 40 6 m DN 80 mm</t>
  </si>
  <si>
    <t>-2032143120</t>
  </si>
  <si>
    <t>851261131</t>
  </si>
  <si>
    <t>Montáž potrubí z trub litinových hrdlových s integrovaným těsněním otevřený výkop DN 100</t>
  </si>
  <si>
    <t>-19730523</t>
  </si>
  <si>
    <t>552530010</t>
  </si>
  <si>
    <t>trouba vodovodní litinová s cement. výstelkou Standard C 40 6 m DN 100 mm</t>
  </si>
  <si>
    <t>-1708943097</t>
  </si>
  <si>
    <t>851311131</t>
  </si>
  <si>
    <t>Montáž potrubí z trub litinových hrdlových s integrovaným těsněním otevřený výkop DN 150</t>
  </si>
  <si>
    <t>-834245654</t>
  </si>
  <si>
    <t>552530030</t>
  </si>
  <si>
    <t>trouba vodovodní litinová s cement. výstelkou Standard C 40 6 m DN 150 mm</t>
  </si>
  <si>
    <t>-1624865691</t>
  </si>
  <si>
    <t>852242121</t>
  </si>
  <si>
    <t>Montáž potrubí z trub litinových  délky do 1 m otevřený výkop DN 80</t>
  </si>
  <si>
    <t>-1572903986</t>
  </si>
  <si>
    <t>552532410r</t>
  </si>
  <si>
    <t>sek z trouby DN 80 - dl. 500 mm</t>
  </si>
  <si>
    <t>2123364926</t>
  </si>
  <si>
    <t>852262121</t>
  </si>
  <si>
    <t>Montáž potrubí z trub litinových  délky do 1 m otevřený výkop DN 100</t>
  </si>
  <si>
    <t>-919492589</t>
  </si>
  <si>
    <t>552532570r</t>
  </si>
  <si>
    <t>sek z trouby DN 100 - dl. 500 mm</t>
  </si>
  <si>
    <t>-150718184</t>
  </si>
  <si>
    <t>852312121r</t>
  </si>
  <si>
    <t>Montáž potrubí z trub litinových délky do 1 m otevřený výkop DN 125</t>
  </si>
  <si>
    <t>-1827895272</t>
  </si>
  <si>
    <t>552532730r</t>
  </si>
  <si>
    <t>sek z trouby DN 125 - dl. 500 mm</t>
  </si>
  <si>
    <t>-227507919</t>
  </si>
  <si>
    <t>857242121</t>
  </si>
  <si>
    <t>Montáž litinových tvarovek jednoosých přírubových otevřený výkop DN 80</t>
  </si>
  <si>
    <t>1560476987</t>
  </si>
  <si>
    <t>552540110</t>
  </si>
  <si>
    <t>koleno přírubové z tvárné litiny,práškový epoxid, tl.250µm FFK-kus DN 80- 45°</t>
  </si>
  <si>
    <t>1932437422</t>
  </si>
  <si>
    <t>552539960</t>
  </si>
  <si>
    <t>koleno přírubové z tvárné litiny,práškový epoxid, tl.250µm FFK-kus DN 80- 30°</t>
  </si>
  <si>
    <t>1118557377</t>
  </si>
  <si>
    <t>552540260</t>
  </si>
  <si>
    <t>koleno přírubové z tvárné litiny,práškový epoxid, tl.250µm Q-kus DN 80-90°</t>
  </si>
  <si>
    <t>-1037930833</t>
  </si>
  <si>
    <t>552540620</t>
  </si>
  <si>
    <t>koleno přírubové 90° - DN 80 s patkou - prodloužené</t>
  </si>
  <si>
    <t>152634713</t>
  </si>
  <si>
    <t>552534890</t>
  </si>
  <si>
    <t>tvarovka přírubová litinová s hladkým koncem,práškový epoxid, tl.250µm F-kus DN 80 mm</t>
  </si>
  <si>
    <t>-1997515246</t>
  </si>
  <si>
    <t>552558380</t>
  </si>
  <si>
    <t>příruba zaslepovací X NATURAL tvárná litina DN 80 mm, PN 10-40</t>
  </si>
  <si>
    <t>2041757490</t>
  </si>
  <si>
    <t>552558888r</t>
  </si>
  <si>
    <t>příruba zaslepovací DN 80 se záv. otvorem DN 50</t>
  </si>
  <si>
    <t>191552678</t>
  </si>
  <si>
    <t>552538920</t>
  </si>
  <si>
    <t>tvarovka přírubová s hrdlem  z tvárné litinyEU-kus DN80  - s hrdlem přesuvná</t>
  </si>
  <si>
    <t>-1523672036</t>
  </si>
  <si>
    <t>552522020</t>
  </si>
  <si>
    <t>přírubový krátký kus DN 80 - dle potřeby</t>
  </si>
  <si>
    <t>1762786653</t>
  </si>
  <si>
    <t>857243131</t>
  </si>
  <si>
    <t>Montáž litinových tvarovek odbočných hrdlových otevřený výkop s integrovaným těsněním DN 80</t>
  </si>
  <si>
    <t>-1528543733</t>
  </si>
  <si>
    <t>552537400</t>
  </si>
  <si>
    <t>tvarovka hrdlová s přírubovou odbočkou z tvárné litiny DN 80/80 mm</t>
  </si>
  <si>
    <t>676542231</t>
  </si>
  <si>
    <t>857244121</t>
  </si>
  <si>
    <t>Montáž litinových tvarovek odbočných přírubových otevřený výkop DN 80</t>
  </si>
  <si>
    <t>-1323150965</t>
  </si>
  <si>
    <t>552507130</t>
  </si>
  <si>
    <t>tvarovka přírubová s přírubovou odbočkou T-DN 80x80 PN 10-16-25-40 natural</t>
  </si>
  <si>
    <t>2089730428</t>
  </si>
  <si>
    <t>857261131</t>
  </si>
  <si>
    <t>Montáž litinových tvarovek jednoosých hrdlových otevřený výkop s integrovaným těsněním DN 100</t>
  </si>
  <si>
    <t>-2061875479</t>
  </si>
  <si>
    <t>552539410</t>
  </si>
  <si>
    <t>hrdlový oblouk 45° - DN 100</t>
  </si>
  <si>
    <t>-260066667</t>
  </si>
  <si>
    <t>552539050</t>
  </si>
  <si>
    <t>hrdlový oblouk 11° - DN 100</t>
  </si>
  <si>
    <t>321877549</t>
  </si>
  <si>
    <t>857261131r</t>
  </si>
  <si>
    <t>Montáž litinových tvarovek jednoosých hrdlových otevřený výkop s integrovaným těsněním DN 125</t>
  </si>
  <si>
    <t>-1536560590</t>
  </si>
  <si>
    <t>552593070</t>
  </si>
  <si>
    <t>přechod hrdlový MMR tvárná litina DN125/100 - hrdlová redukce</t>
  </si>
  <si>
    <t>1889880528</t>
  </si>
  <si>
    <t>857262121</t>
  </si>
  <si>
    <t>Montáž litinových tvarovek jednoosých přírubových otevřený výkop DN 100</t>
  </si>
  <si>
    <t>-1702140389</t>
  </si>
  <si>
    <t>552540120</t>
  </si>
  <si>
    <t>koleno přírubové z tvárné litiny,práškový epoxid, tl.250µm FFK-kus DN 100- 45°</t>
  </si>
  <si>
    <t>1764310870</t>
  </si>
  <si>
    <t>552539970</t>
  </si>
  <si>
    <t>koleno přírubové z tvárné litiny,práškový epoxid, tl.250µm FFK-kus DN 100- 30°</t>
  </si>
  <si>
    <t>593366446</t>
  </si>
  <si>
    <t>552534900</t>
  </si>
  <si>
    <t>tvarovka přírubová litinová s hladkým koncem,práškový epoxid, tl.250µm F-kus DN 100 mm</t>
  </si>
  <si>
    <t>-2001515236</t>
  </si>
  <si>
    <t>857262121r</t>
  </si>
  <si>
    <t>Montáž litinových tvarovek jednoosých přírubových otevřený výkop DN 125</t>
  </si>
  <si>
    <t>-109302130</t>
  </si>
  <si>
    <t>552540130</t>
  </si>
  <si>
    <t>koleno přírubové z tvárné litiny,práškový epoxid, tl.250µm FFK-kus DN 125- 45°</t>
  </si>
  <si>
    <t>1378415803</t>
  </si>
  <si>
    <t>552534910</t>
  </si>
  <si>
    <t>tvarovka přírubová litinová s hladkým koncem,práškový epoxid, tl.250µm F-kus DN 125 mm</t>
  </si>
  <si>
    <t>1762521052</t>
  </si>
  <si>
    <t>552558390r</t>
  </si>
  <si>
    <t>příruba zaslepovací X NATURAL tvárná litina DN 125 mm, PN 10-16</t>
  </si>
  <si>
    <t>-679230560</t>
  </si>
  <si>
    <t>857263131</t>
  </si>
  <si>
    <t>Montáž litinových tvarovek odbočných hrdlových otevřený výkop s integrovaným těsněním DN 100</t>
  </si>
  <si>
    <t>-1420545544</t>
  </si>
  <si>
    <t>552537450</t>
  </si>
  <si>
    <t>tvarovka hrdlová s přírubovou odbočkou z tvárné litiny DN 100/80 mm</t>
  </si>
  <si>
    <t>-1150295891</t>
  </si>
  <si>
    <t>857300301</t>
  </si>
  <si>
    <t>D+M Spojka 1" - fitinka - spojkový adaptér pro DN 25</t>
  </si>
  <si>
    <t>-668584990</t>
  </si>
  <si>
    <t>857300302</t>
  </si>
  <si>
    <t>D+M Spojka 2" - fitinka - spojkový adaptér pro DN 50</t>
  </si>
  <si>
    <t>-590765167</t>
  </si>
  <si>
    <t>857311131</t>
  </si>
  <si>
    <t>Montáž litinových tvarovek jednoosých hrdlových otevřený výkop s integrovaným těsněním DN 150</t>
  </si>
  <si>
    <t>-52104779</t>
  </si>
  <si>
    <t>552539430</t>
  </si>
  <si>
    <t>hrdlový oblouk 45° - DN 150</t>
  </si>
  <si>
    <t>1456220120</t>
  </si>
  <si>
    <t>857312121</t>
  </si>
  <si>
    <t>Montáž litinových tvarovek jednoosých přírubových otevřený výkop DN 150</t>
  </si>
  <si>
    <t>-32116155</t>
  </si>
  <si>
    <t>552534920</t>
  </si>
  <si>
    <t>tvarovka přírubová litinová s hladkým koncem,práškový epoxid, tl.250µm F-kus DN 150 mm</t>
  </si>
  <si>
    <t>-2136446054</t>
  </si>
  <si>
    <t>857314121</t>
  </si>
  <si>
    <t>Montáž litinových tvarovek odbočných přírubových otevřený výkop DN 150</t>
  </si>
  <si>
    <t>1169329744</t>
  </si>
  <si>
    <t>552507220</t>
  </si>
  <si>
    <t>tvarovka přírubová s přírubovou odbočkou T-DN 150x100 PN 10-16 natural</t>
  </si>
  <si>
    <t>668431989</t>
  </si>
  <si>
    <t>552507290</t>
  </si>
  <si>
    <t>tvarovka přírubová s přírubovou odbočkou T-DN 150x80 PN 10-16 natural</t>
  </si>
  <si>
    <t>1232349772</t>
  </si>
  <si>
    <t>871163111</t>
  </si>
  <si>
    <t>Montáž  potrubí z trubek HDPE DN 25</t>
  </si>
  <si>
    <t>878021016</t>
  </si>
  <si>
    <t>286136666r</t>
  </si>
  <si>
    <t>potrubí vodovodní z polyethylenu DN 25, PN16 HDPE 100, SDR 11</t>
  </si>
  <si>
    <t>-1576165701</t>
  </si>
  <si>
    <t>871173222r</t>
  </si>
  <si>
    <t>Montáž  potrubí z trubek HDPE DN 50</t>
  </si>
  <si>
    <t>533711502</t>
  </si>
  <si>
    <t>286136333r</t>
  </si>
  <si>
    <t>potrubí vodovodní z polyethylenu DN 50, PN 16 HDPE 100, SDR 11</t>
  </si>
  <si>
    <t>-439279982</t>
  </si>
  <si>
    <t>877211121</t>
  </si>
  <si>
    <t>Montáž elektrotvarovek na potrubí z trubek z tlakového PE otevřený výkop vnější průměr 63 mm</t>
  </si>
  <si>
    <t>-513554065</t>
  </si>
  <si>
    <t>286530540r</t>
  </si>
  <si>
    <t>elektrotvarovka - oblouk 45° - DN 50</t>
  </si>
  <si>
    <t>-2055584479</t>
  </si>
  <si>
    <t>286530550r</t>
  </si>
  <si>
    <t>elektrotvarovka - oblouk 45° se závitem - DN 50</t>
  </si>
  <si>
    <t>-350397731</t>
  </si>
  <si>
    <t>890890111</t>
  </si>
  <si>
    <t>D+M Napojení nových potrubí na stávající vedení</t>
  </si>
  <si>
    <t>686185706</t>
  </si>
  <si>
    <t>890890115</t>
  </si>
  <si>
    <t>D+M Provizorní zásobování vodou - zajištění dodávky pitné vody po dobu výstavby</t>
  </si>
  <si>
    <t>-1477932958</t>
  </si>
  <si>
    <t>" ULOŽENO NA POVRCHU + POSTUPNÉ "</t>
  </si>
  <si>
    <t>" POUŽÍVÁNÍ VČETNĚ DOČASNÉHO NAPOJENÍ "</t>
  </si>
  <si>
    <t>" JEDNOTLIVÝCH OBJEKTŮ PODLE "</t>
  </si>
  <si>
    <t>" POSTUPU VÝSTAVBY "</t>
  </si>
  <si>
    <t>891181111r</t>
  </si>
  <si>
    <t>Montáž vodovodních šoupátek otevřený výkop DN 25</t>
  </si>
  <si>
    <t>1794299575</t>
  </si>
  <si>
    <t>422213800r</t>
  </si>
  <si>
    <t>šoupátko přípojkové DN 25</t>
  </si>
  <si>
    <t>182150163</t>
  </si>
  <si>
    <t>422910530r</t>
  </si>
  <si>
    <t>zemnící souprava pro šoupátko DN 25</t>
  </si>
  <si>
    <t>-411719920</t>
  </si>
  <si>
    <t>891241111</t>
  </si>
  <si>
    <t>Montáž vodovodních šoupátek otevřený výkop DN 80</t>
  </si>
  <si>
    <t>-857785137</t>
  </si>
  <si>
    <t>422240520r</t>
  </si>
  <si>
    <t xml:space="preserve">šoupátko přírubové DN 80 </t>
  </si>
  <si>
    <t>-1768878780</t>
  </si>
  <si>
    <t>422910680r</t>
  </si>
  <si>
    <t>zemní souprava pro šoupátko DN 80</t>
  </si>
  <si>
    <t>-1348923187</t>
  </si>
  <si>
    <t>891247111</t>
  </si>
  <si>
    <t>Montáž hydrantů podzemních DN 80</t>
  </si>
  <si>
    <t>-2093200541</t>
  </si>
  <si>
    <t>422736600r</t>
  </si>
  <si>
    <t xml:space="preserve">hydrant podzemní  DN80 </t>
  </si>
  <si>
    <t>-863295387</t>
  </si>
  <si>
    <t>891247211</t>
  </si>
  <si>
    <t>1510533484</t>
  </si>
  <si>
    <t>422r</t>
  </si>
  <si>
    <t>hydrant nadzemní DN 80</t>
  </si>
  <si>
    <t>1410999257</t>
  </si>
  <si>
    <t>891269111</t>
  </si>
  <si>
    <t>Montáž navrtávacích pasů na potrubí z jakýchkoli trub DN 100</t>
  </si>
  <si>
    <t>-1866106069</t>
  </si>
  <si>
    <t>422735490</t>
  </si>
  <si>
    <t>navrtávací pas DN 25 na potrubí DN 100</t>
  </si>
  <si>
    <t>-2124947981</t>
  </si>
  <si>
    <t>891311111</t>
  </si>
  <si>
    <t>Montáž vodovodních šoupátek otevřený výkop DN 150</t>
  </si>
  <si>
    <t>-507389548</t>
  </si>
  <si>
    <t>422240550r</t>
  </si>
  <si>
    <t>šoupátko přírubové DN 150</t>
  </si>
  <si>
    <t>-1436109004</t>
  </si>
  <si>
    <t>422910690r</t>
  </si>
  <si>
    <t>zemní souprava pro šoupátko DN 150</t>
  </si>
  <si>
    <t>-360791840</t>
  </si>
  <si>
    <t>892233121</t>
  </si>
  <si>
    <t>Proplach a desinfekce vodovodního potrubí DN od 40 do 70</t>
  </si>
  <si>
    <t>-868432766</t>
  </si>
  <si>
    <t>892241111</t>
  </si>
  <si>
    <t>Tlaková zkouška vodou potrubí do 80</t>
  </si>
  <si>
    <t>-1376700487</t>
  </si>
  <si>
    <t>69+9,5+1</t>
  </si>
  <si>
    <t>892271111</t>
  </si>
  <si>
    <t>Tlaková zkouška vodou potrubí DN 100 nebo 125</t>
  </si>
  <si>
    <t>556586168</t>
  </si>
  <si>
    <t>892273121</t>
  </si>
  <si>
    <t>Proplach a desinfekce vodovodního potrubí DN od 80 do 125</t>
  </si>
  <si>
    <t>201421371</t>
  </si>
  <si>
    <t>892312121</t>
  </si>
  <si>
    <t>Tlaková zkouška vzduchem potrubí DN 150 těsnícím vakem ucpávkovým</t>
  </si>
  <si>
    <t>-371033094</t>
  </si>
  <si>
    <t>892351111</t>
  </si>
  <si>
    <t>Tlaková zkouška vodou potrubí DN 150 nebo 200</t>
  </si>
  <si>
    <t>469611495</t>
  </si>
  <si>
    <t>892353121</t>
  </si>
  <si>
    <t>Proplach a desinfekce vodovodního potrubí DN 150 nebo 200</t>
  </si>
  <si>
    <t>1000409077</t>
  </si>
  <si>
    <t>892372111</t>
  </si>
  <si>
    <t>Zabezpečení konců potrubí DN do 300 při tlakových zkouškách vodou</t>
  </si>
  <si>
    <t>-1656033479</t>
  </si>
  <si>
    <t>122</t>
  </si>
  <si>
    <t>892892111</t>
  </si>
  <si>
    <t>D+M univ. spojka DN 125 pro TLT a LT</t>
  </si>
  <si>
    <t>995455247</t>
  </si>
  <si>
    <t>123</t>
  </si>
  <si>
    <t>892892112</t>
  </si>
  <si>
    <t>D+M univ. spojka DN 80 pro TLT a LT</t>
  </si>
  <si>
    <t>687905920</t>
  </si>
  <si>
    <t>124</t>
  </si>
  <si>
    <t>899401112</t>
  </si>
  <si>
    <t>Osazení poklopů litinových šoupátkových</t>
  </si>
  <si>
    <t>1672209563</t>
  </si>
  <si>
    <t>125</t>
  </si>
  <si>
    <t>422913520</t>
  </si>
  <si>
    <t>poklop litinový šoupátkový</t>
  </si>
  <si>
    <t>1267634914</t>
  </si>
  <si>
    <t>126</t>
  </si>
  <si>
    <t>899401113</t>
  </si>
  <si>
    <t>Osazení poklopů litinových hydrantových</t>
  </si>
  <si>
    <t>-1260842701</t>
  </si>
  <si>
    <t>127</t>
  </si>
  <si>
    <t>422914520</t>
  </si>
  <si>
    <t>poklop litinový hydrantový   DN 80</t>
  </si>
  <si>
    <t>773674976</t>
  </si>
  <si>
    <t>128</t>
  </si>
  <si>
    <t>899712111</t>
  </si>
  <si>
    <t>Orientační tabulky na zdivu</t>
  </si>
  <si>
    <t>84870214</t>
  </si>
  <si>
    <t>" V ZASTAVĚNÉM ÚZEMÍ, ZNAČENÍ OBJEKTŮ NA "</t>
  </si>
  <si>
    <t>" VODOVODU - ODKALENÍ, ODVZDUŠNĚNÍ, "</t>
  </si>
  <si>
    <t>" ARMATURNÍ UZLY, APOD. "</t>
  </si>
  <si>
    <t>" NA VHODNÝCH NADZEMNÍCH OBJEKTECH "</t>
  </si>
  <si>
    <t>129</t>
  </si>
  <si>
    <t>899721111</t>
  </si>
  <si>
    <t>Signalizační vodič DN do 150 mm na potrubí PVC, TLT</t>
  </si>
  <si>
    <t>691076957</t>
  </si>
  <si>
    <t>130</t>
  </si>
  <si>
    <t>899722114</t>
  </si>
  <si>
    <t>Krytí potrubí výstražnou fólií z PVC 40 cm</t>
  </si>
  <si>
    <t>-562570470</t>
  </si>
  <si>
    <t>133,5</t>
  </si>
  <si>
    <t>131</t>
  </si>
  <si>
    <t>899800800</t>
  </si>
  <si>
    <t>D+M Zpevnění prostoru v okolí podzem. armatur (poklopů) v nezpev. terénu žulovou dlažbou do beton. lože</t>
  </si>
  <si>
    <t>1149807186</t>
  </si>
  <si>
    <t>132</t>
  </si>
  <si>
    <t>1220404488</t>
  </si>
  <si>
    <t>133,5*2</t>
  </si>
  <si>
    <t>1,4*12</t>
  </si>
  <si>
    <t>133</t>
  </si>
  <si>
    <t>1089175343</t>
  </si>
  <si>
    <t>134</t>
  </si>
  <si>
    <t>969021222r</t>
  </si>
  <si>
    <t>Vybourání stávajícího poškozeného nefunkčního vodovodního potrubí, odvoz a likvidace na skládce</t>
  </si>
  <si>
    <t>-787219631</t>
  </si>
  <si>
    <t>135</t>
  </si>
  <si>
    <t>7130663</t>
  </si>
  <si>
    <t>136</t>
  </si>
  <si>
    <t>-104287707</t>
  </si>
  <si>
    <t>113,528*9</t>
  </si>
  <si>
    <t>137</t>
  </si>
  <si>
    <t>-845749633</t>
  </si>
  <si>
    <t>138</t>
  </si>
  <si>
    <t>1997065246</t>
  </si>
  <si>
    <t>113,528-33,829</t>
  </si>
  <si>
    <t>139</t>
  </si>
  <si>
    <t>998273102</t>
  </si>
  <si>
    <t>Přesun hmot pro trubní vedení z trub litinových otevřený výkop</t>
  </si>
  <si>
    <t>-932854618</t>
  </si>
  <si>
    <t>140</t>
  </si>
  <si>
    <t>909816569</t>
  </si>
  <si>
    <t>141</t>
  </si>
  <si>
    <t>-401139198</t>
  </si>
  <si>
    <t>142</t>
  </si>
  <si>
    <t>930025488</t>
  </si>
  <si>
    <t>143</t>
  </si>
  <si>
    <t>832563475</t>
  </si>
  <si>
    <t>144</t>
  </si>
  <si>
    <t>-696203914</t>
  </si>
  <si>
    <t>145</t>
  </si>
  <si>
    <t>-1568491958</t>
  </si>
  <si>
    <t>146</t>
  </si>
  <si>
    <t>043194001</t>
  </si>
  <si>
    <t>Ostatní zkoušky - krácený rozbor pitné vody</t>
  </si>
  <si>
    <t>1915572317</t>
  </si>
  <si>
    <t>147</t>
  </si>
  <si>
    <t>043194002</t>
  </si>
  <si>
    <t>Ostatní zkoušky - jiskrová zkouška signalizačního vodiče</t>
  </si>
  <si>
    <t>-1866111279</t>
  </si>
  <si>
    <t>148</t>
  </si>
  <si>
    <t>-328356568</t>
  </si>
  <si>
    <t>149</t>
  </si>
  <si>
    <t>-1776163306</t>
  </si>
  <si>
    <t>150</t>
  </si>
  <si>
    <t>1553996101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</si>
</sst>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40">
    <font>
      <sz val="11"/>
      <name val="Calibri"/>
      <family val="2"/>
    </font>
    <font>
      <sz val="10"/>
      <name val="Arial"/>
      <family val="0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2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 applyProtection="1">
      <alignment horizontal="left" vertical="center"/>
      <protection/>
    </xf>
    <xf numFmtId="164" fontId="4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6" fillId="2" borderId="0" xfId="20" applyNumberFormat="1" applyFont="1" applyFill="1" applyBorder="1" applyAlignment="1" applyProtection="1">
      <alignment vertical="center"/>
      <protection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4" fontId="8" fillId="3" borderId="0" xfId="0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4" fontId="2" fillId="0" borderId="5" xfId="0" applyFont="1" applyBorder="1" applyAlignment="1">
      <alignment/>
    </xf>
    <xf numFmtId="164" fontId="8" fillId="0" borderId="0" xfId="0" applyFont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11" fillId="0" borderId="0" xfId="0" applyFont="1" applyBorder="1" applyAlignment="1">
      <alignment horizontal="left" vertical="top"/>
    </xf>
    <xf numFmtId="164" fontId="12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left" vertical="top"/>
    </xf>
    <xf numFmtId="164" fontId="14" fillId="0" borderId="0" xfId="0" applyFont="1" applyBorder="1" applyAlignment="1">
      <alignment horizontal="left" vertical="top" wrapText="1"/>
    </xf>
    <xf numFmtId="164" fontId="11" fillId="0" borderId="0" xfId="0" applyFont="1" applyBorder="1" applyAlignment="1">
      <alignment horizontal="left" vertical="center"/>
    </xf>
    <xf numFmtId="164" fontId="12" fillId="4" borderId="0" xfId="0" applyFont="1" applyFill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horizontal="left" vertical="top"/>
    </xf>
    <xf numFmtId="165" fontId="12" fillId="4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horizontal="left" vertical="center" wrapText="1"/>
    </xf>
    <xf numFmtId="164" fontId="2" fillId="0" borderId="6" xfId="0" applyFont="1" applyBorder="1" applyAlignment="1">
      <alignment/>
    </xf>
    <xf numFmtId="164" fontId="15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16" fillId="0" borderId="7" xfId="0" applyFont="1" applyBorder="1" applyAlignment="1">
      <alignment horizontal="left" vertical="center"/>
    </xf>
    <xf numFmtId="164" fontId="2" fillId="0" borderId="7" xfId="0" applyFont="1" applyBorder="1" applyAlignment="1">
      <alignment vertical="center"/>
    </xf>
    <xf numFmtId="166" fontId="16" fillId="0" borderId="7" xfId="0" applyNumberFormat="1" applyFont="1" applyBorder="1" applyAlignment="1">
      <alignment vertical="center"/>
    </xf>
    <xf numFmtId="164" fontId="17" fillId="0" borderId="0" xfId="0" applyFont="1" applyAlignment="1">
      <alignment vertical="center"/>
    </xf>
    <xf numFmtId="164" fontId="17" fillId="0" borderId="4" xfId="0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17" fillId="0" borderId="0" xfId="0" applyFont="1" applyBorder="1" applyAlignment="1">
      <alignment horizontal="left" vertical="center"/>
    </xf>
    <xf numFmtId="167" fontId="17" fillId="0" borderId="0" xfId="0" applyNumberFormat="1" applyFont="1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vertical="center"/>
    </xf>
    <xf numFmtId="164" fontId="17" fillId="0" borderId="5" xfId="0" applyFont="1" applyBorder="1" applyAlignment="1">
      <alignment vertical="center"/>
    </xf>
    <xf numFmtId="164" fontId="2" fillId="3" borderId="0" xfId="0" applyFont="1" applyFill="1" applyBorder="1" applyAlignment="1">
      <alignment vertical="center"/>
    </xf>
    <xf numFmtId="164" fontId="14" fillId="3" borderId="8" xfId="0" applyFont="1" applyFill="1" applyBorder="1" applyAlignment="1">
      <alignment horizontal="left" vertical="center"/>
    </xf>
    <xf numFmtId="164" fontId="2" fillId="3" borderId="9" xfId="0" applyFont="1" applyFill="1" applyBorder="1" applyAlignment="1">
      <alignment vertical="center"/>
    </xf>
    <xf numFmtId="164" fontId="14" fillId="3" borderId="9" xfId="0" applyFont="1" applyFill="1" applyBorder="1" applyAlignment="1">
      <alignment horizontal="center" vertical="center"/>
    </xf>
    <xf numFmtId="164" fontId="14" fillId="3" borderId="9" xfId="0" applyFont="1" applyFill="1" applyBorder="1" applyAlignment="1">
      <alignment horizontal="left" vertical="center"/>
    </xf>
    <xf numFmtId="166" fontId="14" fillId="3" borderId="10" xfId="0" applyNumberFormat="1" applyFont="1" applyFill="1" applyBorder="1" applyAlignment="1">
      <alignment vertical="center"/>
    </xf>
    <xf numFmtId="164" fontId="18" fillId="0" borderId="11" xfId="0" applyFont="1" applyBorder="1" applyAlignment="1">
      <alignment horizontal="left" vertical="center"/>
    </xf>
    <xf numFmtId="164" fontId="2" fillId="0" borderId="1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4" fontId="19" fillId="0" borderId="16" xfId="0" applyFont="1" applyBorder="1" applyAlignment="1">
      <alignment horizontal="left" vertical="center"/>
    </xf>
    <xf numFmtId="164" fontId="2" fillId="0" borderId="17" xfId="0" applyFont="1" applyBorder="1" applyAlignment="1">
      <alignment vertical="center"/>
    </xf>
    <xf numFmtId="164" fontId="19" fillId="0" borderId="17" xfId="0" applyFont="1" applyBorder="1" applyAlignment="1">
      <alignment horizontal="left" vertical="center"/>
    </xf>
    <xf numFmtId="164" fontId="2" fillId="0" borderId="18" xfId="0" applyFont="1" applyBorder="1" applyAlignment="1">
      <alignment vertical="center"/>
    </xf>
    <xf numFmtId="164" fontId="2" fillId="0" borderId="19" xfId="0" applyFont="1" applyBorder="1" applyAlignment="1">
      <alignment vertical="center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12" fillId="0" borderId="0" xfId="0" applyFont="1" applyAlignment="1">
      <alignment vertical="center"/>
    </xf>
    <xf numFmtId="164" fontId="12" fillId="0" borderId="4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4" fontId="12" fillId="0" borderId="5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4" fillId="0" borderId="4" xfId="0" applyFont="1" applyBorder="1" applyAlignment="1">
      <alignment vertical="center"/>
    </xf>
    <xf numFmtId="164" fontId="14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horizontal="left" vertical="center" wrapText="1"/>
    </xf>
    <xf numFmtId="164" fontId="14" fillId="0" borderId="5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9" fontId="12" fillId="0" borderId="0" xfId="0" applyNumberFormat="1" applyFont="1" applyBorder="1" applyAlignment="1">
      <alignment horizontal="left" vertical="center"/>
    </xf>
    <xf numFmtId="164" fontId="12" fillId="0" borderId="0" xfId="0" applyFont="1" applyBorder="1" applyAlignment="1">
      <alignment vertical="center"/>
    </xf>
    <xf numFmtId="164" fontId="21" fillId="0" borderId="11" xfId="0" applyFont="1" applyBorder="1" applyAlignment="1">
      <alignment horizontal="center" vertical="center"/>
    </xf>
    <xf numFmtId="164" fontId="2" fillId="0" borderId="15" xfId="0" applyFont="1" applyBorder="1" applyAlignment="1">
      <alignment vertical="center"/>
    </xf>
    <xf numFmtId="164" fontId="12" fillId="3" borderId="8" xfId="0" applyFont="1" applyFill="1" applyBorder="1" applyAlignment="1">
      <alignment horizontal="center" vertical="center"/>
    </xf>
    <xf numFmtId="164" fontId="12" fillId="3" borderId="9" xfId="0" applyFont="1" applyFill="1" applyBorder="1" applyAlignment="1">
      <alignment horizontal="center" vertical="center"/>
    </xf>
    <xf numFmtId="164" fontId="12" fillId="3" borderId="10" xfId="0" applyFont="1" applyFill="1" applyBorder="1" applyAlignment="1">
      <alignment horizontal="center" vertical="center"/>
    </xf>
    <xf numFmtId="164" fontId="11" fillId="0" borderId="22" xfId="0" applyFont="1" applyBorder="1" applyAlignment="1">
      <alignment horizontal="center" vertical="center" wrapText="1"/>
    </xf>
    <xf numFmtId="164" fontId="11" fillId="0" borderId="23" xfId="0" applyFont="1" applyBorder="1" applyAlignment="1">
      <alignment horizontal="center" vertical="center" wrapText="1"/>
    </xf>
    <xf numFmtId="164" fontId="11" fillId="0" borderId="24" xfId="0" applyFont="1" applyBorder="1" applyAlignment="1">
      <alignment horizontal="center" vertical="center" wrapText="1"/>
    </xf>
    <xf numFmtId="164" fontId="2" fillId="0" borderId="11" xfId="0" applyFont="1" applyBorder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vertical="center"/>
    </xf>
    <xf numFmtId="166" fontId="22" fillId="0" borderId="0" xfId="0" applyNumberFormat="1" applyFont="1" applyBorder="1" applyAlignment="1">
      <alignment horizontal="right" vertical="center"/>
    </xf>
    <xf numFmtId="166" fontId="22" fillId="0" borderId="0" xfId="0" applyNumberFormat="1" applyFont="1" applyBorder="1" applyAlignment="1">
      <alignment vertical="center"/>
    </xf>
    <xf numFmtId="166" fontId="21" fillId="0" borderId="14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170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164" fontId="14" fillId="0" borderId="0" xfId="0" applyFont="1" applyAlignment="1">
      <alignment horizontal="left" vertical="center"/>
    </xf>
    <xf numFmtId="164" fontId="23" fillId="0" borderId="0" xfId="0" applyFont="1" applyAlignment="1">
      <alignment horizontal="left" vertical="center"/>
    </xf>
    <xf numFmtId="164" fontId="24" fillId="0" borderId="0" xfId="20" applyNumberFormat="1" applyFont="1" applyFill="1" applyBorder="1" applyAlignment="1" applyProtection="1">
      <alignment horizontal="center" vertical="center"/>
      <protection/>
    </xf>
    <xf numFmtId="164" fontId="25" fillId="0" borderId="4" xfId="0" applyFont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164" fontId="25" fillId="0" borderId="5" xfId="0" applyFont="1" applyBorder="1" applyAlignment="1">
      <alignment vertical="center"/>
    </xf>
    <xf numFmtId="164" fontId="25" fillId="0" borderId="0" xfId="0" applyFont="1" applyAlignment="1">
      <alignment vertical="center"/>
    </xf>
    <xf numFmtId="166" fontId="28" fillId="0" borderId="14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170" fontId="28" fillId="0" borderId="0" xfId="0" applyNumberFormat="1" applyFont="1" applyBorder="1" applyAlignment="1">
      <alignment vertical="center"/>
    </xf>
    <xf numFmtId="166" fontId="28" fillId="0" borderId="15" xfId="0" applyNumberFormat="1" applyFont="1" applyBorder="1" applyAlignment="1">
      <alignment vertical="center"/>
    </xf>
    <xf numFmtId="164" fontId="25" fillId="0" borderId="0" xfId="0" applyFont="1" applyAlignment="1">
      <alignment horizontal="left" vertical="center"/>
    </xf>
    <xf numFmtId="166" fontId="28" fillId="0" borderId="16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170" fontId="28" fillId="0" borderId="17" xfId="0" applyNumberFormat="1" applyFont="1" applyBorder="1" applyAlignment="1">
      <alignment vertical="center"/>
    </xf>
    <xf numFmtId="166" fontId="28" fillId="0" borderId="18" xfId="0" applyNumberFormat="1" applyFont="1" applyBorder="1" applyAlignment="1">
      <alignment vertical="center"/>
    </xf>
    <xf numFmtId="164" fontId="29" fillId="0" borderId="0" xfId="0" applyFont="1" applyBorder="1" applyAlignment="1">
      <alignment horizontal="left" vertical="center"/>
    </xf>
    <xf numFmtId="166" fontId="29" fillId="4" borderId="0" xfId="0" applyNumberFormat="1" applyFont="1" applyFill="1" applyBorder="1" applyAlignment="1" applyProtection="1">
      <alignment vertical="center"/>
      <protection locked="0"/>
    </xf>
    <xf numFmtId="166" fontId="29" fillId="0" borderId="0" xfId="0" applyNumberFormat="1" applyFont="1" applyBorder="1" applyAlignment="1">
      <alignment vertical="center"/>
    </xf>
    <xf numFmtId="167" fontId="19" fillId="4" borderId="11" xfId="0" applyNumberFormat="1" applyFont="1" applyFill="1" applyBorder="1" applyAlignment="1" applyProtection="1">
      <alignment horizontal="center" vertical="center"/>
      <protection locked="0"/>
    </xf>
    <xf numFmtId="164" fontId="19" fillId="4" borderId="12" xfId="0" applyFont="1" applyFill="1" applyBorder="1" applyAlignment="1" applyProtection="1">
      <alignment horizontal="center" vertical="center"/>
      <protection locked="0"/>
    </xf>
    <xf numFmtId="166" fontId="19" fillId="0" borderId="13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4" fontId="29" fillId="4" borderId="0" xfId="0" applyFont="1" applyFill="1" applyBorder="1" applyAlignment="1" applyProtection="1">
      <alignment horizontal="left" vertical="center"/>
      <protection locked="0"/>
    </xf>
    <xf numFmtId="167" fontId="19" fillId="4" borderId="14" xfId="0" applyNumberFormat="1" applyFont="1" applyFill="1" applyBorder="1" applyAlignment="1" applyProtection="1">
      <alignment horizontal="center" vertical="center"/>
      <protection locked="0"/>
    </xf>
    <xf numFmtId="164" fontId="19" fillId="4" borderId="0" xfId="0" applyFont="1" applyFill="1" applyBorder="1" applyAlignment="1" applyProtection="1">
      <alignment horizontal="center" vertical="center"/>
      <protection locked="0"/>
    </xf>
    <xf numFmtId="166" fontId="19" fillId="0" borderId="15" xfId="0" applyNumberFormat="1" applyFont="1" applyBorder="1" applyAlignment="1">
      <alignment vertical="center"/>
    </xf>
    <xf numFmtId="167" fontId="19" fillId="4" borderId="16" xfId="0" applyNumberFormat="1" applyFont="1" applyFill="1" applyBorder="1" applyAlignment="1" applyProtection="1">
      <alignment horizontal="center" vertical="center"/>
      <protection locked="0"/>
    </xf>
    <xf numFmtId="164" fontId="19" fillId="4" borderId="17" xfId="0" applyFont="1" applyFill="1" applyBorder="1" applyAlignment="1" applyProtection="1">
      <alignment horizontal="center" vertical="center"/>
      <protection locked="0"/>
    </xf>
    <xf numFmtId="166" fontId="19" fillId="0" borderId="18" xfId="0" applyNumberFormat="1" applyFont="1" applyBorder="1" applyAlignment="1">
      <alignment vertical="center"/>
    </xf>
    <xf numFmtId="164" fontId="22" fillId="3" borderId="0" xfId="0" applyFont="1" applyFill="1" applyBorder="1" applyAlignment="1">
      <alignment horizontal="left" vertical="center"/>
    </xf>
    <xf numFmtId="166" fontId="22" fillId="3" borderId="0" xfId="0" applyNumberFormat="1" applyFont="1" applyFill="1" applyBorder="1" applyAlignment="1">
      <alignment vertical="center"/>
    </xf>
    <xf numFmtId="164" fontId="2" fillId="2" borderId="0" xfId="0" applyFont="1" applyFill="1" applyAlignment="1" applyProtection="1">
      <alignment/>
      <protection/>
    </xf>
    <xf numFmtId="164" fontId="6" fillId="2" borderId="0" xfId="2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Border="1" applyAlignment="1">
      <alignment horizontal="left" vertical="center" wrapText="1"/>
    </xf>
    <xf numFmtId="169" fontId="12" fillId="4" borderId="0" xfId="0" applyNumberFormat="1" applyFont="1" applyFill="1" applyBorder="1" applyAlignment="1" applyProtection="1">
      <alignment horizontal="left" vertical="center"/>
      <protection locked="0"/>
    </xf>
    <xf numFmtId="164" fontId="12" fillId="4" borderId="0" xfId="0" applyFont="1" applyFill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 horizontal="left" vertical="center"/>
    </xf>
    <xf numFmtId="164" fontId="16" fillId="0" borderId="0" xfId="0" applyFont="1" applyBorder="1" applyAlignment="1">
      <alignment horizontal="left" vertical="center"/>
    </xf>
    <xf numFmtId="166" fontId="16" fillId="0" borderId="0" xfId="0" applyNumberFormat="1" applyFont="1" applyBorder="1" applyAlignment="1">
      <alignment vertical="center"/>
    </xf>
    <xf numFmtId="164" fontId="17" fillId="0" borderId="0" xfId="0" applyFont="1" applyBorder="1" applyAlignment="1">
      <alignment horizontal="right" vertical="center"/>
    </xf>
    <xf numFmtId="166" fontId="17" fillId="0" borderId="0" xfId="0" applyNumberFormat="1" applyFont="1" applyBorder="1" applyAlignment="1">
      <alignment vertical="center"/>
    </xf>
    <xf numFmtId="164" fontId="14" fillId="3" borderId="9" xfId="0" applyFont="1" applyFill="1" applyBorder="1" applyAlignment="1">
      <alignment horizontal="right" vertical="center"/>
    </xf>
    <xf numFmtId="164" fontId="12" fillId="0" borderId="0" xfId="0" applyFont="1" applyBorder="1" applyAlignment="1">
      <alignment horizontal="left" vertical="center"/>
    </xf>
    <xf numFmtId="164" fontId="12" fillId="3" borderId="0" xfId="0" applyFont="1" applyFill="1" applyBorder="1" applyAlignment="1">
      <alignment horizontal="center" vertical="center"/>
    </xf>
    <xf numFmtId="164" fontId="30" fillId="0" borderId="0" xfId="0" applyFont="1" applyAlignment="1">
      <alignment vertical="center"/>
    </xf>
    <xf numFmtId="164" fontId="30" fillId="0" borderId="4" xfId="0" applyFont="1" applyBorder="1" applyAlignment="1">
      <alignment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Border="1" applyAlignment="1">
      <alignment horizontal="left" vertical="center"/>
    </xf>
    <xf numFmtId="166" fontId="30" fillId="0" borderId="0" xfId="0" applyNumberFormat="1" applyFont="1" applyBorder="1" applyAlignment="1">
      <alignment vertical="center"/>
    </xf>
    <xf numFmtId="164" fontId="30" fillId="0" borderId="5" xfId="0" applyFont="1" applyBorder="1" applyAlignment="1">
      <alignment vertical="center"/>
    </xf>
    <xf numFmtId="164" fontId="29" fillId="0" borderId="0" xfId="0" applyFont="1" applyAlignment="1">
      <alignment vertical="center"/>
    </xf>
    <xf numFmtId="164" fontId="29" fillId="0" borderId="4" xfId="0" applyFont="1" applyBorder="1" applyAlignment="1">
      <alignment vertical="center"/>
    </xf>
    <xf numFmtId="164" fontId="29" fillId="0" borderId="0" xfId="0" applyFont="1" applyBorder="1" applyAlignment="1">
      <alignment vertical="center"/>
    </xf>
    <xf numFmtId="164" fontId="29" fillId="0" borderId="5" xfId="0" applyFont="1" applyBorder="1" applyAlignment="1">
      <alignment vertical="center"/>
    </xf>
    <xf numFmtId="166" fontId="30" fillId="0" borderId="0" xfId="0" applyNumberFormat="1" applyFont="1" applyBorder="1" applyAlignment="1">
      <alignment/>
    </xf>
    <xf numFmtId="164" fontId="2" fillId="0" borderId="25" xfId="0" applyFont="1" applyBorder="1" applyAlignment="1">
      <alignment vertical="center"/>
    </xf>
    <xf numFmtId="164" fontId="11" fillId="0" borderId="25" xfId="0" applyFont="1" applyBorder="1" applyAlignment="1">
      <alignment horizontal="center" vertical="center"/>
    </xf>
    <xf numFmtId="164" fontId="2" fillId="0" borderId="4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 locked="0"/>
    </xf>
    <xf numFmtId="164" fontId="2" fillId="0" borderId="14" xfId="0" applyFont="1" applyBorder="1" applyAlignment="1" applyProtection="1">
      <alignment vertical="center"/>
      <protection/>
    </xf>
    <xf numFmtId="164" fontId="19" fillId="0" borderId="15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164" fontId="29" fillId="0" borderId="0" xfId="0" applyFont="1" applyBorder="1" applyAlignment="1" applyProtection="1">
      <alignment horizontal="left" vertical="center"/>
      <protection/>
    </xf>
    <xf numFmtId="164" fontId="2" fillId="0" borderId="16" xfId="0" applyFont="1" applyBorder="1" applyAlignment="1" applyProtection="1">
      <alignment vertical="center"/>
      <protection/>
    </xf>
    <xf numFmtId="164" fontId="19" fillId="0" borderId="18" xfId="0" applyFont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12" fillId="3" borderId="22" xfId="0" applyFont="1" applyFill="1" applyBorder="1" applyAlignment="1">
      <alignment horizontal="center" vertical="center" wrapText="1"/>
    </xf>
    <xf numFmtId="164" fontId="12" fillId="3" borderId="23" xfId="0" applyFont="1" applyFill="1" applyBorder="1" applyAlignment="1">
      <alignment horizontal="center" vertical="center" wrapText="1"/>
    </xf>
    <xf numFmtId="164" fontId="31" fillId="3" borderId="23" xfId="0" applyFont="1" applyFill="1" applyBorder="1" applyAlignment="1">
      <alignment horizontal="center" vertical="center" wrapText="1"/>
    </xf>
    <xf numFmtId="164" fontId="12" fillId="3" borderId="24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6" fontId="22" fillId="0" borderId="12" xfId="0" applyNumberFormat="1" applyFont="1" applyBorder="1" applyAlignment="1">
      <alignment/>
    </xf>
    <xf numFmtId="170" fontId="32" fillId="0" borderId="12" xfId="0" applyNumberFormat="1" applyFont="1" applyBorder="1" applyAlignment="1">
      <alignment/>
    </xf>
    <xf numFmtId="170" fontId="32" fillId="0" borderId="13" xfId="0" applyNumberFormat="1" applyFont="1" applyBorder="1" applyAlignment="1">
      <alignment/>
    </xf>
    <xf numFmtId="166" fontId="33" fillId="0" borderId="0" xfId="0" applyNumberFormat="1" applyFont="1" applyAlignment="1">
      <alignment vertical="center"/>
    </xf>
    <xf numFmtId="164" fontId="34" fillId="0" borderId="0" xfId="0" applyFont="1" applyAlignment="1">
      <alignment/>
    </xf>
    <xf numFmtId="164" fontId="34" fillId="0" borderId="4" xfId="0" applyFont="1" applyBorder="1" applyAlignment="1">
      <alignment/>
    </xf>
    <xf numFmtId="164" fontId="34" fillId="0" borderId="0" xfId="0" applyFont="1" applyBorder="1" applyAlignment="1">
      <alignment/>
    </xf>
    <xf numFmtId="164" fontId="30" fillId="0" borderId="0" xfId="0" applyFont="1" applyBorder="1" applyAlignment="1">
      <alignment horizontal="left"/>
    </xf>
    <xf numFmtId="164" fontId="34" fillId="0" borderId="5" xfId="0" applyFont="1" applyBorder="1" applyAlignment="1">
      <alignment/>
    </xf>
    <xf numFmtId="164" fontId="34" fillId="0" borderId="14" xfId="0" applyFont="1" applyBorder="1" applyAlignment="1">
      <alignment/>
    </xf>
    <xf numFmtId="170" fontId="34" fillId="0" borderId="0" xfId="0" applyNumberFormat="1" applyFont="1" applyBorder="1" applyAlignment="1">
      <alignment/>
    </xf>
    <xf numFmtId="170" fontId="34" fillId="0" borderId="15" xfId="0" applyNumberFormat="1" applyFont="1" applyBorder="1" applyAlignment="1">
      <alignment/>
    </xf>
    <xf numFmtId="164" fontId="34" fillId="0" borderId="0" xfId="0" applyFont="1" applyAlignment="1">
      <alignment horizontal="left"/>
    </xf>
    <xf numFmtId="164" fontId="34" fillId="0" borderId="0" xfId="0" applyFont="1" applyAlignment="1">
      <alignment horizontal="center"/>
    </xf>
    <xf numFmtId="166" fontId="34" fillId="0" borderId="0" xfId="0" applyNumberFormat="1" applyFont="1" applyAlignment="1">
      <alignment vertical="center"/>
    </xf>
    <xf numFmtId="164" fontId="29" fillId="0" borderId="0" xfId="0" applyFont="1" applyBorder="1" applyAlignment="1">
      <alignment horizontal="left"/>
    </xf>
    <xf numFmtId="166" fontId="29" fillId="0" borderId="17" xfId="0" applyNumberFormat="1" applyFont="1" applyBorder="1" applyAlignment="1">
      <alignment/>
    </xf>
    <xf numFmtId="164" fontId="2" fillId="0" borderId="25" xfId="0" applyFont="1" applyBorder="1" applyAlignment="1" applyProtection="1">
      <alignment horizontal="center" vertical="center"/>
      <protection/>
    </xf>
    <xf numFmtId="165" fontId="2" fillId="0" borderId="25" xfId="0" applyNumberFormat="1" applyFont="1" applyBorder="1" applyAlignment="1" applyProtection="1">
      <alignment horizontal="left" vertical="center" wrapText="1"/>
      <protection/>
    </xf>
    <xf numFmtId="164" fontId="2" fillId="0" borderId="25" xfId="0" applyFont="1" applyBorder="1" applyAlignment="1" applyProtection="1">
      <alignment horizontal="left" vertical="center" wrapText="1"/>
      <protection/>
    </xf>
    <xf numFmtId="164" fontId="2" fillId="0" borderId="25" xfId="0" applyFont="1" applyBorder="1" applyAlignment="1" applyProtection="1">
      <alignment horizontal="center" vertical="center" wrapText="1"/>
      <protection/>
    </xf>
    <xf numFmtId="171" fontId="2" fillId="0" borderId="25" xfId="0" applyNumberFormat="1" applyFont="1" applyBorder="1" applyAlignment="1" applyProtection="1">
      <alignment vertical="center"/>
      <protection/>
    </xf>
    <xf numFmtId="166" fontId="2" fillId="4" borderId="25" xfId="0" applyNumberFormat="1" applyFont="1" applyFill="1" applyBorder="1" applyAlignment="1" applyProtection="1">
      <alignment vertical="center"/>
      <protection locked="0"/>
    </xf>
    <xf numFmtId="166" fontId="2" fillId="0" borderId="25" xfId="0" applyNumberFormat="1" applyFont="1" applyBorder="1" applyAlignment="1" applyProtection="1">
      <alignment vertical="center"/>
      <protection/>
    </xf>
    <xf numFmtId="164" fontId="17" fillId="4" borderId="25" xfId="0" applyFont="1" applyFill="1" applyBorder="1" applyAlignment="1" applyProtection="1">
      <alignment horizontal="left" vertical="center"/>
      <protection locked="0"/>
    </xf>
    <xf numFmtId="170" fontId="17" fillId="0" borderId="0" xfId="0" applyNumberFormat="1" applyFont="1" applyBorder="1" applyAlignment="1">
      <alignment vertical="center"/>
    </xf>
    <xf numFmtId="170" fontId="17" fillId="0" borderId="15" xfId="0" applyNumberFormat="1" applyFont="1" applyBorder="1" applyAlignment="1">
      <alignment vertical="center"/>
    </xf>
    <xf numFmtId="164" fontId="35" fillId="0" borderId="0" xfId="0" applyFont="1" applyAlignment="1">
      <alignment vertical="center"/>
    </xf>
    <xf numFmtId="164" fontId="35" fillId="0" borderId="4" xfId="0" applyFont="1" applyBorder="1" applyAlignment="1">
      <alignment vertical="center"/>
    </xf>
    <xf numFmtId="164" fontId="35" fillId="0" borderId="0" xfId="0" applyFont="1" applyBorder="1" applyAlignment="1">
      <alignment vertical="center"/>
    </xf>
    <xf numFmtId="164" fontId="35" fillId="0" borderId="0" xfId="0" applyFont="1" applyBorder="1" applyAlignment="1">
      <alignment horizontal="left" vertical="center"/>
    </xf>
    <xf numFmtId="164" fontId="35" fillId="0" borderId="12" xfId="0" applyFont="1" applyBorder="1" applyAlignment="1">
      <alignment horizontal="left" vertical="center" wrapText="1"/>
    </xf>
    <xf numFmtId="164" fontId="35" fillId="0" borderId="5" xfId="0" applyFont="1" applyBorder="1" applyAlignment="1">
      <alignment vertical="center"/>
    </xf>
    <xf numFmtId="164" fontId="35" fillId="0" borderId="14" xfId="0" applyFont="1" applyBorder="1" applyAlignment="1">
      <alignment vertical="center"/>
    </xf>
    <xf numFmtId="164" fontId="35" fillId="0" borderId="15" xfId="0" applyFont="1" applyBorder="1" applyAlignment="1">
      <alignment vertical="center"/>
    </xf>
    <xf numFmtId="164" fontId="35" fillId="0" borderId="0" xfId="0" applyFont="1" applyAlignment="1">
      <alignment horizontal="left" vertical="center"/>
    </xf>
    <xf numFmtId="164" fontId="36" fillId="0" borderId="0" xfId="0" applyFont="1" applyAlignment="1">
      <alignment vertical="center"/>
    </xf>
    <xf numFmtId="164" fontId="36" fillId="0" borderId="4" xfId="0" applyFont="1" applyBorder="1" applyAlignment="1">
      <alignment vertical="center"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 horizontal="left" vertical="center"/>
    </xf>
    <xf numFmtId="164" fontId="36" fillId="0" borderId="0" xfId="0" applyFont="1" applyBorder="1" applyAlignment="1">
      <alignment horizontal="left" vertical="center" wrapText="1"/>
    </xf>
    <xf numFmtId="171" fontId="36" fillId="0" borderId="0" xfId="0" applyNumberFormat="1" applyFont="1" applyBorder="1" applyAlignment="1">
      <alignment vertical="center"/>
    </xf>
    <xf numFmtId="164" fontId="36" fillId="0" borderId="5" xfId="0" applyFont="1" applyBorder="1" applyAlignment="1">
      <alignment vertical="center"/>
    </xf>
    <xf numFmtId="164" fontId="36" fillId="0" borderId="14" xfId="0" applyFont="1" applyBorder="1" applyAlignment="1">
      <alignment vertical="center"/>
    </xf>
    <xf numFmtId="164" fontId="36" fillId="0" borderId="15" xfId="0" applyFont="1" applyBorder="1" applyAlignment="1">
      <alignment vertical="center"/>
    </xf>
    <xf numFmtId="164" fontId="36" fillId="0" borderId="0" xfId="0" applyFont="1" applyAlignment="1">
      <alignment horizontal="left" vertical="center"/>
    </xf>
    <xf numFmtId="164" fontId="37" fillId="0" borderId="0" xfId="0" applyFont="1" applyAlignment="1">
      <alignment vertical="center"/>
    </xf>
    <xf numFmtId="164" fontId="37" fillId="0" borderId="4" xfId="0" applyFont="1" applyBorder="1" applyAlignment="1">
      <alignment vertical="center"/>
    </xf>
    <xf numFmtId="164" fontId="37" fillId="0" borderId="0" xfId="0" applyFont="1" applyBorder="1" applyAlignment="1">
      <alignment vertical="center"/>
    </xf>
    <xf numFmtId="164" fontId="37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left" vertical="center" wrapText="1"/>
    </xf>
    <xf numFmtId="171" fontId="37" fillId="0" borderId="0" xfId="0" applyNumberFormat="1" applyFont="1" applyBorder="1" applyAlignment="1">
      <alignment vertical="center"/>
    </xf>
    <xf numFmtId="164" fontId="37" fillId="0" borderId="5" xfId="0" applyFont="1" applyBorder="1" applyAlignment="1">
      <alignment vertical="center"/>
    </xf>
    <xf numFmtId="164" fontId="37" fillId="0" borderId="14" xfId="0" applyFont="1" applyBorder="1" applyAlignment="1">
      <alignment vertical="center"/>
    </xf>
    <xf numFmtId="164" fontId="37" fillId="0" borderId="15" xfId="0" applyFont="1" applyBorder="1" applyAlignment="1">
      <alignment vertical="center"/>
    </xf>
    <xf numFmtId="164" fontId="37" fillId="0" borderId="0" xfId="0" applyFont="1" applyAlignment="1">
      <alignment horizontal="left" vertical="center"/>
    </xf>
    <xf numFmtId="164" fontId="35" fillId="0" borderId="0" xfId="0" applyFont="1" applyBorder="1" applyAlignment="1">
      <alignment horizontal="left" vertical="center" wrapText="1"/>
    </xf>
    <xf numFmtId="164" fontId="38" fillId="0" borderId="0" xfId="0" applyFont="1" applyAlignment="1">
      <alignment vertical="center"/>
    </xf>
    <xf numFmtId="164" fontId="38" fillId="0" borderId="4" xfId="0" applyFont="1" applyBorder="1" applyAlignment="1">
      <alignment vertical="center"/>
    </xf>
    <xf numFmtId="164" fontId="38" fillId="0" borderId="0" xfId="0" applyFont="1" applyBorder="1" applyAlignment="1">
      <alignment vertical="center"/>
    </xf>
    <xf numFmtId="164" fontId="38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horizontal="left" vertical="center" wrapText="1"/>
    </xf>
    <xf numFmtId="171" fontId="38" fillId="0" borderId="0" xfId="0" applyNumberFormat="1" applyFont="1" applyBorder="1" applyAlignment="1">
      <alignment vertical="center"/>
    </xf>
    <xf numFmtId="164" fontId="38" fillId="0" borderId="5" xfId="0" applyFont="1" applyBorder="1" applyAlignment="1">
      <alignment vertical="center"/>
    </xf>
    <xf numFmtId="164" fontId="38" fillId="0" borderId="14" xfId="0" applyFont="1" applyBorder="1" applyAlignment="1">
      <alignment vertical="center"/>
    </xf>
    <xf numFmtId="164" fontId="38" fillId="0" borderId="15" xfId="0" applyFont="1" applyBorder="1" applyAlignment="1">
      <alignment vertical="center"/>
    </xf>
    <xf numFmtId="164" fontId="38" fillId="0" borderId="0" xfId="0" applyFont="1" applyAlignment="1">
      <alignment horizontal="left" vertical="center"/>
    </xf>
    <xf numFmtId="164" fontId="36" fillId="0" borderId="12" xfId="0" applyFont="1" applyBorder="1" applyAlignment="1">
      <alignment horizontal="left" vertical="center" wrapText="1"/>
    </xf>
    <xf numFmtId="164" fontId="39" fillId="0" borderId="25" xfId="0" applyFont="1" applyBorder="1" applyAlignment="1" applyProtection="1">
      <alignment horizontal="center" vertical="center"/>
      <protection/>
    </xf>
    <xf numFmtId="165" fontId="39" fillId="0" borderId="25" xfId="0" applyNumberFormat="1" applyFont="1" applyBorder="1" applyAlignment="1" applyProtection="1">
      <alignment horizontal="left" vertical="center" wrapText="1"/>
      <protection/>
    </xf>
    <xf numFmtId="164" fontId="39" fillId="0" borderId="25" xfId="0" applyFont="1" applyBorder="1" applyAlignment="1" applyProtection="1">
      <alignment horizontal="left" vertical="center" wrapText="1"/>
      <protection/>
    </xf>
    <xf numFmtId="164" fontId="39" fillId="0" borderId="25" xfId="0" applyFont="1" applyBorder="1" applyAlignment="1" applyProtection="1">
      <alignment horizontal="center" vertical="center" wrapText="1"/>
      <protection/>
    </xf>
    <xf numFmtId="171" fontId="39" fillId="0" borderId="25" xfId="0" applyNumberFormat="1" applyFont="1" applyBorder="1" applyAlignment="1" applyProtection="1">
      <alignment vertical="center"/>
      <protection/>
    </xf>
    <xf numFmtId="166" fontId="39" fillId="4" borderId="25" xfId="0" applyNumberFormat="1" applyFont="1" applyFill="1" applyBorder="1" applyAlignment="1" applyProtection="1">
      <alignment vertical="center"/>
      <protection locked="0"/>
    </xf>
    <xf numFmtId="166" fontId="39" fillId="0" borderId="25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171" fontId="2" fillId="4" borderId="25" xfId="0" applyNumberFormat="1" applyFont="1" applyFill="1" applyBorder="1" applyAlignment="1" applyProtection="1">
      <alignment vertical="center"/>
      <protection locked="0"/>
    </xf>
    <xf numFmtId="166" fontId="30" fillId="0" borderId="23" xfId="0" applyNumberFormat="1" applyFont="1" applyBorder="1" applyAlignment="1">
      <alignment/>
    </xf>
    <xf numFmtId="164" fontId="2" fillId="0" borderId="14" xfId="0" applyFont="1" applyBorder="1" applyAlignment="1">
      <alignment vertical="center"/>
    </xf>
    <xf numFmtId="164" fontId="2" fillId="4" borderId="25" xfId="0" applyFont="1" applyFill="1" applyBorder="1" applyAlignment="1" applyProtection="1">
      <alignment horizontal="center" vertical="center"/>
      <protection locked="0"/>
    </xf>
    <xf numFmtId="165" fontId="2" fillId="4" borderId="25" xfId="0" applyNumberFormat="1" applyFont="1" applyFill="1" applyBorder="1" applyAlignment="1" applyProtection="1">
      <alignment horizontal="left" vertical="center" wrapText="1"/>
      <protection locked="0"/>
    </xf>
    <xf numFmtId="164" fontId="2" fillId="4" borderId="25" xfId="0" applyFont="1" applyFill="1" applyBorder="1" applyAlignment="1" applyProtection="1">
      <alignment horizontal="left" vertical="center" wrapText="1"/>
      <protection locked="0"/>
    </xf>
    <xf numFmtId="164" fontId="2" fillId="4" borderId="25" xfId="0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Border="1" applyAlignment="1">
      <alignment vertical="center"/>
    </xf>
    <xf numFmtId="164" fontId="17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257175</xdr:colOff>
      <xdr:row>0</xdr:row>
      <xdr:rowOff>266700</xdr:rowOff>
    </xdr:to>
    <xdr:pic>
      <xdr:nvPicPr>
        <xdr:cNvPr id="1" name="Obráze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276225</xdr:rowOff>
    </xdr:to>
    <xdr:pic>
      <xdr:nvPicPr>
        <xdr:cNvPr id="1" name="Obráze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276225</xdr:rowOff>
    </xdr:to>
    <xdr:pic>
      <xdr:nvPicPr>
        <xdr:cNvPr id="1" name="Obráze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tabSelected="1" workbookViewId="0" topLeftCell="A1">
      <pane ySplit="1" topLeftCell="A78" activePane="bottomLeft" state="frozen"/>
      <selection pane="topLeft" activeCell="A1" sqref="A1"/>
      <selection pane="bottomLeft" activeCell="D94" sqref="D94"/>
    </sheetView>
  </sheetViews>
  <sheetFormatPr defaultColWidth="9.140625" defaultRowHeight="15"/>
  <cols>
    <col min="1" max="1" width="7.140625" style="1" customWidth="1"/>
    <col min="2" max="2" width="1.421875" style="1" customWidth="1"/>
    <col min="3" max="3" width="3.57421875" style="1" customWidth="1"/>
    <col min="4" max="33" width="2.140625" style="1" customWidth="1"/>
    <col min="34" max="34" width="2.8515625" style="1" customWidth="1"/>
    <col min="35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.421875" style="1" customWidth="1"/>
    <col min="44" max="44" width="11.7109375" style="1" customWidth="1"/>
    <col min="45" max="46" width="22.140625" style="1" hidden="1" customWidth="1"/>
    <col min="47" max="47" width="21.421875" style="1" hidden="1" customWidth="1"/>
    <col min="48" max="52" width="18.57421875" style="1" hidden="1" customWidth="1"/>
    <col min="53" max="53" width="16.421875" style="1" hidden="1" customWidth="1"/>
    <col min="54" max="54" width="21.421875" style="1" hidden="1" customWidth="1"/>
    <col min="55" max="56" width="16.421875" style="1" hidden="1" customWidth="1"/>
    <col min="57" max="57" width="57.00390625" style="1" customWidth="1"/>
    <col min="71" max="89" width="9.00390625" style="1" hidden="1" customWidth="1"/>
  </cols>
  <sheetData>
    <row r="1" spans="1:73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 t="s">
        <v>5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6</v>
      </c>
      <c r="BU1" s="8" t="s">
        <v>6</v>
      </c>
    </row>
    <row r="2" spans="3:72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10" t="s">
        <v>8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9</v>
      </c>
      <c r="BT2" s="11" t="s">
        <v>10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9</v>
      </c>
      <c r="BT3" s="11" t="s">
        <v>11</v>
      </c>
    </row>
    <row r="4" spans="2:71" ht="36.75" customHeight="1">
      <c r="B4" s="15"/>
      <c r="C4" s="16" t="s">
        <v>12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/>
      <c r="AS4" s="18" t="s">
        <v>13</v>
      </c>
      <c r="BE4" s="19" t="s">
        <v>14</v>
      </c>
      <c r="BS4" s="11" t="s">
        <v>15</v>
      </c>
    </row>
    <row r="5" spans="2:71" ht="14.25" customHeight="1">
      <c r="B5" s="15"/>
      <c r="C5" s="20"/>
      <c r="D5" s="21" t="s">
        <v>16</v>
      </c>
      <c r="E5" s="20"/>
      <c r="F5" s="20"/>
      <c r="G5" s="20"/>
      <c r="H5" s="20"/>
      <c r="I5" s="20"/>
      <c r="J5" s="20"/>
      <c r="K5" s="22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0"/>
      <c r="AQ5" s="17"/>
      <c r="BE5" s="23" t="s">
        <v>18</v>
      </c>
      <c r="BS5" s="11" t="s">
        <v>9</v>
      </c>
    </row>
    <row r="6" spans="2:71" ht="36.75" customHeight="1">
      <c r="B6" s="15"/>
      <c r="C6" s="20"/>
      <c r="D6" s="24" t="s">
        <v>19</v>
      </c>
      <c r="E6" s="20"/>
      <c r="F6" s="20"/>
      <c r="G6" s="20"/>
      <c r="H6" s="20"/>
      <c r="I6" s="20"/>
      <c r="J6" s="20"/>
      <c r="K6" s="25" t="s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0"/>
      <c r="AQ6" s="17"/>
      <c r="BE6" s="23"/>
      <c r="BS6" s="11" t="s">
        <v>21</v>
      </c>
    </row>
    <row r="7" spans="2:71" ht="14.25" customHeight="1">
      <c r="B7" s="15"/>
      <c r="C7" s="20"/>
      <c r="D7" s="26" t="s">
        <v>22</v>
      </c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23</v>
      </c>
      <c r="AL7" s="20"/>
      <c r="AM7" s="20"/>
      <c r="AN7" s="22" t="s">
        <v>24</v>
      </c>
      <c r="AO7" s="20"/>
      <c r="AP7" s="20"/>
      <c r="AQ7" s="17"/>
      <c r="BE7" s="23"/>
      <c r="BS7" s="11" t="s">
        <v>25</v>
      </c>
    </row>
    <row r="8" spans="2:71" ht="14.25" customHeight="1">
      <c r="B8" s="15"/>
      <c r="C8" s="20"/>
      <c r="D8" s="26" t="s">
        <v>26</v>
      </c>
      <c r="E8" s="20"/>
      <c r="F8" s="20"/>
      <c r="G8" s="20"/>
      <c r="H8" s="20"/>
      <c r="I8" s="20"/>
      <c r="J8" s="20"/>
      <c r="K8" s="22" t="s">
        <v>27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28</v>
      </c>
      <c r="AL8" s="20"/>
      <c r="AM8" s="20"/>
      <c r="AN8" s="27" t="s">
        <v>29</v>
      </c>
      <c r="AO8" s="20"/>
      <c r="AP8" s="20"/>
      <c r="AQ8" s="17"/>
      <c r="BE8" s="23"/>
      <c r="BS8" s="11" t="s">
        <v>30</v>
      </c>
    </row>
    <row r="9" spans="2:71" ht="29.25" customHeight="1">
      <c r="B9" s="15"/>
      <c r="C9" s="20"/>
      <c r="D9" s="21" t="s">
        <v>31</v>
      </c>
      <c r="E9" s="20"/>
      <c r="F9" s="20"/>
      <c r="G9" s="20"/>
      <c r="H9" s="20"/>
      <c r="I9" s="20"/>
      <c r="J9" s="20"/>
      <c r="K9" s="28" t="s">
        <v>32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7"/>
      <c r="BE9" s="23"/>
      <c r="BS9" s="11" t="s">
        <v>33</v>
      </c>
    </row>
    <row r="10" spans="2:71" ht="14.25" customHeight="1">
      <c r="B10" s="15"/>
      <c r="C10" s="20"/>
      <c r="D10" s="26" t="s">
        <v>34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35</v>
      </c>
      <c r="AL10" s="20"/>
      <c r="AM10" s="20"/>
      <c r="AN10" s="22"/>
      <c r="AO10" s="20"/>
      <c r="AP10" s="20"/>
      <c r="AQ10" s="17"/>
      <c r="BE10" s="23"/>
      <c r="BS10" s="11" t="s">
        <v>21</v>
      </c>
    </row>
    <row r="11" spans="2:71" ht="18" customHeight="1">
      <c r="B11" s="15"/>
      <c r="C11" s="20"/>
      <c r="D11" s="20"/>
      <c r="E11" s="22" t="s">
        <v>36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37</v>
      </c>
      <c r="AL11" s="20"/>
      <c r="AM11" s="20"/>
      <c r="AN11" s="22"/>
      <c r="AO11" s="20"/>
      <c r="AP11" s="20"/>
      <c r="AQ11" s="17"/>
      <c r="BE11" s="23"/>
      <c r="BS11" s="11" t="s">
        <v>21</v>
      </c>
    </row>
    <row r="12" spans="2:71" ht="6.75" customHeight="1">
      <c r="B12" s="1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7"/>
      <c r="BE12" s="23"/>
      <c r="BS12" s="11" t="s">
        <v>21</v>
      </c>
    </row>
    <row r="13" spans="2:71" ht="14.25" customHeight="1">
      <c r="B13" s="15"/>
      <c r="C13" s="20"/>
      <c r="D13" s="26" t="s">
        <v>38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35</v>
      </c>
      <c r="AL13" s="20"/>
      <c r="AM13" s="20"/>
      <c r="AN13" s="29" t="s">
        <v>39</v>
      </c>
      <c r="AO13" s="20"/>
      <c r="AP13" s="20"/>
      <c r="AQ13" s="17"/>
      <c r="BE13" s="23"/>
      <c r="BS13" s="11" t="s">
        <v>21</v>
      </c>
    </row>
    <row r="14" spans="2:71" ht="15">
      <c r="B14" s="15"/>
      <c r="C14" s="20"/>
      <c r="D14" s="20"/>
      <c r="E14" s="29" t="s">
        <v>39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 t="s">
        <v>37</v>
      </c>
      <c r="AL14" s="20"/>
      <c r="AM14" s="20"/>
      <c r="AN14" s="29" t="s">
        <v>39</v>
      </c>
      <c r="AO14" s="20"/>
      <c r="AP14" s="20"/>
      <c r="AQ14" s="17"/>
      <c r="BE14" s="23"/>
      <c r="BS14" s="11" t="s">
        <v>21</v>
      </c>
    </row>
    <row r="15" spans="2:71" ht="6.75" customHeight="1"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7"/>
      <c r="BE15" s="23"/>
      <c r="BS15" s="11" t="s">
        <v>6</v>
      </c>
    </row>
    <row r="16" spans="2:71" ht="14.25" customHeight="1">
      <c r="B16" s="15"/>
      <c r="C16" s="20"/>
      <c r="D16" s="26" t="s">
        <v>40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35</v>
      </c>
      <c r="AL16" s="20"/>
      <c r="AM16" s="20"/>
      <c r="AN16" s="22"/>
      <c r="AO16" s="20"/>
      <c r="AP16" s="20"/>
      <c r="AQ16" s="17"/>
      <c r="BE16" s="23"/>
      <c r="BS16" s="11" t="s">
        <v>6</v>
      </c>
    </row>
    <row r="17" spans="2:71" ht="18" customHeight="1">
      <c r="B17" s="15"/>
      <c r="C17" s="20"/>
      <c r="D17" s="20"/>
      <c r="E17" s="22" t="s">
        <v>41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37</v>
      </c>
      <c r="AL17" s="20"/>
      <c r="AM17" s="20"/>
      <c r="AN17" s="22"/>
      <c r="AO17" s="20"/>
      <c r="AP17" s="20"/>
      <c r="AQ17" s="17"/>
      <c r="BE17" s="23"/>
      <c r="BS17" s="11" t="s">
        <v>42</v>
      </c>
    </row>
    <row r="18" spans="2:71" ht="6.75" customHeight="1">
      <c r="B18" s="1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7"/>
      <c r="BE18" s="23"/>
      <c r="BS18" s="11" t="s">
        <v>9</v>
      </c>
    </row>
    <row r="19" spans="2:71" ht="14.25" customHeight="1">
      <c r="B19" s="15"/>
      <c r="C19" s="20"/>
      <c r="D19" s="26" t="s">
        <v>43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35</v>
      </c>
      <c r="AL19" s="20"/>
      <c r="AM19" s="20"/>
      <c r="AN19" s="22"/>
      <c r="AO19" s="20"/>
      <c r="AP19" s="20"/>
      <c r="AQ19" s="17"/>
      <c r="BE19" s="23"/>
      <c r="BS19" s="11" t="s">
        <v>9</v>
      </c>
    </row>
    <row r="20" spans="2:57" ht="18" customHeight="1">
      <c r="B20" s="15"/>
      <c r="C20" s="20"/>
      <c r="D20" s="20"/>
      <c r="E20" s="22" t="s">
        <v>44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37</v>
      </c>
      <c r="AL20" s="20"/>
      <c r="AM20" s="20"/>
      <c r="AN20" s="22"/>
      <c r="AO20" s="20"/>
      <c r="AP20" s="20"/>
      <c r="AQ20" s="17"/>
      <c r="BE20" s="23"/>
    </row>
    <row r="21" spans="2:57" ht="6.75" customHeight="1">
      <c r="B21" s="1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7"/>
      <c r="BE21" s="23"/>
    </row>
    <row r="22" spans="2:57" ht="15">
      <c r="B22" s="15"/>
      <c r="C22" s="20"/>
      <c r="D22" s="26" t="s">
        <v>45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7"/>
      <c r="BE22" s="23"/>
    </row>
    <row r="23" spans="2:57" ht="20.25" customHeight="1">
      <c r="B23" s="15"/>
      <c r="C23" s="20"/>
      <c r="D23" s="2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0"/>
      <c r="AP23" s="20"/>
      <c r="AQ23" s="17"/>
      <c r="BE23" s="23"/>
    </row>
    <row r="24" spans="2:57" ht="6.75" customHeight="1"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7"/>
      <c r="BE24" s="23"/>
    </row>
    <row r="25" spans="2:57" ht="6.75" customHeight="1">
      <c r="B25" s="15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17"/>
      <c r="BE25" s="23"/>
    </row>
    <row r="26" spans="2:57" ht="14.25" customHeight="1">
      <c r="B26" s="15"/>
      <c r="C26" s="20"/>
      <c r="D26" s="32" t="s">
        <v>46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3">
        <f>ROUND(AG87,2)</f>
        <v>0</v>
      </c>
      <c r="AL26" s="33"/>
      <c r="AM26" s="33"/>
      <c r="AN26" s="33"/>
      <c r="AO26" s="33"/>
      <c r="AP26" s="20"/>
      <c r="AQ26" s="17"/>
      <c r="BE26" s="23"/>
    </row>
    <row r="27" spans="2:57" ht="14.25" customHeight="1">
      <c r="B27" s="15"/>
      <c r="C27" s="20"/>
      <c r="D27" s="32" t="s">
        <v>47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3">
        <f>ROUND(AG91,2)</f>
        <v>0</v>
      </c>
      <c r="AL27" s="33"/>
      <c r="AM27" s="33"/>
      <c r="AN27" s="33"/>
      <c r="AO27" s="33"/>
      <c r="AP27" s="20"/>
      <c r="AQ27" s="17"/>
      <c r="BE27" s="23"/>
    </row>
    <row r="28" spans="2:57" s="34" customFormat="1" ht="6.7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3"/>
    </row>
    <row r="29" spans="2:57" s="34" customFormat="1" ht="25.5" customHeight="1">
      <c r="B29" s="35"/>
      <c r="C29" s="36"/>
      <c r="D29" s="38" t="s">
        <v>48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>
        <f>ROUND(AK26+AK27,2)</f>
        <v>0</v>
      </c>
      <c r="AL29" s="40"/>
      <c r="AM29" s="40"/>
      <c r="AN29" s="40"/>
      <c r="AO29" s="40"/>
      <c r="AP29" s="36"/>
      <c r="AQ29" s="37"/>
      <c r="BE29" s="23"/>
    </row>
    <row r="30" spans="2:57" s="34" customFormat="1" ht="6.7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3"/>
    </row>
    <row r="31" spans="2:57" s="41" customFormat="1" ht="14.25" customHeight="1">
      <c r="B31" s="42"/>
      <c r="C31" s="43"/>
      <c r="D31" s="44" t="s">
        <v>49</v>
      </c>
      <c r="E31" s="43"/>
      <c r="F31" s="44" t="s">
        <v>50</v>
      </c>
      <c r="G31" s="43"/>
      <c r="H31" s="43"/>
      <c r="I31" s="43"/>
      <c r="J31" s="43"/>
      <c r="K31" s="43"/>
      <c r="L31" s="45">
        <v>0.21</v>
      </c>
      <c r="M31" s="45"/>
      <c r="N31" s="45"/>
      <c r="O31" s="45"/>
      <c r="P31" s="43"/>
      <c r="Q31" s="43"/>
      <c r="R31" s="43"/>
      <c r="S31" s="43"/>
      <c r="T31" s="46" t="s">
        <v>51</v>
      </c>
      <c r="U31" s="43"/>
      <c r="V31" s="43"/>
      <c r="W31" s="47">
        <f>ROUND(AZ87+SUM(CD92:CD96),2)</f>
        <v>0</v>
      </c>
      <c r="X31" s="47"/>
      <c r="Y31" s="47"/>
      <c r="Z31" s="47"/>
      <c r="AA31" s="47"/>
      <c r="AB31" s="47"/>
      <c r="AC31" s="47"/>
      <c r="AD31" s="47"/>
      <c r="AE31" s="47"/>
      <c r="AF31" s="43"/>
      <c r="AG31" s="43"/>
      <c r="AH31" s="43"/>
      <c r="AI31" s="43"/>
      <c r="AJ31" s="43"/>
      <c r="AK31" s="47">
        <f>ROUND(AV87+SUM(BY92:BY96),2)</f>
        <v>0</v>
      </c>
      <c r="AL31" s="47"/>
      <c r="AM31" s="47"/>
      <c r="AN31" s="47"/>
      <c r="AO31" s="47"/>
      <c r="AP31" s="43"/>
      <c r="AQ31" s="48"/>
      <c r="BE31" s="23"/>
    </row>
    <row r="32" spans="2:57" s="41" customFormat="1" ht="14.25" customHeight="1">
      <c r="B32" s="42"/>
      <c r="C32" s="43"/>
      <c r="D32" s="43"/>
      <c r="E32" s="43"/>
      <c r="F32" s="44" t="s">
        <v>52</v>
      </c>
      <c r="G32" s="43"/>
      <c r="H32" s="43"/>
      <c r="I32" s="43"/>
      <c r="J32" s="43"/>
      <c r="K32" s="43"/>
      <c r="L32" s="45">
        <v>0.15</v>
      </c>
      <c r="M32" s="45"/>
      <c r="N32" s="45"/>
      <c r="O32" s="45"/>
      <c r="P32" s="43"/>
      <c r="Q32" s="43"/>
      <c r="R32" s="43"/>
      <c r="S32" s="43"/>
      <c r="T32" s="46" t="s">
        <v>51</v>
      </c>
      <c r="U32" s="43"/>
      <c r="V32" s="43"/>
      <c r="W32" s="47">
        <f>ROUND(BA87+SUM(CE92:CE96),2)</f>
        <v>0</v>
      </c>
      <c r="X32" s="47"/>
      <c r="Y32" s="47"/>
      <c r="Z32" s="47"/>
      <c r="AA32" s="47"/>
      <c r="AB32" s="47"/>
      <c r="AC32" s="47"/>
      <c r="AD32" s="47"/>
      <c r="AE32" s="47"/>
      <c r="AF32" s="43"/>
      <c r="AG32" s="43"/>
      <c r="AH32" s="43"/>
      <c r="AI32" s="43"/>
      <c r="AJ32" s="43"/>
      <c r="AK32" s="47">
        <f>ROUND(AW87+SUM(BZ92:BZ96),2)</f>
        <v>0</v>
      </c>
      <c r="AL32" s="47"/>
      <c r="AM32" s="47"/>
      <c r="AN32" s="47"/>
      <c r="AO32" s="47"/>
      <c r="AP32" s="43"/>
      <c r="AQ32" s="48"/>
      <c r="BE32" s="23"/>
    </row>
    <row r="33" spans="2:57" s="41" customFormat="1" ht="14.25" customHeight="1" hidden="1">
      <c r="B33" s="42"/>
      <c r="C33" s="43"/>
      <c r="D33" s="43"/>
      <c r="E33" s="43"/>
      <c r="F33" s="44" t="s">
        <v>53</v>
      </c>
      <c r="G33" s="43"/>
      <c r="H33" s="43"/>
      <c r="I33" s="43"/>
      <c r="J33" s="43"/>
      <c r="K33" s="43"/>
      <c r="L33" s="45">
        <v>0.21</v>
      </c>
      <c r="M33" s="45"/>
      <c r="N33" s="45"/>
      <c r="O33" s="45"/>
      <c r="P33" s="43"/>
      <c r="Q33" s="43"/>
      <c r="R33" s="43"/>
      <c r="S33" s="43"/>
      <c r="T33" s="46" t="s">
        <v>51</v>
      </c>
      <c r="U33" s="43"/>
      <c r="V33" s="43"/>
      <c r="W33" s="47">
        <f>ROUND(BB87+SUM(CF92:CF96),2)</f>
        <v>0</v>
      </c>
      <c r="X33" s="47"/>
      <c r="Y33" s="47"/>
      <c r="Z33" s="47"/>
      <c r="AA33" s="47"/>
      <c r="AB33" s="47"/>
      <c r="AC33" s="47"/>
      <c r="AD33" s="47"/>
      <c r="AE33" s="47"/>
      <c r="AF33" s="43"/>
      <c r="AG33" s="43"/>
      <c r="AH33" s="43"/>
      <c r="AI33" s="43"/>
      <c r="AJ33" s="43"/>
      <c r="AK33" s="47">
        <v>0</v>
      </c>
      <c r="AL33" s="47"/>
      <c r="AM33" s="47"/>
      <c r="AN33" s="47"/>
      <c r="AO33" s="47"/>
      <c r="AP33" s="43"/>
      <c r="AQ33" s="48"/>
      <c r="BE33" s="23"/>
    </row>
    <row r="34" spans="2:57" s="41" customFormat="1" ht="14.25" customHeight="1" hidden="1">
      <c r="B34" s="42"/>
      <c r="C34" s="43"/>
      <c r="D34" s="43"/>
      <c r="E34" s="43"/>
      <c r="F34" s="44" t="s">
        <v>54</v>
      </c>
      <c r="G34" s="43"/>
      <c r="H34" s="43"/>
      <c r="I34" s="43"/>
      <c r="J34" s="43"/>
      <c r="K34" s="43"/>
      <c r="L34" s="45">
        <v>0.15</v>
      </c>
      <c r="M34" s="45"/>
      <c r="N34" s="45"/>
      <c r="O34" s="45"/>
      <c r="P34" s="43"/>
      <c r="Q34" s="43"/>
      <c r="R34" s="43"/>
      <c r="S34" s="43"/>
      <c r="T34" s="46" t="s">
        <v>51</v>
      </c>
      <c r="U34" s="43"/>
      <c r="V34" s="43"/>
      <c r="W34" s="47">
        <f>ROUND(BC87+SUM(CG92:CG96),2)</f>
        <v>0</v>
      </c>
      <c r="X34" s="47"/>
      <c r="Y34" s="47"/>
      <c r="Z34" s="47"/>
      <c r="AA34" s="47"/>
      <c r="AB34" s="47"/>
      <c r="AC34" s="47"/>
      <c r="AD34" s="47"/>
      <c r="AE34" s="47"/>
      <c r="AF34" s="43"/>
      <c r="AG34" s="43"/>
      <c r="AH34" s="43"/>
      <c r="AI34" s="43"/>
      <c r="AJ34" s="43"/>
      <c r="AK34" s="47">
        <v>0</v>
      </c>
      <c r="AL34" s="47"/>
      <c r="AM34" s="47"/>
      <c r="AN34" s="47"/>
      <c r="AO34" s="47"/>
      <c r="AP34" s="43"/>
      <c r="AQ34" s="48"/>
      <c r="BE34" s="23"/>
    </row>
    <row r="35" spans="2:43" s="41" customFormat="1" ht="14.25" customHeight="1" hidden="1">
      <c r="B35" s="42"/>
      <c r="C35" s="43"/>
      <c r="D35" s="43"/>
      <c r="E35" s="43"/>
      <c r="F35" s="44" t="s">
        <v>55</v>
      </c>
      <c r="G35" s="43"/>
      <c r="H35" s="43"/>
      <c r="I35" s="43"/>
      <c r="J35" s="43"/>
      <c r="K35" s="43"/>
      <c r="L35" s="45">
        <v>0</v>
      </c>
      <c r="M35" s="45"/>
      <c r="N35" s="45"/>
      <c r="O35" s="45"/>
      <c r="P35" s="43"/>
      <c r="Q35" s="43"/>
      <c r="R35" s="43"/>
      <c r="S35" s="43"/>
      <c r="T35" s="46" t="s">
        <v>51</v>
      </c>
      <c r="U35" s="43"/>
      <c r="V35" s="43"/>
      <c r="W35" s="47">
        <f>ROUND(BD87+SUM(CH92:CH96),2)</f>
        <v>0</v>
      </c>
      <c r="X35" s="47"/>
      <c r="Y35" s="47"/>
      <c r="Z35" s="47"/>
      <c r="AA35" s="47"/>
      <c r="AB35" s="47"/>
      <c r="AC35" s="47"/>
      <c r="AD35" s="47"/>
      <c r="AE35" s="47"/>
      <c r="AF35" s="43"/>
      <c r="AG35" s="43"/>
      <c r="AH35" s="43"/>
      <c r="AI35" s="43"/>
      <c r="AJ35" s="43"/>
      <c r="AK35" s="47">
        <v>0</v>
      </c>
      <c r="AL35" s="47"/>
      <c r="AM35" s="47"/>
      <c r="AN35" s="47"/>
      <c r="AO35" s="47"/>
      <c r="AP35" s="43"/>
      <c r="AQ35" s="48"/>
    </row>
    <row r="36" spans="2:43" s="34" customFormat="1" ht="6.7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34" customFormat="1" ht="25.5" customHeight="1">
      <c r="B37" s="35"/>
      <c r="C37" s="49"/>
      <c r="D37" s="50" t="s">
        <v>56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57</v>
      </c>
      <c r="U37" s="51"/>
      <c r="V37" s="51"/>
      <c r="W37" s="51"/>
      <c r="X37" s="53" t="s">
        <v>58</v>
      </c>
      <c r="Y37" s="53"/>
      <c r="Z37" s="53"/>
      <c r="AA37" s="53"/>
      <c r="AB37" s="53"/>
      <c r="AC37" s="51"/>
      <c r="AD37" s="51"/>
      <c r="AE37" s="51"/>
      <c r="AF37" s="51"/>
      <c r="AG37" s="51"/>
      <c r="AH37" s="51"/>
      <c r="AI37" s="51"/>
      <c r="AJ37" s="51"/>
      <c r="AK37" s="54">
        <f>SUM(AK29:AK35)</f>
        <v>0</v>
      </c>
      <c r="AL37" s="54"/>
      <c r="AM37" s="54"/>
      <c r="AN37" s="54"/>
      <c r="AO37" s="54"/>
      <c r="AP37" s="49"/>
      <c r="AQ37" s="37"/>
    </row>
    <row r="38" spans="2:43" s="34" customFormat="1" ht="14.2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1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17"/>
    </row>
    <row r="40" spans="2:43" ht="13.5">
      <c r="B40" s="1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7"/>
    </row>
    <row r="41" spans="2:43" ht="13.5">
      <c r="B41" s="1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17"/>
    </row>
    <row r="42" spans="2:43" ht="13.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7"/>
    </row>
    <row r="43" spans="2:43" ht="13.5"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17"/>
    </row>
    <row r="44" spans="2:43" ht="13.5"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7"/>
    </row>
    <row r="45" spans="2:43" ht="13.5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17"/>
    </row>
    <row r="46" spans="2:43" ht="13.5"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7"/>
    </row>
    <row r="47" spans="2:43" ht="13.5"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7"/>
    </row>
    <row r="48" spans="2:43" ht="13.5"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7"/>
    </row>
    <row r="49" spans="2:43" s="34" customFormat="1" ht="15">
      <c r="B49" s="35"/>
      <c r="C49" s="36"/>
      <c r="D49" s="55" t="s">
        <v>59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  <c r="AA49" s="36"/>
      <c r="AB49" s="36"/>
      <c r="AC49" s="55" t="s">
        <v>60</v>
      </c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7"/>
      <c r="AP49" s="36"/>
      <c r="AQ49" s="37"/>
    </row>
    <row r="50" spans="2:43" ht="13.5">
      <c r="B50" s="15"/>
      <c r="C50" s="20"/>
      <c r="D50" s="5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9"/>
      <c r="AA50" s="20"/>
      <c r="AB50" s="20"/>
      <c r="AC50" s="58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9"/>
      <c r="AP50" s="20"/>
      <c r="AQ50" s="17"/>
    </row>
    <row r="51" spans="2:43" ht="13.5">
      <c r="B51" s="15"/>
      <c r="C51" s="20"/>
      <c r="D51" s="5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9"/>
      <c r="AA51" s="20"/>
      <c r="AB51" s="20"/>
      <c r="AC51" s="58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9"/>
      <c r="AP51" s="20"/>
      <c r="AQ51" s="17"/>
    </row>
    <row r="52" spans="2:43" ht="13.5">
      <c r="B52" s="15"/>
      <c r="C52" s="20"/>
      <c r="D52" s="5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9"/>
      <c r="AA52" s="20"/>
      <c r="AB52" s="20"/>
      <c r="AC52" s="58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9"/>
      <c r="AP52" s="20"/>
      <c r="AQ52" s="17"/>
    </row>
    <row r="53" spans="2:43" ht="13.5">
      <c r="B53" s="15"/>
      <c r="C53" s="20"/>
      <c r="D53" s="5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9"/>
      <c r="AA53" s="20"/>
      <c r="AB53" s="20"/>
      <c r="AC53" s="58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9"/>
      <c r="AP53" s="20"/>
      <c r="AQ53" s="17"/>
    </row>
    <row r="54" spans="2:43" ht="13.5">
      <c r="B54" s="15"/>
      <c r="C54" s="20"/>
      <c r="D54" s="5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9"/>
      <c r="AA54" s="20"/>
      <c r="AB54" s="20"/>
      <c r="AC54" s="58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9"/>
      <c r="AP54" s="20"/>
      <c r="AQ54" s="17"/>
    </row>
    <row r="55" spans="2:43" ht="13.5">
      <c r="B55" s="15"/>
      <c r="C55" s="20"/>
      <c r="D55" s="5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9"/>
      <c r="AA55" s="20"/>
      <c r="AB55" s="20"/>
      <c r="AC55" s="58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9"/>
      <c r="AP55" s="20"/>
      <c r="AQ55" s="17"/>
    </row>
    <row r="56" spans="2:43" ht="13.5">
      <c r="B56" s="15"/>
      <c r="C56" s="20"/>
      <c r="D56" s="58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9"/>
      <c r="AA56" s="20"/>
      <c r="AB56" s="20"/>
      <c r="AC56" s="5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9"/>
      <c r="AP56" s="20"/>
      <c r="AQ56" s="17"/>
    </row>
    <row r="57" spans="2:43" ht="13.5">
      <c r="B57" s="15"/>
      <c r="C57" s="20"/>
      <c r="D57" s="58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9"/>
      <c r="AA57" s="20"/>
      <c r="AB57" s="20"/>
      <c r="AC57" s="58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9"/>
      <c r="AP57" s="20"/>
      <c r="AQ57" s="17"/>
    </row>
    <row r="58" spans="2:43" s="34" customFormat="1" ht="15">
      <c r="B58" s="35"/>
      <c r="C58" s="36"/>
      <c r="D58" s="60" t="s">
        <v>61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 t="s">
        <v>62</v>
      </c>
      <c r="S58" s="61"/>
      <c r="T58" s="61"/>
      <c r="U58" s="61"/>
      <c r="V58" s="61"/>
      <c r="W58" s="61"/>
      <c r="X58" s="61"/>
      <c r="Y58" s="61"/>
      <c r="Z58" s="63"/>
      <c r="AA58" s="36"/>
      <c r="AB58" s="36"/>
      <c r="AC58" s="60" t="s">
        <v>61</v>
      </c>
      <c r="AD58" s="61"/>
      <c r="AE58" s="61"/>
      <c r="AF58" s="61"/>
      <c r="AG58" s="61"/>
      <c r="AH58" s="61"/>
      <c r="AI58" s="61"/>
      <c r="AJ58" s="61"/>
      <c r="AK58" s="61"/>
      <c r="AL58" s="61"/>
      <c r="AM58" s="62" t="s">
        <v>62</v>
      </c>
      <c r="AN58" s="61"/>
      <c r="AO58" s="63"/>
      <c r="AP58" s="36"/>
      <c r="AQ58" s="37"/>
    </row>
    <row r="59" spans="2:43" ht="13.5">
      <c r="B59" s="1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7"/>
    </row>
    <row r="60" spans="2:43" s="34" customFormat="1" ht="15">
      <c r="B60" s="35"/>
      <c r="C60" s="36"/>
      <c r="D60" s="55" t="s">
        <v>63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7"/>
      <c r="AA60" s="36"/>
      <c r="AB60" s="36"/>
      <c r="AC60" s="55" t="s">
        <v>64</v>
      </c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7"/>
      <c r="AP60" s="36"/>
      <c r="AQ60" s="37"/>
    </row>
    <row r="61" spans="2:43" ht="13.5">
      <c r="B61" s="15"/>
      <c r="C61" s="20"/>
      <c r="D61" s="58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9"/>
      <c r="AA61" s="20"/>
      <c r="AB61" s="20"/>
      <c r="AC61" s="58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9"/>
      <c r="AP61" s="20"/>
      <c r="AQ61" s="17"/>
    </row>
    <row r="62" spans="2:43" ht="13.5">
      <c r="B62" s="15"/>
      <c r="C62" s="20"/>
      <c r="D62" s="58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9"/>
      <c r="AA62" s="20"/>
      <c r="AB62" s="20"/>
      <c r="AC62" s="58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9"/>
      <c r="AP62" s="20"/>
      <c r="AQ62" s="17"/>
    </row>
    <row r="63" spans="2:43" ht="13.5">
      <c r="B63" s="15"/>
      <c r="C63" s="20"/>
      <c r="D63" s="58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9"/>
      <c r="AA63" s="20"/>
      <c r="AB63" s="20"/>
      <c r="AC63" s="58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9"/>
      <c r="AP63" s="20"/>
      <c r="AQ63" s="17"/>
    </row>
    <row r="64" spans="2:43" ht="13.5">
      <c r="B64" s="15"/>
      <c r="C64" s="20"/>
      <c r="D64" s="58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9"/>
      <c r="AA64" s="20"/>
      <c r="AB64" s="20"/>
      <c r="AC64" s="58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9"/>
      <c r="AP64" s="20"/>
      <c r="AQ64" s="17"/>
    </row>
    <row r="65" spans="2:43" ht="13.5">
      <c r="B65" s="15"/>
      <c r="C65" s="20"/>
      <c r="D65" s="58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9"/>
      <c r="AA65" s="20"/>
      <c r="AB65" s="20"/>
      <c r="AC65" s="58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9"/>
      <c r="AP65" s="20"/>
      <c r="AQ65" s="17"/>
    </row>
    <row r="66" spans="2:43" ht="13.5">
      <c r="B66" s="15"/>
      <c r="C66" s="20"/>
      <c r="D66" s="58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9"/>
      <c r="AA66" s="20"/>
      <c r="AB66" s="20"/>
      <c r="AC66" s="58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9"/>
      <c r="AP66" s="20"/>
      <c r="AQ66" s="17"/>
    </row>
    <row r="67" spans="2:43" ht="13.5">
      <c r="B67" s="15"/>
      <c r="C67" s="20"/>
      <c r="D67" s="58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9"/>
      <c r="AA67" s="20"/>
      <c r="AB67" s="20"/>
      <c r="AC67" s="58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9"/>
      <c r="AP67" s="20"/>
      <c r="AQ67" s="17"/>
    </row>
    <row r="68" spans="2:43" ht="13.5">
      <c r="B68" s="15"/>
      <c r="C68" s="20"/>
      <c r="D68" s="58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9"/>
      <c r="AA68" s="20"/>
      <c r="AB68" s="20"/>
      <c r="AC68" s="58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9"/>
      <c r="AP68" s="20"/>
      <c r="AQ68" s="17"/>
    </row>
    <row r="69" spans="2:43" s="34" customFormat="1" ht="15">
      <c r="B69" s="35"/>
      <c r="C69" s="36"/>
      <c r="D69" s="60" t="s">
        <v>61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 t="s">
        <v>62</v>
      </c>
      <c r="S69" s="61"/>
      <c r="T69" s="61"/>
      <c r="U69" s="61"/>
      <c r="V69" s="61"/>
      <c r="W69" s="61"/>
      <c r="X69" s="61"/>
      <c r="Y69" s="61"/>
      <c r="Z69" s="63"/>
      <c r="AA69" s="36"/>
      <c r="AB69" s="36"/>
      <c r="AC69" s="60" t="s">
        <v>61</v>
      </c>
      <c r="AD69" s="61"/>
      <c r="AE69" s="61"/>
      <c r="AF69" s="61"/>
      <c r="AG69" s="61"/>
      <c r="AH69" s="61"/>
      <c r="AI69" s="61"/>
      <c r="AJ69" s="61"/>
      <c r="AK69" s="61"/>
      <c r="AL69" s="61"/>
      <c r="AM69" s="62" t="s">
        <v>62</v>
      </c>
      <c r="AN69" s="61"/>
      <c r="AO69" s="63"/>
      <c r="AP69" s="36"/>
      <c r="AQ69" s="37"/>
    </row>
    <row r="70" spans="2:43" s="34" customFormat="1" ht="6.7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34" customFormat="1" ht="6.75" customHeight="1"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6"/>
    </row>
    <row r="75" spans="2:43" s="34" customFormat="1" ht="6.75" customHeight="1"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9"/>
    </row>
    <row r="76" spans="2:43" s="34" customFormat="1" ht="36.75" customHeight="1">
      <c r="B76" s="35"/>
      <c r="C76" s="16" t="s">
        <v>65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37"/>
    </row>
    <row r="77" spans="2:43" s="70" customFormat="1" ht="14.25" customHeight="1">
      <c r="B77" s="71"/>
      <c r="C77" s="26" t="s">
        <v>16</v>
      </c>
      <c r="D77" s="72"/>
      <c r="E77" s="72"/>
      <c r="F77" s="72"/>
      <c r="G77" s="72"/>
      <c r="H77" s="72"/>
      <c r="I77" s="72"/>
      <c r="J77" s="72"/>
      <c r="K77" s="72"/>
      <c r="L77" s="72">
        <f aca="true" t="shared" si="0" ref="L77:L78">K5</f>
        <v>0</v>
      </c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3"/>
    </row>
    <row r="78" spans="2:43" s="74" customFormat="1" ht="36.75" customHeight="1">
      <c r="B78" s="75"/>
      <c r="C78" s="76" t="s">
        <v>19</v>
      </c>
      <c r="D78" s="77"/>
      <c r="E78" s="77"/>
      <c r="F78" s="77"/>
      <c r="G78" s="77"/>
      <c r="H78" s="77"/>
      <c r="I78" s="77"/>
      <c r="J78" s="77"/>
      <c r="K78" s="77"/>
      <c r="L78" s="78">
        <f t="shared" si="0"/>
        <v>0</v>
      </c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7"/>
      <c r="AQ78" s="79"/>
    </row>
    <row r="79" spans="2:43" s="34" customFormat="1" ht="6.7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34" customFormat="1" ht="15">
      <c r="B80" s="35"/>
      <c r="C80" s="26" t="s">
        <v>26</v>
      </c>
      <c r="D80" s="36"/>
      <c r="E80" s="36"/>
      <c r="F80" s="36"/>
      <c r="G80" s="36"/>
      <c r="H80" s="36"/>
      <c r="I80" s="36"/>
      <c r="J80" s="36"/>
      <c r="K80" s="36"/>
      <c r="L80" s="80">
        <f>IF(K8="","",K8)</f>
        <v>0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26" t="s">
        <v>28</v>
      </c>
      <c r="AJ80" s="36"/>
      <c r="AK80" s="36"/>
      <c r="AL80" s="36"/>
      <c r="AM80" s="81">
        <f>IF(AN8="","",AN8)</f>
        <v>0</v>
      </c>
      <c r="AN80" s="36"/>
      <c r="AO80" s="36"/>
      <c r="AP80" s="36"/>
      <c r="AQ80" s="37"/>
    </row>
    <row r="81" spans="2:43" s="34" customFormat="1" ht="6.7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34" customFormat="1" ht="15">
      <c r="B82" s="35"/>
      <c r="C82" s="26" t="s">
        <v>34</v>
      </c>
      <c r="D82" s="36"/>
      <c r="E82" s="36"/>
      <c r="F82" s="36"/>
      <c r="G82" s="36"/>
      <c r="H82" s="36"/>
      <c r="I82" s="36"/>
      <c r="J82" s="36"/>
      <c r="K82" s="36"/>
      <c r="L82" s="72">
        <f>IF(E11="","",E11)</f>
        <v>0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26" t="s">
        <v>40</v>
      </c>
      <c r="AJ82" s="36"/>
      <c r="AK82" s="36"/>
      <c r="AL82" s="36"/>
      <c r="AM82" s="82">
        <f>IF(E17="","",E17)</f>
        <v>0</v>
      </c>
      <c r="AN82" s="82"/>
      <c r="AO82" s="82"/>
      <c r="AP82" s="82"/>
      <c r="AQ82" s="37"/>
      <c r="AS82" s="83" t="s">
        <v>66</v>
      </c>
      <c r="AT82" s="83"/>
      <c r="AU82" s="56"/>
      <c r="AV82" s="56"/>
      <c r="AW82" s="56"/>
      <c r="AX82" s="56"/>
      <c r="AY82" s="56"/>
      <c r="AZ82" s="56"/>
      <c r="BA82" s="56"/>
      <c r="BB82" s="56"/>
      <c r="BC82" s="56"/>
      <c r="BD82" s="57"/>
    </row>
    <row r="83" spans="2:56" s="34" customFormat="1" ht="15">
      <c r="B83" s="35"/>
      <c r="C83" s="26" t="s">
        <v>38</v>
      </c>
      <c r="D83" s="36"/>
      <c r="E83" s="36"/>
      <c r="F83" s="36"/>
      <c r="G83" s="36"/>
      <c r="H83" s="36"/>
      <c r="I83" s="36"/>
      <c r="J83" s="36"/>
      <c r="K83" s="36"/>
      <c r="L83" s="72">
        <f>IF(E14="Vyplň údaj","",E14)</f>
        <v>0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26" t="s">
        <v>43</v>
      </c>
      <c r="AJ83" s="36"/>
      <c r="AK83" s="36"/>
      <c r="AL83" s="36"/>
      <c r="AM83" s="82">
        <f>IF(E20="","",E20)</f>
        <v>0</v>
      </c>
      <c r="AN83" s="82"/>
      <c r="AO83" s="82"/>
      <c r="AP83" s="82"/>
      <c r="AQ83" s="37"/>
      <c r="AS83" s="83"/>
      <c r="AT83" s="83"/>
      <c r="AU83" s="36"/>
      <c r="AV83" s="36"/>
      <c r="AW83" s="36"/>
      <c r="AX83" s="36"/>
      <c r="AY83" s="36"/>
      <c r="AZ83" s="36"/>
      <c r="BA83" s="36"/>
      <c r="BB83" s="36"/>
      <c r="BC83" s="36"/>
      <c r="BD83" s="84"/>
    </row>
    <row r="84" spans="2:56" s="34" customFormat="1" ht="10.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83"/>
      <c r="AT84" s="83"/>
      <c r="AU84" s="36"/>
      <c r="AV84" s="36"/>
      <c r="AW84" s="36"/>
      <c r="AX84" s="36"/>
      <c r="AY84" s="36"/>
      <c r="AZ84" s="36"/>
      <c r="BA84" s="36"/>
      <c r="BB84" s="36"/>
      <c r="BC84" s="36"/>
      <c r="BD84" s="84"/>
    </row>
    <row r="85" spans="2:56" s="34" customFormat="1" ht="29.25" customHeight="1">
      <c r="B85" s="35"/>
      <c r="C85" s="85" t="s">
        <v>67</v>
      </c>
      <c r="D85" s="85"/>
      <c r="E85" s="85"/>
      <c r="F85" s="85"/>
      <c r="G85" s="85"/>
      <c r="H85" s="51"/>
      <c r="I85" s="86" t="s">
        <v>68</v>
      </c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 t="s">
        <v>69</v>
      </c>
      <c r="AH85" s="86"/>
      <c r="AI85" s="86"/>
      <c r="AJ85" s="86"/>
      <c r="AK85" s="86"/>
      <c r="AL85" s="86"/>
      <c r="AM85" s="86"/>
      <c r="AN85" s="87" t="s">
        <v>70</v>
      </c>
      <c r="AO85" s="87"/>
      <c r="AP85" s="87"/>
      <c r="AQ85" s="37"/>
      <c r="AS85" s="88" t="s">
        <v>71</v>
      </c>
      <c r="AT85" s="89" t="s">
        <v>72</v>
      </c>
      <c r="AU85" s="89" t="s">
        <v>73</v>
      </c>
      <c r="AV85" s="89" t="s">
        <v>74</v>
      </c>
      <c r="AW85" s="89" t="s">
        <v>75</v>
      </c>
      <c r="AX85" s="89" t="s">
        <v>76</v>
      </c>
      <c r="AY85" s="89" t="s">
        <v>77</v>
      </c>
      <c r="AZ85" s="89" t="s">
        <v>78</v>
      </c>
      <c r="BA85" s="89" t="s">
        <v>79</v>
      </c>
      <c r="BB85" s="89" t="s">
        <v>80</v>
      </c>
      <c r="BC85" s="89" t="s">
        <v>81</v>
      </c>
      <c r="BD85" s="90" t="s">
        <v>82</v>
      </c>
    </row>
    <row r="86" spans="2:56" s="34" customFormat="1" ht="10.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91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7"/>
    </row>
    <row r="87" spans="2:76" s="74" customFormat="1" ht="32.25" customHeight="1">
      <c r="B87" s="75"/>
      <c r="C87" s="92" t="s">
        <v>83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4">
        <f>ROUND(SUM(AG88:AG89),2)</f>
        <v>0</v>
      </c>
      <c r="AH87" s="94"/>
      <c r="AI87" s="94"/>
      <c r="AJ87" s="94"/>
      <c r="AK87" s="94"/>
      <c r="AL87" s="94"/>
      <c r="AM87" s="94"/>
      <c r="AN87" s="95">
        <f aca="true" t="shared" si="1" ref="AN87:AN89">SUM(AG87,AT87)</f>
        <v>0</v>
      </c>
      <c r="AO87" s="95"/>
      <c r="AP87" s="95"/>
      <c r="AQ87" s="79"/>
      <c r="AS87" s="96">
        <f>ROUND(SUM(AS88:AS89),2)</f>
        <v>0</v>
      </c>
      <c r="AT87" s="97">
        <f aca="true" t="shared" si="2" ref="AT87:AT89">ROUND(SUM(AV87:AW87),2)</f>
        <v>0</v>
      </c>
      <c r="AU87" s="98">
        <f>ROUND(SUM(AU88:AU89),5)</f>
        <v>0</v>
      </c>
      <c r="AV87" s="97">
        <f>ROUND(AZ87*L31,2)</f>
        <v>0</v>
      </c>
      <c r="AW87" s="97">
        <f>ROUND(BA87*L32,2)</f>
        <v>0</v>
      </c>
      <c r="AX87" s="97">
        <f>ROUND(BB87*L31,2)</f>
        <v>0</v>
      </c>
      <c r="AY87" s="97">
        <f>ROUND(BC87*L32,2)</f>
        <v>0</v>
      </c>
      <c r="AZ87" s="97">
        <f>ROUND(SUM(AZ88:AZ89),2)</f>
        <v>0</v>
      </c>
      <c r="BA87" s="97">
        <f>ROUND(SUM(BA88:BA89),2)</f>
        <v>0</v>
      </c>
      <c r="BB87" s="97">
        <f>ROUND(SUM(BB88:BB89),2)</f>
        <v>0</v>
      </c>
      <c r="BC87" s="97">
        <f>ROUND(SUM(BC88:BC89),2)</f>
        <v>0</v>
      </c>
      <c r="BD87" s="99">
        <f>ROUND(SUM(BD88:BD89),2)</f>
        <v>0</v>
      </c>
      <c r="BS87" s="100" t="s">
        <v>84</v>
      </c>
      <c r="BT87" s="100" t="s">
        <v>85</v>
      </c>
      <c r="BU87" s="101" t="s">
        <v>86</v>
      </c>
      <c r="BV87" s="100" t="s">
        <v>87</v>
      </c>
      <c r="BW87" s="100" t="s">
        <v>88</v>
      </c>
      <c r="BX87" s="100" t="s">
        <v>89</v>
      </c>
    </row>
    <row r="88" spans="1:76" s="109" customFormat="1" ht="27" customHeight="1">
      <c r="A88" s="102" t="s">
        <v>90</v>
      </c>
      <c r="B88" s="103"/>
      <c r="C88" s="104"/>
      <c r="D88" s="105" t="s">
        <v>25</v>
      </c>
      <c r="E88" s="105"/>
      <c r="F88" s="105"/>
      <c r="G88" s="105"/>
      <c r="H88" s="105"/>
      <c r="I88" s="106"/>
      <c r="J88" s="105" t="s">
        <v>91</v>
      </c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7">
        <f>'1 - PILSKÝ POTOK'!M30</f>
        <v>0</v>
      </c>
      <c r="AH88" s="107"/>
      <c r="AI88" s="107"/>
      <c r="AJ88" s="107"/>
      <c r="AK88" s="107"/>
      <c r="AL88" s="107"/>
      <c r="AM88" s="107"/>
      <c r="AN88" s="107">
        <f t="shared" si="1"/>
        <v>0</v>
      </c>
      <c r="AO88" s="107"/>
      <c r="AP88" s="107"/>
      <c r="AQ88" s="108"/>
      <c r="AS88" s="110">
        <f>'1 - PILSKÝ POTOK'!M28</f>
        <v>0</v>
      </c>
      <c r="AT88" s="111">
        <f t="shared" si="2"/>
        <v>0</v>
      </c>
      <c r="AU88" s="112">
        <f>'1 - PILSKÝ POTOK'!W135</f>
        <v>0</v>
      </c>
      <c r="AV88" s="111">
        <f>'1 - PILSKÝ POTOK'!M32</f>
        <v>0</v>
      </c>
      <c r="AW88" s="111">
        <f>'1 - PILSKÝ POTOK'!M33</f>
        <v>0</v>
      </c>
      <c r="AX88" s="111">
        <f>'1 - PILSKÝ POTOK'!M34</f>
        <v>0</v>
      </c>
      <c r="AY88" s="111">
        <f>'1 - PILSKÝ POTOK'!M35</f>
        <v>0</v>
      </c>
      <c r="AZ88" s="111">
        <f>'1 - PILSKÝ POTOK'!H32</f>
        <v>0</v>
      </c>
      <c r="BA88" s="111">
        <f>'1 - PILSKÝ POTOK'!H33</f>
        <v>0</v>
      </c>
      <c r="BB88" s="111">
        <f>'1 - PILSKÝ POTOK'!H34</f>
        <v>0</v>
      </c>
      <c r="BC88" s="111">
        <f>'1 - PILSKÝ POTOK'!H35</f>
        <v>0</v>
      </c>
      <c r="BD88" s="113">
        <f>'1 - PILSKÝ POTOK'!H36</f>
        <v>0</v>
      </c>
      <c r="BT88" s="114" t="s">
        <v>25</v>
      </c>
      <c r="BV88" s="114" t="s">
        <v>87</v>
      </c>
      <c r="BW88" s="114" t="s">
        <v>92</v>
      </c>
      <c r="BX88" s="114" t="s">
        <v>88</v>
      </c>
    </row>
    <row r="89" spans="1:76" s="109" customFormat="1" ht="27" customHeight="1">
      <c r="A89" s="102" t="s">
        <v>90</v>
      </c>
      <c r="B89" s="103"/>
      <c r="C89" s="104"/>
      <c r="D89" s="105" t="s">
        <v>24</v>
      </c>
      <c r="E89" s="105"/>
      <c r="F89" s="105"/>
      <c r="G89" s="105"/>
      <c r="H89" s="105"/>
      <c r="I89" s="106"/>
      <c r="J89" s="105" t="s">
        <v>93</v>
      </c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7">
        <f>'2 - VODOVOD'!M30</f>
        <v>0</v>
      </c>
      <c r="AH89" s="107"/>
      <c r="AI89" s="107"/>
      <c r="AJ89" s="107"/>
      <c r="AK89" s="107"/>
      <c r="AL89" s="107"/>
      <c r="AM89" s="107"/>
      <c r="AN89" s="107">
        <f t="shared" si="1"/>
        <v>0</v>
      </c>
      <c r="AO89" s="107"/>
      <c r="AP89" s="107"/>
      <c r="AQ89" s="108"/>
      <c r="AS89" s="115">
        <f>'2 - VODOVOD'!M28</f>
        <v>0</v>
      </c>
      <c r="AT89" s="116">
        <f t="shared" si="2"/>
        <v>0</v>
      </c>
      <c r="AU89" s="117">
        <f>'2 - VODOVOD'!W130</f>
        <v>0</v>
      </c>
      <c r="AV89" s="116">
        <f>'2 - VODOVOD'!M32</f>
        <v>0</v>
      </c>
      <c r="AW89" s="116">
        <f>'2 - VODOVOD'!M33</f>
        <v>0</v>
      </c>
      <c r="AX89" s="116">
        <f>'2 - VODOVOD'!M34</f>
        <v>0</v>
      </c>
      <c r="AY89" s="116">
        <f>'2 - VODOVOD'!M35</f>
        <v>0</v>
      </c>
      <c r="AZ89" s="116">
        <f>'2 - VODOVOD'!H32</f>
        <v>0</v>
      </c>
      <c r="BA89" s="116">
        <f>'2 - VODOVOD'!H33</f>
        <v>0</v>
      </c>
      <c r="BB89" s="116">
        <f>'2 - VODOVOD'!H34</f>
        <v>0</v>
      </c>
      <c r="BC89" s="116">
        <f>'2 - VODOVOD'!H35</f>
        <v>0</v>
      </c>
      <c r="BD89" s="118">
        <f>'2 - VODOVOD'!H36</f>
        <v>0</v>
      </c>
      <c r="BT89" s="114" t="s">
        <v>25</v>
      </c>
      <c r="BV89" s="114" t="s">
        <v>87</v>
      </c>
      <c r="BW89" s="114" t="s">
        <v>94</v>
      </c>
      <c r="BX89" s="114" t="s">
        <v>88</v>
      </c>
    </row>
    <row r="90" spans="2:43" ht="13.5">
      <c r="B90" s="15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17"/>
    </row>
    <row r="91" spans="2:48" s="34" customFormat="1" ht="30" customHeight="1">
      <c r="B91" s="35"/>
      <c r="C91" s="92" t="s">
        <v>95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95">
        <f>ROUND(SUM(AG92:AG95),2)</f>
        <v>0</v>
      </c>
      <c r="AH91" s="95"/>
      <c r="AI91" s="95"/>
      <c r="AJ91" s="95"/>
      <c r="AK91" s="95"/>
      <c r="AL91" s="95"/>
      <c r="AM91" s="95"/>
      <c r="AN91" s="95">
        <f>ROUND(SUM(AN92:AN95),2)</f>
        <v>0</v>
      </c>
      <c r="AO91" s="95"/>
      <c r="AP91" s="95"/>
      <c r="AQ91" s="37"/>
      <c r="AS91" s="88" t="s">
        <v>96</v>
      </c>
      <c r="AT91" s="89" t="s">
        <v>97</v>
      </c>
      <c r="AU91" s="89" t="s">
        <v>49</v>
      </c>
      <c r="AV91" s="90" t="s">
        <v>72</v>
      </c>
    </row>
    <row r="92" spans="2:89" s="34" customFormat="1" ht="19.5" customHeight="1">
      <c r="B92" s="35"/>
      <c r="C92" s="36"/>
      <c r="D92" s="119" t="s">
        <v>98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120">
        <f>ROUND(AG87*AS92,2)</f>
        <v>0</v>
      </c>
      <c r="AH92" s="120"/>
      <c r="AI92" s="120"/>
      <c r="AJ92" s="120"/>
      <c r="AK92" s="120"/>
      <c r="AL92" s="120"/>
      <c r="AM92" s="120"/>
      <c r="AN92" s="121">
        <f>ROUND(AG92+AV92,2)</f>
        <v>0</v>
      </c>
      <c r="AO92" s="121"/>
      <c r="AP92" s="121"/>
      <c r="AQ92" s="37"/>
      <c r="AS92" s="122">
        <v>0</v>
      </c>
      <c r="AT92" s="123" t="s">
        <v>99</v>
      </c>
      <c r="AU92" s="123" t="s">
        <v>50</v>
      </c>
      <c r="AV92" s="124">
        <f>ROUND(IF(AU92="základní",AG92*L31,IF(AU92="snížená",AG92*L32,0)),2)</f>
        <v>0</v>
      </c>
      <c r="BV92" s="11" t="s">
        <v>100</v>
      </c>
      <c r="BY92" s="125">
        <f aca="true" t="shared" si="3" ref="BY92:BY95">IF(AU92="základní",AV92,0)</f>
        <v>0</v>
      </c>
      <c r="BZ92" s="125">
        <f aca="true" t="shared" si="4" ref="BZ92:BZ95">IF(AU92="snížená",AV92,0)</f>
        <v>0</v>
      </c>
      <c r="CA92" s="125">
        <v>0</v>
      </c>
      <c r="CB92" s="125">
        <v>0</v>
      </c>
      <c r="CC92" s="125">
        <v>0</v>
      </c>
      <c r="CD92" s="125">
        <f aca="true" t="shared" si="5" ref="CD92:CD95">IF(AU92="základní",AG92,0)</f>
        <v>0</v>
      </c>
      <c r="CE92" s="125">
        <f aca="true" t="shared" si="6" ref="CE92:CE95">IF(AU92="snížená",AG92,0)</f>
        <v>0</v>
      </c>
      <c r="CF92" s="125">
        <f aca="true" t="shared" si="7" ref="CF92:CF95">IF(AU92="zákl. přenesená",AG92,0)</f>
        <v>0</v>
      </c>
      <c r="CG92" s="125">
        <f aca="true" t="shared" si="8" ref="CG92:CG95">IF(AU92="sníž. přenesená",AG92,0)</f>
        <v>0</v>
      </c>
      <c r="CH92" s="125">
        <f aca="true" t="shared" si="9" ref="CH92:CH95">IF(AU92="nulová",AG92,0)</f>
        <v>0</v>
      </c>
      <c r="CI92" s="11">
        <f aca="true" t="shared" si="10" ref="CI92:CI95">IF(AU92="základní",1,IF(AU92="snížená",2,IF(AU92="zákl. přenesená",4,IF(AU92="sníž. přenesená",5,3))))</f>
        <v>1</v>
      </c>
      <c r="CJ92" s="11">
        <f>IF(AT92="stavební čast",1,IF(8892="investiční čast",2,3))</f>
        <v>1</v>
      </c>
      <c r="CK92" s="11">
        <f aca="true" t="shared" si="11" ref="CK92:CK95">IF(D92="Vyplň vlastní","","x")</f>
        <v>0</v>
      </c>
    </row>
    <row r="93" spans="2:89" s="34" customFormat="1" ht="19.5" customHeight="1">
      <c r="B93" s="35"/>
      <c r="C93" s="36"/>
      <c r="D93" s="126" t="s">
        <v>101</v>
      </c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36"/>
      <c r="AD93" s="36"/>
      <c r="AE93" s="36"/>
      <c r="AF93" s="36"/>
      <c r="AG93" s="120">
        <f>AG87*AS93</f>
        <v>0</v>
      </c>
      <c r="AH93" s="120"/>
      <c r="AI93" s="120"/>
      <c r="AJ93" s="120"/>
      <c r="AK93" s="120"/>
      <c r="AL93" s="120"/>
      <c r="AM93" s="120"/>
      <c r="AN93" s="121">
        <f aca="true" t="shared" si="12" ref="AN93:AN95">AG93+AV93</f>
        <v>0</v>
      </c>
      <c r="AO93" s="121"/>
      <c r="AP93" s="121"/>
      <c r="AQ93" s="37"/>
      <c r="AS93" s="127">
        <v>0</v>
      </c>
      <c r="AT93" s="128" t="s">
        <v>99</v>
      </c>
      <c r="AU93" s="128" t="s">
        <v>50</v>
      </c>
      <c r="AV93" s="129">
        <f>ROUND(IF(AU93="nulová",0,IF(OR(AU93="základní",AU93="zákl. přenesená"),AG93*L31,AG93*L32)),2)</f>
        <v>0</v>
      </c>
      <c r="BV93" s="11" t="s">
        <v>102</v>
      </c>
      <c r="BY93" s="125">
        <f t="shared" si="3"/>
        <v>0</v>
      </c>
      <c r="BZ93" s="125">
        <f t="shared" si="4"/>
        <v>0</v>
      </c>
      <c r="CA93" s="125">
        <f aca="true" t="shared" si="13" ref="CA93:CA95">IF(AU93="zákl. přenesená",AV93,0)</f>
        <v>0</v>
      </c>
      <c r="CB93" s="125">
        <f aca="true" t="shared" si="14" ref="CB93:CB95">IF(AU93="sníž. přenesená",AV93,0)</f>
        <v>0</v>
      </c>
      <c r="CC93" s="125">
        <f aca="true" t="shared" si="15" ref="CC93:CC95">IF(AU93="nulová",AV93,0)</f>
        <v>0</v>
      </c>
      <c r="CD93" s="125">
        <f t="shared" si="5"/>
        <v>0</v>
      </c>
      <c r="CE93" s="125">
        <f t="shared" si="6"/>
        <v>0</v>
      </c>
      <c r="CF93" s="125">
        <f t="shared" si="7"/>
        <v>0</v>
      </c>
      <c r="CG93" s="125">
        <f t="shared" si="8"/>
        <v>0</v>
      </c>
      <c r="CH93" s="125">
        <f t="shared" si="9"/>
        <v>0</v>
      </c>
      <c r="CI93" s="11">
        <f t="shared" si="10"/>
        <v>1</v>
      </c>
      <c r="CJ93" s="11">
        <f>IF(AT93="stavební čast",1,IF(8893="investiční čast",2,3))</f>
        <v>1</v>
      </c>
      <c r="CK93" s="11">
        <f t="shared" si="11"/>
        <v>0</v>
      </c>
    </row>
    <row r="94" spans="2:89" s="34" customFormat="1" ht="19.5" customHeight="1">
      <c r="B94" s="35"/>
      <c r="C94" s="36"/>
      <c r="D94" s="126" t="s">
        <v>101</v>
      </c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36"/>
      <c r="AD94" s="36"/>
      <c r="AE94" s="36"/>
      <c r="AF94" s="36"/>
      <c r="AG94" s="120">
        <f>AG87*AS94</f>
        <v>0</v>
      </c>
      <c r="AH94" s="120"/>
      <c r="AI94" s="120"/>
      <c r="AJ94" s="120"/>
      <c r="AK94" s="120"/>
      <c r="AL94" s="120"/>
      <c r="AM94" s="120"/>
      <c r="AN94" s="121">
        <f t="shared" si="12"/>
        <v>0</v>
      </c>
      <c r="AO94" s="121"/>
      <c r="AP94" s="121"/>
      <c r="AQ94" s="37"/>
      <c r="AS94" s="127">
        <v>0</v>
      </c>
      <c r="AT94" s="128" t="s">
        <v>99</v>
      </c>
      <c r="AU94" s="128" t="s">
        <v>50</v>
      </c>
      <c r="AV94" s="129">
        <f>ROUND(IF(AU94="nulová",0,IF(OR(AU94="základní",AU94="zákl. přenesená"),AG94*L31,AG94*L32)),2)</f>
        <v>0</v>
      </c>
      <c r="BV94" s="11" t="s">
        <v>102</v>
      </c>
      <c r="BY94" s="125">
        <f t="shared" si="3"/>
        <v>0</v>
      </c>
      <c r="BZ94" s="125">
        <f t="shared" si="4"/>
        <v>0</v>
      </c>
      <c r="CA94" s="125">
        <f t="shared" si="13"/>
        <v>0</v>
      </c>
      <c r="CB94" s="125">
        <f t="shared" si="14"/>
        <v>0</v>
      </c>
      <c r="CC94" s="125">
        <f t="shared" si="15"/>
        <v>0</v>
      </c>
      <c r="CD94" s="125">
        <f t="shared" si="5"/>
        <v>0</v>
      </c>
      <c r="CE94" s="125">
        <f t="shared" si="6"/>
        <v>0</v>
      </c>
      <c r="CF94" s="125">
        <f t="shared" si="7"/>
        <v>0</v>
      </c>
      <c r="CG94" s="125">
        <f t="shared" si="8"/>
        <v>0</v>
      </c>
      <c r="CH94" s="125">
        <f t="shared" si="9"/>
        <v>0</v>
      </c>
      <c r="CI94" s="11">
        <f t="shared" si="10"/>
        <v>1</v>
      </c>
      <c r="CJ94" s="11">
        <f>IF(AT94="stavební čast",1,IF(8894="investiční čast",2,3))</f>
        <v>1</v>
      </c>
      <c r="CK94" s="11">
        <f t="shared" si="11"/>
        <v>0</v>
      </c>
    </row>
    <row r="95" spans="2:89" s="34" customFormat="1" ht="19.5" customHeight="1">
      <c r="B95" s="35"/>
      <c r="C95" s="36"/>
      <c r="D95" s="126" t="s">
        <v>101</v>
      </c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36"/>
      <c r="AD95" s="36"/>
      <c r="AE95" s="36"/>
      <c r="AF95" s="36"/>
      <c r="AG95" s="120">
        <f>AG87*AS95</f>
        <v>0</v>
      </c>
      <c r="AH95" s="120"/>
      <c r="AI95" s="120"/>
      <c r="AJ95" s="120"/>
      <c r="AK95" s="120"/>
      <c r="AL95" s="120"/>
      <c r="AM95" s="120"/>
      <c r="AN95" s="121">
        <f t="shared" si="12"/>
        <v>0</v>
      </c>
      <c r="AO95" s="121"/>
      <c r="AP95" s="121"/>
      <c r="AQ95" s="37"/>
      <c r="AS95" s="130">
        <v>0</v>
      </c>
      <c r="AT95" s="131" t="s">
        <v>99</v>
      </c>
      <c r="AU95" s="131" t="s">
        <v>50</v>
      </c>
      <c r="AV95" s="132">
        <f>ROUND(IF(AU95="nulová",0,IF(OR(AU95="základní",AU95="zákl. přenesená"),AG95*L31,AG95*L32)),2)</f>
        <v>0</v>
      </c>
      <c r="BV95" s="11" t="s">
        <v>102</v>
      </c>
      <c r="BY95" s="125">
        <f t="shared" si="3"/>
        <v>0</v>
      </c>
      <c r="BZ95" s="125">
        <f t="shared" si="4"/>
        <v>0</v>
      </c>
      <c r="CA95" s="125">
        <f t="shared" si="13"/>
        <v>0</v>
      </c>
      <c r="CB95" s="125">
        <f t="shared" si="14"/>
        <v>0</v>
      </c>
      <c r="CC95" s="125">
        <f t="shared" si="15"/>
        <v>0</v>
      </c>
      <c r="CD95" s="125">
        <f t="shared" si="5"/>
        <v>0</v>
      </c>
      <c r="CE95" s="125">
        <f t="shared" si="6"/>
        <v>0</v>
      </c>
      <c r="CF95" s="125">
        <f t="shared" si="7"/>
        <v>0</v>
      </c>
      <c r="CG95" s="125">
        <f t="shared" si="8"/>
        <v>0</v>
      </c>
      <c r="CH95" s="125">
        <f t="shared" si="9"/>
        <v>0</v>
      </c>
      <c r="CI95" s="11">
        <f t="shared" si="10"/>
        <v>1</v>
      </c>
      <c r="CJ95" s="11">
        <f>IF(AT95="stavební čast",1,IF(8895="investiční čast",2,3))</f>
        <v>1</v>
      </c>
      <c r="CK95" s="11">
        <f t="shared" si="11"/>
        <v>0</v>
      </c>
    </row>
    <row r="96" spans="2:43" s="34" customFormat="1" ht="10.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34" customFormat="1" ht="30" customHeight="1">
      <c r="B97" s="35"/>
      <c r="C97" s="133" t="s">
        <v>103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134">
        <f>ROUND(AG87+AG91,2)</f>
        <v>0</v>
      </c>
      <c r="AH97" s="134"/>
      <c r="AI97" s="134"/>
      <c r="AJ97" s="134"/>
      <c r="AK97" s="134"/>
      <c r="AL97" s="134"/>
      <c r="AM97" s="134"/>
      <c r="AN97" s="134">
        <f>AN87+AN91</f>
        <v>0</v>
      </c>
      <c r="AO97" s="134"/>
      <c r="AP97" s="134"/>
      <c r="AQ97" s="37"/>
    </row>
    <row r="98" spans="2:43" s="34" customFormat="1" ht="6.75" customHeight="1"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6"/>
    </row>
  </sheetData>
  <sheetProtection password="CC35" sheet="1" formatColumns="0" formatRows="0" sort="0" autoFilter="0"/>
  <mergeCells count="62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AG91:AM91"/>
    <mergeCell ref="AN91:AP91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G97:AM97"/>
    <mergeCell ref="AN97:AP97"/>
  </mergeCells>
  <dataValidations count="2">
    <dataValidation type="list" allowBlank="1" showErrorMessage="1" error="Povoleny jsou hodnoty základní, snížená, zákl. přenesená, sníž. přenesená, nulová." sqref="AU92:AU96">
      <formula1>"základní,snížená,zákl. přenesená,sníž. přenesená,nulová"</formula1>
      <formula2>0</formula2>
    </dataValidation>
    <dataValidation type="list" allowBlank="1" showErrorMessage="1" error="Povoleny jsou hodnoty stavební čast, technologická čast, investiční čast." sqref="AT92:AT96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'1 - PILSKÝ POTOK'!C2" display="/"/>
    <hyperlink ref="A89" location="'2 - VODOVOD'!C2" display="/"/>
  </hyperlinks>
  <printOptions/>
  <pageMargins left="0.7875" right="0.39375" top="0.5118055555555555" bottom="0.4722222222222222" header="0.5118055555555555" footer="0.19652777777777777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74"/>
  <sheetViews>
    <sheetView showGridLines="0" workbookViewId="0" topLeftCell="A1">
      <pane ySplit="1" topLeftCell="A388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7" width="9.57421875" style="1" customWidth="1"/>
    <col min="8" max="8" width="10.7109375" style="1" customWidth="1"/>
    <col min="9" max="9" width="6.00390625" style="1" customWidth="1"/>
    <col min="10" max="10" width="4.421875" style="1" customWidth="1"/>
    <col min="11" max="11" width="9.8515625" style="1" customWidth="1"/>
    <col min="12" max="12" width="10.28125" style="1" customWidth="1"/>
    <col min="13" max="14" width="5.140625" style="1" customWidth="1"/>
    <col min="15" max="15" width="1.7109375" style="1" customWidth="1"/>
    <col min="16" max="16" width="10.7109375" style="1" customWidth="1"/>
    <col min="17" max="17" width="3.57421875" style="1" customWidth="1"/>
    <col min="18" max="18" width="1.421875" style="1" customWidth="1"/>
    <col min="19" max="19" width="7.00390625" style="1" customWidth="1"/>
    <col min="20" max="20" width="25.421875" style="1" hidden="1" customWidth="1"/>
    <col min="21" max="21" width="14.00390625" style="1" hidden="1" customWidth="1"/>
    <col min="22" max="22" width="10.57421875" style="1" hidden="1" customWidth="1"/>
    <col min="23" max="23" width="14.00390625" style="1" hidden="1" customWidth="1"/>
    <col min="24" max="24" width="10.421875" style="1" hidden="1" customWidth="1"/>
    <col min="25" max="25" width="12.8515625" style="1" hidden="1" customWidth="1"/>
    <col min="26" max="26" width="9.421875" style="1" hidden="1" customWidth="1"/>
    <col min="27" max="27" width="12.8515625" style="1" hidden="1" customWidth="1"/>
    <col min="28" max="28" width="14.00390625" style="1" hidden="1" customWidth="1"/>
    <col min="29" max="29" width="9.421875" style="1" customWidth="1"/>
    <col min="30" max="30" width="12.8515625" style="1" customWidth="1"/>
    <col min="31" max="31" width="14.00390625" style="1" customWidth="1"/>
    <col min="44" max="64" width="9.00390625" style="1" hidden="1" customWidth="1"/>
  </cols>
  <sheetData>
    <row r="1" spans="1:66" ht="21.75" customHeight="1">
      <c r="A1" s="135"/>
      <c r="B1" s="3"/>
      <c r="C1" s="3"/>
      <c r="D1" s="4" t="s">
        <v>1</v>
      </c>
      <c r="E1" s="3"/>
      <c r="F1" s="5" t="s">
        <v>104</v>
      </c>
      <c r="G1" s="5"/>
      <c r="H1" s="136" t="s">
        <v>105</v>
      </c>
      <c r="I1" s="136"/>
      <c r="J1" s="136"/>
      <c r="K1" s="136"/>
      <c r="L1" s="5" t="s">
        <v>106</v>
      </c>
      <c r="M1" s="3"/>
      <c r="N1" s="3"/>
      <c r="O1" s="4" t="s">
        <v>107</v>
      </c>
      <c r="P1" s="3"/>
      <c r="Q1" s="3"/>
      <c r="R1" s="3"/>
      <c r="S1" s="5" t="s">
        <v>108</v>
      </c>
      <c r="T1" s="5"/>
      <c r="U1" s="135"/>
      <c r="V1" s="13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8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92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24</v>
      </c>
    </row>
    <row r="4" spans="2:46" ht="36.75" customHeight="1">
      <c r="B4" s="15"/>
      <c r="C4" s="16" t="s">
        <v>109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6</v>
      </c>
    </row>
    <row r="5" spans="2:18" ht="6.75" customHeight="1">
      <c r="B5" s="1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7"/>
    </row>
    <row r="6" spans="2:18" ht="24.75" customHeight="1">
      <c r="B6" s="15"/>
      <c r="C6" s="20"/>
      <c r="D6" s="26" t="s">
        <v>19</v>
      </c>
      <c r="E6" s="20"/>
      <c r="F6" s="137">
        <f>'Rekapitulace stavby'!K6</f>
        <v>0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20"/>
      <c r="R6" s="17"/>
    </row>
    <row r="7" spans="2:18" s="34" customFormat="1" ht="32.25" customHeight="1">
      <c r="B7" s="35"/>
      <c r="C7" s="36"/>
      <c r="D7" s="24" t="s">
        <v>110</v>
      </c>
      <c r="E7" s="36"/>
      <c r="F7" s="25" t="s">
        <v>111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36"/>
      <c r="R7" s="37"/>
    </row>
    <row r="8" spans="2:18" s="34" customFormat="1" ht="14.25" customHeight="1">
      <c r="B8" s="35"/>
      <c r="C8" s="36"/>
      <c r="D8" s="26" t="s">
        <v>22</v>
      </c>
      <c r="E8" s="36"/>
      <c r="F8" s="22"/>
      <c r="G8" s="36"/>
      <c r="H8" s="36"/>
      <c r="I8" s="36"/>
      <c r="J8" s="36"/>
      <c r="K8" s="36"/>
      <c r="L8" s="36"/>
      <c r="M8" s="26" t="s">
        <v>23</v>
      </c>
      <c r="N8" s="36"/>
      <c r="O8" s="22"/>
      <c r="P8" s="36"/>
      <c r="Q8" s="36"/>
      <c r="R8" s="37"/>
    </row>
    <row r="9" spans="2:18" s="34" customFormat="1" ht="14.25" customHeight="1">
      <c r="B9" s="35"/>
      <c r="C9" s="36"/>
      <c r="D9" s="26" t="s">
        <v>26</v>
      </c>
      <c r="E9" s="36"/>
      <c r="F9" s="22" t="s">
        <v>27</v>
      </c>
      <c r="G9" s="36"/>
      <c r="H9" s="36"/>
      <c r="I9" s="36"/>
      <c r="J9" s="36"/>
      <c r="K9" s="36"/>
      <c r="L9" s="36"/>
      <c r="M9" s="26" t="s">
        <v>28</v>
      </c>
      <c r="N9" s="36"/>
      <c r="O9" s="138">
        <f>'Rekapitulace stavby'!AN8</f>
        <v>0</v>
      </c>
      <c r="P9" s="138"/>
      <c r="Q9" s="36"/>
      <c r="R9" s="37"/>
    </row>
    <row r="10" spans="2:18" s="34" customFormat="1" ht="10.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34" customFormat="1" ht="14.25" customHeight="1">
      <c r="B11" s="35"/>
      <c r="C11" s="36"/>
      <c r="D11" s="26" t="s">
        <v>34</v>
      </c>
      <c r="E11" s="36"/>
      <c r="F11" s="36"/>
      <c r="G11" s="36"/>
      <c r="H11" s="36"/>
      <c r="I11" s="36"/>
      <c r="J11" s="36"/>
      <c r="K11" s="36"/>
      <c r="L11" s="36"/>
      <c r="M11" s="26" t="s">
        <v>35</v>
      </c>
      <c r="N11" s="36"/>
      <c r="O11" s="22"/>
      <c r="P11" s="22"/>
      <c r="Q11" s="36"/>
      <c r="R11" s="37"/>
    </row>
    <row r="12" spans="2:18" s="34" customFormat="1" ht="18" customHeight="1">
      <c r="B12" s="35"/>
      <c r="C12" s="36"/>
      <c r="D12" s="36"/>
      <c r="E12" s="22" t="s">
        <v>36</v>
      </c>
      <c r="F12" s="36"/>
      <c r="G12" s="36"/>
      <c r="H12" s="36"/>
      <c r="I12" s="36"/>
      <c r="J12" s="36"/>
      <c r="K12" s="36"/>
      <c r="L12" s="36"/>
      <c r="M12" s="26" t="s">
        <v>37</v>
      </c>
      <c r="N12" s="36"/>
      <c r="O12" s="22"/>
      <c r="P12" s="22"/>
      <c r="Q12" s="36"/>
      <c r="R12" s="37"/>
    </row>
    <row r="13" spans="2:18" s="34" customFormat="1" ht="6.7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34" customFormat="1" ht="14.25" customHeight="1">
      <c r="B14" s="35"/>
      <c r="C14" s="36"/>
      <c r="D14" s="26" t="s">
        <v>38</v>
      </c>
      <c r="E14" s="36"/>
      <c r="F14" s="36"/>
      <c r="G14" s="36"/>
      <c r="H14" s="36"/>
      <c r="I14" s="36"/>
      <c r="J14" s="36"/>
      <c r="K14" s="36"/>
      <c r="L14" s="36"/>
      <c r="M14" s="26" t="s">
        <v>35</v>
      </c>
      <c r="N14" s="36"/>
      <c r="O14" s="139">
        <f>IF('Rekapitulace stavby'!AN13="","",'Rekapitulace stavby'!AN13)</f>
        <v>0</v>
      </c>
      <c r="P14" s="139"/>
      <c r="Q14" s="36"/>
      <c r="R14" s="37"/>
    </row>
    <row r="15" spans="2:18" s="34" customFormat="1" ht="18" customHeight="1">
      <c r="B15" s="35"/>
      <c r="C15" s="36"/>
      <c r="D15" s="36"/>
      <c r="E15" s="139">
        <f>IF('Rekapitulace stavby'!E14="","",'Rekapitulace stavby'!E14)</f>
        <v>0</v>
      </c>
      <c r="F15" s="139"/>
      <c r="G15" s="139"/>
      <c r="H15" s="139"/>
      <c r="I15" s="139"/>
      <c r="J15" s="139"/>
      <c r="K15" s="139"/>
      <c r="L15" s="139"/>
      <c r="M15" s="26" t="s">
        <v>37</v>
      </c>
      <c r="N15" s="36"/>
      <c r="O15" s="139">
        <f>IF('Rekapitulace stavby'!AN14="","",'Rekapitulace stavby'!AN14)</f>
        <v>0</v>
      </c>
      <c r="P15" s="139"/>
      <c r="Q15" s="36"/>
      <c r="R15" s="37"/>
    </row>
    <row r="16" spans="2:18" s="34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34" customFormat="1" ht="14.25" customHeight="1">
      <c r="B17" s="35"/>
      <c r="C17" s="36"/>
      <c r="D17" s="26" t="s">
        <v>40</v>
      </c>
      <c r="E17" s="36"/>
      <c r="F17" s="36"/>
      <c r="G17" s="36"/>
      <c r="H17" s="36"/>
      <c r="I17" s="36"/>
      <c r="J17" s="36"/>
      <c r="K17" s="36"/>
      <c r="L17" s="36"/>
      <c r="M17" s="26" t="s">
        <v>35</v>
      </c>
      <c r="N17" s="36"/>
      <c r="O17" s="22"/>
      <c r="P17" s="22"/>
      <c r="Q17" s="36"/>
      <c r="R17" s="37"/>
    </row>
    <row r="18" spans="2:18" s="34" customFormat="1" ht="18" customHeight="1">
      <c r="B18" s="35"/>
      <c r="C18" s="36"/>
      <c r="D18" s="36"/>
      <c r="E18" s="22" t="s">
        <v>41</v>
      </c>
      <c r="F18" s="36"/>
      <c r="G18" s="36"/>
      <c r="H18" s="36"/>
      <c r="I18" s="36"/>
      <c r="J18" s="36"/>
      <c r="K18" s="36"/>
      <c r="L18" s="36"/>
      <c r="M18" s="26" t="s">
        <v>37</v>
      </c>
      <c r="N18" s="36"/>
      <c r="O18" s="22"/>
      <c r="P18" s="22"/>
      <c r="Q18" s="36"/>
      <c r="R18" s="37"/>
    </row>
    <row r="19" spans="2:18" s="34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34" customFormat="1" ht="14.25" customHeight="1">
      <c r="B20" s="35"/>
      <c r="C20" s="36"/>
      <c r="D20" s="26" t="s">
        <v>43</v>
      </c>
      <c r="E20" s="36"/>
      <c r="F20" s="36"/>
      <c r="G20" s="36"/>
      <c r="H20" s="36"/>
      <c r="I20" s="36"/>
      <c r="J20" s="36"/>
      <c r="K20" s="36"/>
      <c r="L20" s="36"/>
      <c r="M20" s="26" t="s">
        <v>35</v>
      </c>
      <c r="N20" s="36"/>
      <c r="O20" s="22"/>
      <c r="P20" s="22"/>
      <c r="Q20" s="36"/>
      <c r="R20" s="37"/>
    </row>
    <row r="21" spans="2:18" s="34" customFormat="1" ht="18" customHeight="1">
      <c r="B21" s="35"/>
      <c r="C21" s="36"/>
      <c r="D21" s="36"/>
      <c r="E21" s="22" t="s">
        <v>44</v>
      </c>
      <c r="F21" s="36"/>
      <c r="G21" s="36"/>
      <c r="H21" s="36"/>
      <c r="I21" s="36"/>
      <c r="J21" s="36"/>
      <c r="K21" s="36"/>
      <c r="L21" s="36"/>
      <c r="M21" s="26" t="s">
        <v>37</v>
      </c>
      <c r="N21" s="36"/>
      <c r="O21" s="22"/>
      <c r="P21" s="22"/>
      <c r="Q21" s="36"/>
      <c r="R21" s="37"/>
    </row>
    <row r="22" spans="2:18" s="34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34" customFormat="1" ht="14.25" customHeight="1">
      <c r="B23" s="35"/>
      <c r="C23" s="36"/>
      <c r="D23" s="26" t="s">
        <v>45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34" customFormat="1" ht="20.25" customHeight="1">
      <c r="B24" s="35"/>
      <c r="C24" s="36"/>
      <c r="D24" s="36"/>
      <c r="E24" s="30"/>
      <c r="F24" s="30"/>
      <c r="G24" s="30"/>
      <c r="H24" s="30"/>
      <c r="I24" s="30"/>
      <c r="J24" s="30"/>
      <c r="K24" s="30"/>
      <c r="L24" s="30"/>
      <c r="M24" s="36"/>
      <c r="N24" s="36"/>
      <c r="O24" s="36"/>
      <c r="P24" s="36"/>
      <c r="Q24" s="36"/>
      <c r="R24" s="37"/>
    </row>
    <row r="25" spans="2:18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34" customFormat="1" ht="6.75" customHeight="1">
      <c r="B26" s="35"/>
      <c r="C26" s="3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36"/>
      <c r="R26" s="37"/>
    </row>
    <row r="27" spans="2:18" s="34" customFormat="1" ht="14.25" customHeight="1">
      <c r="B27" s="35"/>
      <c r="C27" s="36"/>
      <c r="D27" s="140" t="s">
        <v>112</v>
      </c>
      <c r="E27" s="36"/>
      <c r="F27" s="36"/>
      <c r="G27" s="36"/>
      <c r="H27" s="36"/>
      <c r="I27" s="36"/>
      <c r="J27" s="36"/>
      <c r="K27" s="36"/>
      <c r="L27" s="36"/>
      <c r="M27" s="33">
        <f>N88</f>
        <v>0</v>
      </c>
      <c r="N27" s="33"/>
      <c r="O27" s="33"/>
      <c r="P27" s="33"/>
      <c r="Q27" s="36"/>
      <c r="R27" s="37"/>
    </row>
    <row r="28" spans="2:18" s="34" customFormat="1" ht="14.25" customHeight="1">
      <c r="B28" s="35"/>
      <c r="C28" s="36"/>
      <c r="D28" s="32" t="s">
        <v>98</v>
      </c>
      <c r="E28" s="36"/>
      <c r="F28" s="36"/>
      <c r="G28" s="36"/>
      <c r="H28" s="36"/>
      <c r="I28" s="36"/>
      <c r="J28" s="36"/>
      <c r="K28" s="36"/>
      <c r="L28" s="36"/>
      <c r="M28" s="33">
        <f>N110</f>
        <v>0</v>
      </c>
      <c r="N28" s="33"/>
      <c r="O28" s="33"/>
      <c r="P28" s="33"/>
      <c r="Q28" s="36"/>
      <c r="R28" s="37"/>
    </row>
    <row r="29" spans="2:18" s="34" customFormat="1" ht="6.7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34" customFormat="1" ht="24.75" customHeight="1">
      <c r="B30" s="35"/>
      <c r="C30" s="36"/>
      <c r="D30" s="141" t="s">
        <v>48</v>
      </c>
      <c r="E30" s="36"/>
      <c r="F30" s="36"/>
      <c r="G30" s="36"/>
      <c r="H30" s="36"/>
      <c r="I30" s="36"/>
      <c r="J30" s="36"/>
      <c r="K30" s="36"/>
      <c r="L30" s="36"/>
      <c r="M30" s="142">
        <f>ROUND(M27+M28,2)</f>
        <v>0</v>
      </c>
      <c r="N30" s="142"/>
      <c r="O30" s="142"/>
      <c r="P30" s="142"/>
      <c r="Q30" s="36"/>
      <c r="R30" s="37"/>
    </row>
    <row r="31" spans="2:18" s="34" customFormat="1" ht="6.75" customHeight="1">
      <c r="B31" s="35"/>
      <c r="C31" s="3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36"/>
      <c r="R31" s="37"/>
    </row>
    <row r="32" spans="2:18" s="34" customFormat="1" ht="14.25" customHeight="1">
      <c r="B32" s="35"/>
      <c r="C32" s="36"/>
      <c r="D32" s="44" t="s">
        <v>49</v>
      </c>
      <c r="E32" s="44" t="s">
        <v>50</v>
      </c>
      <c r="F32" s="45">
        <v>0.21</v>
      </c>
      <c r="G32" s="143" t="s">
        <v>51</v>
      </c>
      <c r="H32" s="144">
        <f>ROUND((((SUM(BE110:BE117)+SUM(BE135:BE567))+SUM(BE569:BE573))),2)</f>
        <v>0</v>
      </c>
      <c r="I32" s="144"/>
      <c r="J32" s="144"/>
      <c r="K32" s="36"/>
      <c r="L32" s="36"/>
      <c r="M32" s="144">
        <f>ROUND(((ROUND((SUM(BE110:BE117)+SUM(BE135:BE567)),2)*F32)+SUM(BE569:BE573)*F32),2)</f>
        <v>0</v>
      </c>
      <c r="N32" s="144"/>
      <c r="O32" s="144"/>
      <c r="P32" s="144"/>
      <c r="Q32" s="36"/>
      <c r="R32" s="37"/>
    </row>
    <row r="33" spans="2:18" s="34" customFormat="1" ht="14.25" customHeight="1">
      <c r="B33" s="35"/>
      <c r="C33" s="36"/>
      <c r="D33" s="36"/>
      <c r="E33" s="44" t="s">
        <v>52</v>
      </c>
      <c r="F33" s="45">
        <v>0.15</v>
      </c>
      <c r="G33" s="143" t="s">
        <v>51</v>
      </c>
      <c r="H33" s="144">
        <f>ROUND((((SUM(BF110:BF117)+SUM(BF135:BF567))+SUM(BF569:BF573))),2)</f>
        <v>0</v>
      </c>
      <c r="I33" s="144"/>
      <c r="J33" s="144"/>
      <c r="K33" s="36"/>
      <c r="L33" s="36"/>
      <c r="M33" s="144">
        <f>ROUND(((ROUND((SUM(BF110:BF117)+SUM(BF135:BF567)),2)*F33)+SUM(BF569:BF573)*F33),2)</f>
        <v>0</v>
      </c>
      <c r="N33" s="144"/>
      <c r="O33" s="144"/>
      <c r="P33" s="144"/>
      <c r="Q33" s="36"/>
      <c r="R33" s="37"/>
    </row>
    <row r="34" spans="2:18" s="34" customFormat="1" ht="14.25" customHeight="1" hidden="1">
      <c r="B34" s="35"/>
      <c r="C34" s="36"/>
      <c r="D34" s="36"/>
      <c r="E34" s="44" t="s">
        <v>53</v>
      </c>
      <c r="F34" s="45">
        <v>0.21</v>
      </c>
      <c r="G34" s="143" t="s">
        <v>51</v>
      </c>
      <c r="H34" s="144">
        <f>ROUND((((SUM(BG110:BG117)+SUM(BG135:BG567))+SUM(BG569:BG573))),2)</f>
        <v>0</v>
      </c>
      <c r="I34" s="144"/>
      <c r="J34" s="144"/>
      <c r="K34" s="36"/>
      <c r="L34" s="36"/>
      <c r="M34" s="144">
        <v>0</v>
      </c>
      <c r="N34" s="144"/>
      <c r="O34" s="144"/>
      <c r="P34" s="144"/>
      <c r="Q34" s="36"/>
      <c r="R34" s="37"/>
    </row>
    <row r="35" spans="2:18" s="34" customFormat="1" ht="14.25" customHeight="1" hidden="1">
      <c r="B35" s="35"/>
      <c r="C35" s="36"/>
      <c r="D35" s="36"/>
      <c r="E35" s="44" t="s">
        <v>54</v>
      </c>
      <c r="F35" s="45">
        <v>0.15</v>
      </c>
      <c r="G35" s="143" t="s">
        <v>51</v>
      </c>
      <c r="H35" s="144">
        <f>ROUND((((SUM(BH110:BH117)+SUM(BH135:BH567))+SUM(BH569:BH573))),2)</f>
        <v>0</v>
      </c>
      <c r="I35" s="144"/>
      <c r="J35" s="144"/>
      <c r="K35" s="36"/>
      <c r="L35" s="36"/>
      <c r="M35" s="144">
        <v>0</v>
      </c>
      <c r="N35" s="144"/>
      <c r="O35" s="144"/>
      <c r="P35" s="144"/>
      <c r="Q35" s="36"/>
      <c r="R35" s="37"/>
    </row>
    <row r="36" spans="2:18" s="34" customFormat="1" ht="14.25" customHeight="1" hidden="1">
      <c r="B36" s="35"/>
      <c r="C36" s="36"/>
      <c r="D36" s="36"/>
      <c r="E36" s="44" t="s">
        <v>55</v>
      </c>
      <c r="F36" s="45">
        <v>0</v>
      </c>
      <c r="G36" s="143" t="s">
        <v>51</v>
      </c>
      <c r="H36" s="144">
        <f>ROUND((((SUM(BI110:BI117)+SUM(BI135:BI567))+SUM(BI569:BI573))),2)</f>
        <v>0</v>
      </c>
      <c r="I36" s="144"/>
      <c r="J36" s="144"/>
      <c r="K36" s="36"/>
      <c r="L36" s="36"/>
      <c r="M36" s="144">
        <v>0</v>
      </c>
      <c r="N36" s="144"/>
      <c r="O36" s="144"/>
      <c r="P36" s="144"/>
      <c r="Q36" s="36"/>
      <c r="R36" s="37"/>
    </row>
    <row r="37" spans="2:18" s="34" customFormat="1" ht="6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34" customFormat="1" ht="24.75" customHeight="1">
      <c r="B38" s="35"/>
      <c r="C38" s="49"/>
      <c r="D38" s="50" t="s">
        <v>56</v>
      </c>
      <c r="E38" s="51"/>
      <c r="F38" s="51"/>
      <c r="G38" s="145" t="s">
        <v>57</v>
      </c>
      <c r="H38" s="52" t="s">
        <v>58</v>
      </c>
      <c r="I38" s="51"/>
      <c r="J38" s="51"/>
      <c r="K38" s="51"/>
      <c r="L38" s="54">
        <f>SUM(M30:M36)</f>
        <v>0</v>
      </c>
      <c r="M38" s="54"/>
      <c r="N38" s="54"/>
      <c r="O38" s="54"/>
      <c r="P38" s="54"/>
      <c r="Q38" s="49"/>
      <c r="R38" s="37"/>
    </row>
    <row r="39" spans="2:18" s="34" customFormat="1" ht="14.2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34" customFormat="1" ht="14.2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1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7"/>
    </row>
    <row r="42" spans="2:18" ht="13.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7"/>
    </row>
    <row r="43" spans="2:18" ht="13.5"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7"/>
    </row>
    <row r="44" spans="2:18" ht="13.5"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7"/>
    </row>
    <row r="45" spans="2:18" ht="13.5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7"/>
    </row>
    <row r="46" spans="2:18" ht="13.5"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7"/>
    </row>
    <row r="47" spans="2:18" ht="13.5"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7"/>
    </row>
    <row r="48" spans="2:18" ht="13.5"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7"/>
    </row>
    <row r="49" spans="2:18" ht="13.5"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7"/>
    </row>
    <row r="50" spans="2:18" s="34" customFormat="1" ht="15">
      <c r="B50" s="35"/>
      <c r="C50" s="36"/>
      <c r="D50" s="55" t="s">
        <v>59</v>
      </c>
      <c r="E50" s="56"/>
      <c r="F50" s="56"/>
      <c r="G50" s="56"/>
      <c r="H50" s="57"/>
      <c r="I50" s="36"/>
      <c r="J50" s="55" t="s">
        <v>60</v>
      </c>
      <c r="K50" s="56"/>
      <c r="L50" s="56"/>
      <c r="M50" s="56"/>
      <c r="N50" s="56"/>
      <c r="O50" s="56"/>
      <c r="P50" s="57"/>
      <c r="Q50" s="36"/>
      <c r="R50" s="37"/>
    </row>
    <row r="51" spans="2:18" ht="13.5">
      <c r="B51" s="15"/>
      <c r="C51" s="20"/>
      <c r="D51" s="58"/>
      <c r="E51" s="20"/>
      <c r="F51" s="20"/>
      <c r="G51" s="20"/>
      <c r="H51" s="59"/>
      <c r="I51" s="20"/>
      <c r="J51" s="58"/>
      <c r="K51" s="20"/>
      <c r="L51" s="20"/>
      <c r="M51" s="20"/>
      <c r="N51" s="20"/>
      <c r="O51" s="20"/>
      <c r="P51" s="59"/>
      <c r="Q51" s="20"/>
      <c r="R51" s="17"/>
    </row>
    <row r="52" spans="2:18" ht="13.5">
      <c r="B52" s="15"/>
      <c r="C52" s="20"/>
      <c r="D52" s="58"/>
      <c r="E52" s="20"/>
      <c r="F52" s="20"/>
      <c r="G52" s="20"/>
      <c r="H52" s="59"/>
      <c r="I52" s="20"/>
      <c r="J52" s="58"/>
      <c r="K52" s="20"/>
      <c r="L52" s="20"/>
      <c r="M52" s="20"/>
      <c r="N52" s="20"/>
      <c r="O52" s="20"/>
      <c r="P52" s="59"/>
      <c r="Q52" s="20"/>
      <c r="R52" s="17"/>
    </row>
    <row r="53" spans="2:18" ht="13.5">
      <c r="B53" s="15"/>
      <c r="C53" s="20"/>
      <c r="D53" s="58"/>
      <c r="E53" s="20"/>
      <c r="F53" s="20"/>
      <c r="G53" s="20"/>
      <c r="H53" s="59"/>
      <c r="I53" s="20"/>
      <c r="J53" s="58"/>
      <c r="K53" s="20"/>
      <c r="L53" s="20"/>
      <c r="M53" s="20"/>
      <c r="N53" s="20"/>
      <c r="O53" s="20"/>
      <c r="P53" s="59"/>
      <c r="Q53" s="20"/>
      <c r="R53" s="17"/>
    </row>
    <row r="54" spans="2:18" ht="13.5">
      <c r="B54" s="15"/>
      <c r="C54" s="20"/>
      <c r="D54" s="58"/>
      <c r="E54" s="20"/>
      <c r="F54" s="20"/>
      <c r="G54" s="20"/>
      <c r="H54" s="59"/>
      <c r="I54" s="20"/>
      <c r="J54" s="58"/>
      <c r="K54" s="20"/>
      <c r="L54" s="20"/>
      <c r="M54" s="20"/>
      <c r="N54" s="20"/>
      <c r="O54" s="20"/>
      <c r="P54" s="59"/>
      <c r="Q54" s="20"/>
      <c r="R54" s="17"/>
    </row>
    <row r="55" spans="2:18" ht="13.5">
      <c r="B55" s="15"/>
      <c r="C55" s="20"/>
      <c r="D55" s="58"/>
      <c r="E55" s="20"/>
      <c r="F55" s="20"/>
      <c r="G55" s="20"/>
      <c r="H55" s="59"/>
      <c r="I55" s="20"/>
      <c r="J55" s="58"/>
      <c r="K55" s="20"/>
      <c r="L55" s="20"/>
      <c r="M55" s="20"/>
      <c r="N55" s="20"/>
      <c r="O55" s="20"/>
      <c r="P55" s="59"/>
      <c r="Q55" s="20"/>
      <c r="R55" s="17"/>
    </row>
    <row r="56" spans="2:18" ht="13.5">
      <c r="B56" s="15"/>
      <c r="C56" s="20"/>
      <c r="D56" s="58"/>
      <c r="E56" s="20"/>
      <c r="F56" s="20"/>
      <c r="G56" s="20"/>
      <c r="H56" s="59"/>
      <c r="I56" s="20"/>
      <c r="J56" s="58"/>
      <c r="K56" s="20"/>
      <c r="L56" s="20"/>
      <c r="M56" s="20"/>
      <c r="N56" s="20"/>
      <c r="O56" s="20"/>
      <c r="P56" s="59"/>
      <c r="Q56" s="20"/>
      <c r="R56" s="17"/>
    </row>
    <row r="57" spans="2:18" ht="13.5">
      <c r="B57" s="15"/>
      <c r="C57" s="20"/>
      <c r="D57" s="58"/>
      <c r="E57" s="20"/>
      <c r="F57" s="20"/>
      <c r="G57" s="20"/>
      <c r="H57" s="59"/>
      <c r="I57" s="20"/>
      <c r="J57" s="58"/>
      <c r="K57" s="20"/>
      <c r="L57" s="20"/>
      <c r="M57" s="20"/>
      <c r="N57" s="20"/>
      <c r="O57" s="20"/>
      <c r="P57" s="59"/>
      <c r="Q57" s="20"/>
      <c r="R57" s="17"/>
    </row>
    <row r="58" spans="2:18" ht="13.5">
      <c r="B58" s="15"/>
      <c r="C58" s="20"/>
      <c r="D58" s="58"/>
      <c r="E58" s="20"/>
      <c r="F58" s="20"/>
      <c r="G58" s="20"/>
      <c r="H58" s="59"/>
      <c r="I58" s="20"/>
      <c r="J58" s="58"/>
      <c r="K58" s="20"/>
      <c r="L58" s="20"/>
      <c r="M58" s="20"/>
      <c r="N58" s="20"/>
      <c r="O58" s="20"/>
      <c r="P58" s="59"/>
      <c r="Q58" s="20"/>
      <c r="R58" s="17"/>
    </row>
    <row r="59" spans="2:18" s="34" customFormat="1" ht="15">
      <c r="B59" s="35"/>
      <c r="C59" s="36"/>
      <c r="D59" s="60" t="s">
        <v>61</v>
      </c>
      <c r="E59" s="61"/>
      <c r="F59" s="61"/>
      <c r="G59" s="62" t="s">
        <v>62</v>
      </c>
      <c r="H59" s="63"/>
      <c r="I59" s="36"/>
      <c r="J59" s="60" t="s">
        <v>61</v>
      </c>
      <c r="K59" s="61"/>
      <c r="L59" s="61"/>
      <c r="M59" s="61"/>
      <c r="N59" s="62" t="s">
        <v>62</v>
      </c>
      <c r="O59" s="61"/>
      <c r="P59" s="63"/>
      <c r="Q59" s="36"/>
      <c r="R59" s="37"/>
    </row>
    <row r="60" spans="2:18" ht="13.5"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7"/>
    </row>
    <row r="61" spans="2:18" s="34" customFormat="1" ht="15">
      <c r="B61" s="35"/>
      <c r="C61" s="36"/>
      <c r="D61" s="55" t="s">
        <v>63</v>
      </c>
      <c r="E61" s="56"/>
      <c r="F61" s="56"/>
      <c r="G61" s="56"/>
      <c r="H61" s="57"/>
      <c r="I61" s="36"/>
      <c r="J61" s="55" t="s">
        <v>64</v>
      </c>
      <c r="K61" s="56"/>
      <c r="L61" s="56"/>
      <c r="M61" s="56"/>
      <c r="N61" s="56"/>
      <c r="O61" s="56"/>
      <c r="P61" s="57"/>
      <c r="Q61" s="36"/>
      <c r="R61" s="37"/>
    </row>
    <row r="62" spans="2:18" ht="13.5">
      <c r="B62" s="15"/>
      <c r="C62" s="20"/>
      <c r="D62" s="58"/>
      <c r="E62" s="20"/>
      <c r="F62" s="20"/>
      <c r="G62" s="20"/>
      <c r="H62" s="59"/>
      <c r="I62" s="20"/>
      <c r="J62" s="58"/>
      <c r="K62" s="20"/>
      <c r="L62" s="20"/>
      <c r="M62" s="20"/>
      <c r="N62" s="20"/>
      <c r="O62" s="20"/>
      <c r="P62" s="59"/>
      <c r="Q62" s="20"/>
      <c r="R62" s="17"/>
    </row>
    <row r="63" spans="2:18" ht="13.5">
      <c r="B63" s="15"/>
      <c r="C63" s="20"/>
      <c r="D63" s="58"/>
      <c r="E63" s="20"/>
      <c r="F63" s="20"/>
      <c r="G63" s="20"/>
      <c r="H63" s="59"/>
      <c r="I63" s="20"/>
      <c r="J63" s="58"/>
      <c r="K63" s="20"/>
      <c r="L63" s="20"/>
      <c r="M63" s="20"/>
      <c r="N63" s="20"/>
      <c r="O63" s="20"/>
      <c r="P63" s="59"/>
      <c r="Q63" s="20"/>
      <c r="R63" s="17"/>
    </row>
    <row r="64" spans="2:18" ht="13.5">
      <c r="B64" s="15"/>
      <c r="C64" s="20"/>
      <c r="D64" s="58"/>
      <c r="E64" s="20"/>
      <c r="F64" s="20"/>
      <c r="G64" s="20"/>
      <c r="H64" s="59"/>
      <c r="I64" s="20"/>
      <c r="J64" s="58"/>
      <c r="K64" s="20"/>
      <c r="L64" s="20"/>
      <c r="M64" s="20"/>
      <c r="N64" s="20"/>
      <c r="O64" s="20"/>
      <c r="P64" s="59"/>
      <c r="Q64" s="20"/>
      <c r="R64" s="17"/>
    </row>
    <row r="65" spans="2:18" ht="13.5">
      <c r="B65" s="15"/>
      <c r="C65" s="20"/>
      <c r="D65" s="58"/>
      <c r="E65" s="20"/>
      <c r="F65" s="20"/>
      <c r="G65" s="20"/>
      <c r="H65" s="59"/>
      <c r="I65" s="20"/>
      <c r="J65" s="58"/>
      <c r="K65" s="20"/>
      <c r="L65" s="20"/>
      <c r="M65" s="20"/>
      <c r="N65" s="20"/>
      <c r="O65" s="20"/>
      <c r="P65" s="59"/>
      <c r="Q65" s="20"/>
      <c r="R65" s="17"/>
    </row>
    <row r="66" spans="2:18" ht="13.5">
      <c r="B66" s="15"/>
      <c r="C66" s="20"/>
      <c r="D66" s="58"/>
      <c r="E66" s="20"/>
      <c r="F66" s="20"/>
      <c r="G66" s="20"/>
      <c r="H66" s="59"/>
      <c r="I66" s="20"/>
      <c r="J66" s="58"/>
      <c r="K66" s="20"/>
      <c r="L66" s="20"/>
      <c r="M66" s="20"/>
      <c r="N66" s="20"/>
      <c r="O66" s="20"/>
      <c r="P66" s="59"/>
      <c r="Q66" s="20"/>
      <c r="R66" s="17"/>
    </row>
    <row r="67" spans="2:18" ht="13.5">
      <c r="B67" s="15"/>
      <c r="C67" s="20"/>
      <c r="D67" s="58"/>
      <c r="E67" s="20"/>
      <c r="F67" s="20"/>
      <c r="G67" s="20"/>
      <c r="H67" s="59"/>
      <c r="I67" s="20"/>
      <c r="J67" s="58"/>
      <c r="K67" s="20"/>
      <c r="L67" s="20"/>
      <c r="M67" s="20"/>
      <c r="N67" s="20"/>
      <c r="O67" s="20"/>
      <c r="P67" s="59"/>
      <c r="Q67" s="20"/>
      <c r="R67" s="17"/>
    </row>
    <row r="68" spans="2:18" ht="13.5">
      <c r="B68" s="15"/>
      <c r="C68" s="20"/>
      <c r="D68" s="58"/>
      <c r="E68" s="20"/>
      <c r="F68" s="20"/>
      <c r="G68" s="20"/>
      <c r="H68" s="59"/>
      <c r="I68" s="20"/>
      <c r="J68" s="58"/>
      <c r="K68" s="20"/>
      <c r="L68" s="20"/>
      <c r="M68" s="20"/>
      <c r="N68" s="20"/>
      <c r="O68" s="20"/>
      <c r="P68" s="59"/>
      <c r="Q68" s="20"/>
      <c r="R68" s="17"/>
    </row>
    <row r="69" spans="2:18" ht="13.5">
      <c r="B69" s="15"/>
      <c r="C69" s="20"/>
      <c r="D69" s="58"/>
      <c r="E69" s="20"/>
      <c r="F69" s="20"/>
      <c r="G69" s="20"/>
      <c r="H69" s="59"/>
      <c r="I69" s="20"/>
      <c r="J69" s="58"/>
      <c r="K69" s="20"/>
      <c r="L69" s="20"/>
      <c r="M69" s="20"/>
      <c r="N69" s="20"/>
      <c r="O69" s="20"/>
      <c r="P69" s="59"/>
      <c r="Q69" s="20"/>
      <c r="R69" s="17"/>
    </row>
    <row r="70" spans="2:18" s="34" customFormat="1" ht="15">
      <c r="B70" s="35"/>
      <c r="C70" s="36"/>
      <c r="D70" s="60" t="s">
        <v>61</v>
      </c>
      <c r="E70" s="61"/>
      <c r="F70" s="61"/>
      <c r="G70" s="62" t="s">
        <v>62</v>
      </c>
      <c r="H70" s="63"/>
      <c r="I70" s="36"/>
      <c r="J70" s="60" t="s">
        <v>61</v>
      </c>
      <c r="K70" s="61"/>
      <c r="L70" s="61"/>
      <c r="M70" s="61"/>
      <c r="N70" s="62" t="s">
        <v>62</v>
      </c>
      <c r="O70" s="61"/>
      <c r="P70" s="63"/>
      <c r="Q70" s="36"/>
      <c r="R70" s="37"/>
    </row>
    <row r="71" spans="2:18" s="34" customFormat="1" ht="14.25" customHeight="1"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5" spans="2:18" s="34" customFormat="1" ht="6.75" customHeight="1"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9"/>
    </row>
    <row r="76" spans="2:18" s="34" customFormat="1" ht="36.75" customHeight="1">
      <c r="B76" s="35"/>
      <c r="C76" s="16" t="s">
        <v>113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7"/>
    </row>
    <row r="77" spans="2:18" s="34" customFormat="1" ht="6.7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34" customFormat="1" ht="30" customHeight="1">
      <c r="B78" s="35"/>
      <c r="C78" s="26" t="s">
        <v>19</v>
      </c>
      <c r="D78" s="36"/>
      <c r="E78" s="36"/>
      <c r="F78" s="137">
        <f aca="true" t="shared" si="0" ref="F78:F79">F6</f>
        <v>0</v>
      </c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36"/>
      <c r="R78" s="37"/>
    </row>
    <row r="79" spans="2:18" s="34" customFormat="1" ht="36.75" customHeight="1">
      <c r="B79" s="35"/>
      <c r="C79" s="76" t="s">
        <v>110</v>
      </c>
      <c r="D79" s="36"/>
      <c r="E79" s="36"/>
      <c r="F79" s="78">
        <f t="shared" si="0"/>
        <v>0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36"/>
      <c r="R79" s="37"/>
    </row>
    <row r="80" spans="2:18" s="34" customFormat="1" ht="6.7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34" customFormat="1" ht="18" customHeight="1">
      <c r="B81" s="35"/>
      <c r="C81" s="26" t="s">
        <v>26</v>
      </c>
      <c r="D81" s="36"/>
      <c r="E81" s="36"/>
      <c r="F81" s="22">
        <f>F9</f>
        <v>0</v>
      </c>
      <c r="G81" s="36"/>
      <c r="H81" s="36"/>
      <c r="I81" s="36"/>
      <c r="J81" s="36"/>
      <c r="K81" s="26" t="s">
        <v>28</v>
      </c>
      <c r="L81" s="36"/>
      <c r="M81" s="81">
        <f>IF(O9="","",O9)</f>
        <v>0</v>
      </c>
      <c r="N81" s="81"/>
      <c r="O81" s="81"/>
      <c r="P81" s="81"/>
      <c r="Q81" s="36"/>
      <c r="R81" s="37"/>
    </row>
    <row r="82" spans="2:18" s="34" customFormat="1" ht="6.7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34" customFormat="1" ht="15">
      <c r="B83" s="35"/>
      <c r="C83" s="26" t="s">
        <v>34</v>
      </c>
      <c r="D83" s="36"/>
      <c r="E83" s="36"/>
      <c r="F83" s="22">
        <f>E12</f>
        <v>0</v>
      </c>
      <c r="G83" s="36"/>
      <c r="H83" s="36"/>
      <c r="I83" s="36"/>
      <c r="J83" s="36"/>
      <c r="K83" s="26" t="s">
        <v>40</v>
      </c>
      <c r="L83" s="36"/>
      <c r="M83" s="146">
        <f>E18</f>
        <v>0</v>
      </c>
      <c r="N83" s="146"/>
      <c r="O83" s="146"/>
      <c r="P83" s="146"/>
      <c r="Q83" s="146"/>
      <c r="R83" s="37"/>
    </row>
    <row r="84" spans="2:18" s="34" customFormat="1" ht="14.25" customHeight="1">
      <c r="B84" s="35"/>
      <c r="C84" s="26" t="s">
        <v>38</v>
      </c>
      <c r="D84" s="36"/>
      <c r="E84" s="36"/>
      <c r="F84" s="22">
        <f>IF(E15="","",E15)</f>
        <v>0</v>
      </c>
      <c r="G84" s="36"/>
      <c r="H84" s="36"/>
      <c r="I84" s="36"/>
      <c r="J84" s="36"/>
      <c r="K84" s="26" t="s">
        <v>43</v>
      </c>
      <c r="L84" s="36"/>
      <c r="M84" s="146">
        <f>E21</f>
        <v>0</v>
      </c>
      <c r="N84" s="146"/>
      <c r="O84" s="146"/>
      <c r="P84" s="146"/>
      <c r="Q84" s="146"/>
      <c r="R84" s="37"/>
    </row>
    <row r="85" spans="2:18" s="34" customFormat="1" ht="9.7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34" customFormat="1" ht="29.25" customHeight="1">
      <c r="B86" s="35"/>
      <c r="C86" s="147" t="s">
        <v>114</v>
      </c>
      <c r="D86" s="147"/>
      <c r="E86" s="147"/>
      <c r="F86" s="147"/>
      <c r="G86" s="147"/>
      <c r="H86" s="49"/>
      <c r="I86" s="49"/>
      <c r="J86" s="49"/>
      <c r="K86" s="49"/>
      <c r="L86" s="49"/>
      <c r="M86" s="49"/>
      <c r="N86" s="147" t="s">
        <v>115</v>
      </c>
      <c r="O86" s="147"/>
      <c r="P86" s="147"/>
      <c r="Q86" s="147"/>
      <c r="R86" s="37"/>
    </row>
    <row r="87" spans="2:18" s="34" customFormat="1" ht="9.7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34" customFormat="1" ht="29.25" customHeight="1">
      <c r="B88" s="35"/>
      <c r="C88" s="92" t="s">
        <v>116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95">
        <f aca="true" t="shared" si="1" ref="N88:N90">N135</f>
        <v>0</v>
      </c>
      <c r="O88" s="95"/>
      <c r="P88" s="95"/>
      <c r="Q88" s="95"/>
      <c r="R88" s="37"/>
      <c r="AU88" s="11" t="s">
        <v>117</v>
      </c>
    </row>
    <row r="89" spans="2:18" s="148" customFormat="1" ht="24.75" customHeight="1">
      <c r="B89" s="149"/>
      <c r="C89" s="150"/>
      <c r="D89" s="151" t="s">
        <v>118</v>
      </c>
      <c r="E89" s="150"/>
      <c r="F89" s="150"/>
      <c r="G89" s="150"/>
      <c r="H89" s="150"/>
      <c r="I89" s="150"/>
      <c r="J89" s="150"/>
      <c r="K89" s="150"/>
      <c r="L89" s="150"/>
      <c r="M89" s="150"/>
      <c r="N89" s="152">
        <f t="shared" si="1"/>
        <v>0</v>
      </c>
      <c r="O89" s="152"/>
      <c r="P89" s="152"/>
      <c r="Q89" s="152"/>
      <c r="R89" s="153"/>
    </row>
    <row r="90" spans="2:18" s="154" customFormat="1" ht="19.5" customHeight="1">
      <c r="B90" s="155"/>
      <c r="C90" s="156"/>
      <c r="D90" s="119" t="s">
        <v>119</v>
      </c>
      <c r="E90" s="156"/>
      <c r="F90" s="156"/>
      <c r="G90" s="156"/>
      <c r="H90" s="156"/>
      <c r="I90" s="156"/>
      <c r="J90" s="156"/>
      <c r="K90" s="156"/>
      <c r="L90" s="156"/>
      <c r="M90" s="156"/>
      <c r="N90" s="121">
        <f t="shared" si="1"/>
        <v>0</v>
      </c>
      <c r="O90" s="121"/>
      <c r="P90" s="121"/>
      <c r="Q90" s="121"/>
      <c r="R90" s="157"/>
    </row>
    <row r="91" spans="2:18" s="154" customFormat="1" ht="19.5" customHeight="1">
      <c r="B91" s="155"/>
      <c r="C91" s="156"/>
      <c r="D91" s="119" t="s">
        <v>120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21">
        <f>N370</f>
        <v>0</v>
      </c>
      <c r="O91" s="121"/>
      <c r="P91" s="121"/>
      <c r="Q91" s="121"/>
      <c r="R91" s="157"/>
    </row>
    <row r="92" spans="2:18" s="154" customFormat="1" ht="19.5" customHeight="1">
      <c r="B92" s="155"/>
      <c r="C92" s="156"/>
      <c r="D92" s="119" t="s">
        <v>121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21">
        <f>N382</f>
        <v>0</v>
      </c>
      <c r="O92" s="121"/>
      <c r="P92" s="121"/>
      <c r="Q92" s="121"/>
      <c r="R92" s="157"/>
    </row>
    <row r="93" spans="2:18" s="154" customFormat="1" ht="19.5" customHeight="1">
      <c r="B93" s="155"/>
      <c r="C93" s="156"/>
      <c r="D93" s="119" t="s">
        <v>122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21">
        <f>N396</f>
        <v>0</v>
      </c>
      <c r="O93" s="121"/>
      <c r="P93" s="121"/>
      <c r="Q93" s="121"/>
      <c r="R93" s="157"/>
    </row>
    <row r="94" spans="2:18" s="154" customFormat="1" ht="19.5" customHeight="1">
      <c r="B94" s="155"/>
      <c r="C94" s="156"/>
      <c r="D94" s="119" t="s">
        <v>123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21">
        <f>N433</f>
        <v>0</v>
      </c>
      <c r="O94" s="121"/>
      <c r="P94" s="121"/>
      <c r="Q94" s="121"/>
      <c r="R94" s="157"/>
    </row>
    <row r="95" spans="2:18" s="154" customFormat="1" ht="19.5" customHeight="1">
      <c r="B95" s="155"/>
      <c r="C95" s="156"/>
      <c r="D95" s="119" t="s">
        <v>124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21">
        <f>N442</f>
        <v>0</v>
      </c>
      <c r="O95" s="121"/>
      <c r="P95" s="121"/>
      <c r="Q95" s="121"/>
      <c r="R95" s="157"/>
    </row>
    <row r="96" spans="2:18" s="154" customFormat="1" ht="19.5" customHeight="1">
      <c r="B96" s="155"/>
      <c r="C96" s="156"/>
      <c r="D96" s="119" t="s">
        <v>125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21">
        <f>N498</f>
        <v>0</v>
      </c>
      <c r="O96" s="121"/>
      <c r="P96" s="121"/>
      <c r="Q96" s="121"/>
      <c r="R96" s="157"/>
    </row>
    <row r="97" spans="2:18" s="154" customFormat="1" ht="19.5" customHeight="1">
      <c r="B97" s="155"/>
      <c r="C97" s="156"/>
      <c r="D97" s="119" t="s">
        <v>126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21">
        <f>N513</f>
        <v>0</v>
      </c>
      <c r="O97" s="121"/>
      <c r="P97" s="121"/>
      <c r="Q97" s="121"/>
      <c r="R97" s="157"/>
    </row>
    <row r="98" spans="2:18" s="154" customFormat="1" ht="19.5" customHeight="1">
      <c r="B98" s="155"/>
      <c r="C98" s="156"/>
      <c r="D98" s="119" t="s">
        <v>127</v>
      </c>
      <c r="E98" s="156"/>
      <c r="F98" s="156"/>
      <c r="G98" s="156"/>
      <c r="H98" s="156"/>
      <c r="I98" s="156"/>
      <c r="J98" s="156"/>
      <c r="K98" s="156"/>
      <c r="L98" s="156"/>
      <c r="M98" s="156"/>
      <c r="N98" s="121">
        <f>N536</f>
        <v>0</v>
      </c>
      <c r="O98" s="121"/>
      <c r="P98" s="121"/>
      <c r="Q98" s="121"/>
      <c r="R98" s="157"/>
    </row>
    <row r="99" spans="2:18" s="148" customFormat="1" ht="24.75" customHeight="1">
      <c r="B99" s="149"/>
      <c r="C99" s="150"/>
      <c r="D99" s="151" t="s">
        <v>128</v>
      </c>
      <c r="E99" s="150"/>
      <c r="F99" s="150"/>
      <c r="G99" s="150"/>
      <c r="H99" s="150"/>
      <c r="I99" s="150"/>
      <c r="J99" s="150"/>
      <c r="K99" s="150"/>
      <c r="L99" s="150"/>
      <c r="M99" s="150"/>
      <c r="N99" s="152">
        <f aca="true" t="shared" si="2" ref="N99:N100">N538</f>
        <v>0</v>
      </c>
      <c r="O99" s="152"/>
      <c r="P99" s="152"/>
      <c r="Q99" s="152"/>
      <c r="R99" s="153"/>
    </row>
    <row r="100" spans="2:18" s="154" customFormat="1" ht="19.5" customHeight="1">
      <c r="B100" s="155"/>
      <c r="C100" s="156"/>
      <c r="D100" s="119" t="s">
        <v>129</v>
      </c>
      <c r="E100" s="156"/>
      <c r="F100" s="156"/>
      <c r="G100" s="156"/>
      <c r="H100" s="156"/>
      <c r="I100" s="156"/>
      <c r="J100" s="156"/>
      <c r="K100" s="156"/>
      <c r="L100" s="156"/>
      <c r="M100" s="156"/>
      <c r="N100" s="121">
        <f t="shared" si="2"/>
        <v>0</v>
      </c>
      <c r="O100" s="121"/>
      <c r="P100" s="121"/>
      <c r="Q100" s="121"/>
      <c r="R100" s="157"/>
    </row>
    <row r="101" spans="2:18" s="154" customFormat="1" ht="19.5" customHeight="1">
      <c r="B101" s="155"/>
      <c r="C101" s="156"/>
      <c r="D101" s="119" t="s">
        <v>130</v>
      </c>
      <c r="E101" s="156"/>
      <c r="F101" s="156"/>
      <c r="G101" s="156"/>
      <c r="H101" s="156"/>
      <c r="I101" s="156"/>
      <c r="J101" s="156"/>
      <c r="K101" s="156"/>
      <c r="L101" s="156"/>
      <c r="M101" s="156"/>
      <c r="N101" s="121">
        <f>N547</f>
        <v>0</v>
      </c>
      <c r="O101" s="121"/>
      <c r="P101" s="121"/>
      <c r="Q101" s="121"/>
      <c r="R101" s="157"/>
    </row>
    <row r="102" spans="2:18" s="148" customFormat="1" ht="24.75" customHeight="1">
      <c r="B102" s="149"/>
      <c r="C102" s="150"/>
      <c r="D102" s="151" t="s">
        <v>131</v>
      </c>
      <c r="E102" s="150"/>
      <c r="F102" s="150"/>
      <c r="G102" s="150"/>
      <c r="H102" s="150"/>
      <c r="I102" s="150"/>
      <c r="J102" s="150"/>
      <c r="K102" s="150"/>
      <c r="L102" s="150"/>
      <c r="M102" s="150"/>
      <c r="N102" s="152">
        <f aca="true" t="shared" si="3" ref="N102:N103">N550</f>
        <v>0</v>
      </c>
      <c r="O102" s="152"/>
      <c r="P102" s="152"/>
      <c r="Q102" s="152"/>
      <c r="R102" s="153"/>
    </row>
    <row r="103" spans="2:18" s="154" customFormat="1" ht="19.5" customHeight="1">
      <c r="B103" s="155"/>
      <c r="C103" s="156"/>
      <c r="D103" s="119" t="s">
        <v>132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21">
        <f t="shared" si="3"/>
        <v>0</v>
      </c>
      <c r="O103" s="121"/>
      <c r="P103" s="121"/>
      <c r="Q103" s="121"/>
      <c r="R103" s="157"/>
    </row>
    <row r="104" spans="2:18" s="154" customFormat="1" ht="19.5" customHeight="1">
      <c r="B104" s="155"/>
      <c r="C104" s="156"/>
      <c r="D104" s="119" t="s">
        <v>133</v>
      </c>
      <c r="E104" s="156"/>
      <c r="F104" s="156"/>
      <c r="G104" s="156"/>
      <c r="H104" s="156"/>
      <c r="I104" s="156"/>
      <c r="J104" s="156"/>
      <c r="K104" s="156"/>
      <c r="L104" s="156"/>
      <c r="M104" s="156"/>
      <c r="N104" s="121">
        <f>N555</f>
        <v>0</v>
      </c>
      <c r="O104" s="121"/>
      <c r="P104" s="121"/>
      <c r="Q104" s="121"/>
      <c r="R104" s="157"/>
    </row>
    <row r="105" spans="2:18" s="154" customFormat="1" ht="19.5" customHeight="1">
      <c r="B105" s="155"/>
      <c r="C105" s="156"/>
      <c r="D105" s="119" t="s">
        <v>134</v>
      </c>
      <c r="E105" s="156"/>
      <c r="F105" s="156"/>
      <c r="G105" s="156"/>
      <c r="H105" s="156"/>
      <c r="I105" s="156"/>
      <c r="J105" s="156"/>
      <c r="K105" s="156"/>
      <c r="L105" s="156"/>
      <c r="M105" s="156"/>
      <c r="N105" s="121">
        <f>N560</f>
        <v>0</v>
      </c>
      <c r="O105" s="121"/>
      <c r="P105" s="121"/>
      <c r="Q105" s="121"/>
      <c r="R105" s="157"/>
    </row>
    <row r="106" spans="2:18" s="154" customFormat="1" ht="19.5" customHeight="1">
      <c r="B106" s="155"/>
      <c r="C106" s="156"/>
      <c r="D106" s="119" t="s">
        <v>135</v>
      </c>
      <c r="E106" s="156"/>
      <c r="F106" s="156"/>
      <c r="G106" s="156"/>
      <c r="H106" s="156"/>
      <c r="I106" s="156"/>
      <c r="J106" s="156"/>
      <c r="K106" s="156"/>
      <c r="L106" s="156"/>
      <c r="M106" s="156"/>
      <c r="N106" s="121">
        <f>N563</f>
        <v>0</v>
      </c>
      <c r="O106" s="121"/>
      <c r="P106" s="121"/>
      <c r="Q106" s="121"/>
      <c r="R106" s="157"/>
    </row>
    <row r="107" spans="2:18" s="154" customFormat="1" ht="19.5" customHeight="1">
      <c r="B107" s="155"/>
      <c r="C107" s="156"/>
      <c r="D107" s="119" t="s">
        <v>136</v>
      </c>
      <c r="E107" s="156"/>
      <c r="F107" s="156"/>
      <c r="G107" s="156"/>
      <c r="H107" s="156"/>
      <c r="I107" s="156"/>
      <c r="J107" s="156"/>
      <c r="K107" s="156"/>
      <c r="L107" s="156"/>
      <c r="M107" s="156"/>
      <c r="N107" s="121">
        <f>N565</f>
        <v>0</v>
      </c>
      <c r="O107" s="121"/>
      <c r="P107" s="121"/>
      <c r="Q107" s="121"/>
      <c r="R107" s="157"/>
    </row>
    <row r="108" spans="2:18" s="148" customFormat="1" ht="21.75" customHeight="1">
      <c r="B108" s="149"/>
      <c r="C108" s="150"/>
      <c r="D108" s="151" t="s">
        <v>137</v>
      </c>
      <c r="E108" s="150"/>
      <c r="F108" s="150"/>
      <c r="G108" s="150"/>
      <c r="H108" s="150"/>
      <c r="I108" s="150"/>
      <c r="J108" s="150"/>
      <c r="K108" s="150"/>
      <c r="L108" s="150"/>
      <c r="M108" s="150"/>
      <c r="N108" s="158">
        <f>N568</f>
        <v>0</v>
      </c>
      <c r="O108" s="158"/>
      <c r="P108" s="158"/>
      <c r="Q108" s="158"/>
      <c r="R108" s="153"/>
    </row>
    <row r="109" spans="2:18" s="34" customFormat="1" ht="21.7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34" customFormat="1" ht="29.25" customHeight="1">
      <c r="B110" s="35"/>
      <c r="C110" s="92" t="s">
        <v>138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95">
        <f>ROUND(N111+N112+N113+N114+N115+N116,2)</f>
        <v>0</v>
      </c>
      <c r="O110" s="95"/>
      <c r="P110" s="95"/>
      <c r="Q110" s="95"/>
      <c r="R110" s="37"/>
      <c r="T110" s="159"/>
      <c r="U110" s="160" t="s">
        <v>49</v>
      </c>
    </row>
    <row r="111" spans="2:65" s="34" customFormat="1" ht="18" customHeight="1">
      <c r="B111" s="161"/>
      <c r="C111" s="162"/>
      <c r="D111" s="126" t="s">
        <v>139</v>
      </c>
      <c r="E111" s="126"/>
      <c r="F111" s="126"/>
      <c r="G111" s="126"/>
      <c r="H111" s="126"/>
      <c r="I111" s="162"/>
      <c r="J111" s="162"/>
      <c r="K111" s="162"/>
      <c r="L111" s="162"/>
      <c r="M111" s="162"/>
      <c r="N111" s="120">
        <f>ROUND(N88*T111,2)</f>
        <v>0</v>
      </c>
      <c r="O111" s="120"/>
      <c r="P111" s="120"/>
      <c r="Q111" s="120"/>
      <c r="R111" s="163"/>
      <c r="S111" s="164"/>
      <c r="T111" s="165"/>
      <c r="U111" s="166" t="s">
        <v>50</v>
      </c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8" t="s">
        <v>140</v>
      </c>
      <c r="AZ111" s="167"/>
      <c r="BA111" s="167"/>
      <c r="BB111" s="167"/>
      <c r="BC111" s="167"/>
      <c r="BD111" s="167"/>
      <c r="BE111" s="169">
        <f aca="true" t="shared" si="4" ref="BE111:BE116">IF(U111="základní",N111,0)</f>
        <v>0</v>
      </c>
      <c r="BF111" s="169">
        <f aca="true" t="shared" si="5" ref="BF111:BF116">IF(U111="snížená",N111,0)</f>
        <v>0</v>
      </c>
      <c r="BG111" s="169">
        <f aca="true" t="shared" si="6" ref="BG111:BG116">IF(U111="zákl. přenesená",N111,0)</f>
        <v>0</v>
      </c>
      <c r="BH111" s="169">
        <f aca="true" t="shared" si="7" ref="BH111:BH116">IF(U111="sníž. přenesená",N111,0)</f>
        <v>0</v>
      </c>
      <c r="BI111" s="169">
        <f aca="true" t="shared" si="8" ref="BI111:BI116">IF(U111="nulová",N111,0)</f>
        <v>0</v>
      </c>
      <c r="BJ111" s="168" t="s">
        <v>25</v>
      </c>
      <c r="BK111" s="167"/>
      <c r="BL111" s="167"/>
      <c r="BM111" s="167"/>
    </row>
    <row r="112" spans="2:65" s="34" customFormat="1" ht="18" customHeight="1">
      <c r="B112" s="161"/>
      <c r="C112" s="162"/>
      <c r="D112" s="126" t="s">
        <v>141</v>
      </c>
      <c r="E112" s="126"/>
      <c r="F112" s="126"/>
      <c r="G112" s="126"/>
      <c r="H112" s="126"/>
      <c r="I112" s="162"/>
      <c r="J112" s="162"/>
      <c r="K112" s="162"/>
      <c r="L112" s="162"/>
      <c r="M112" s="162"/>
      <c r="N112" s="120">
        <f>ROUND(N88*T112,2)</f>
        <v>0</v>
      </c>
      <c r="O112" s="120"/>
      <c r="P112" s="120"/>
      <c r="Q112" s="120"/>
      <c r="R112" s="163"/>
      <c r="S112" s="164"/>
      <c r="T112" s="165"/>
      <c r="U112" s="166" t="s">
        <v>50</v>
      </c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8" t="s">
        <v>140</v>
      </c>
      <c r="AZ112" s="167"/>
      <c r="BA112" s="167"/>
      <c r="BB112" s="167"/>
      <c r="BC112" s="167"/>
      <c r="BD112" s="167"/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68" t="s">
        <v>25</v>
      </c>
      <c r="BK112" s="167"/>
      <c r="BL112" s="167"/>
      <c r="BM112" s="167"/>
    </row>
    <row r="113" spans="2:65" s="34" customFormat="1" ht="18" customHeight="1">
      <c r="B113" s="161"/>
      <c r="C113" s="162"/>
      <c r="D113" s="126" t="s">
        <v>142</v>
      </c>
      <c r="E113" s="126"/>
      <c r="F113" s="126"/>
      <c r="G113" s="126"/>
      <c r="H113" s="126"/>
      <c r="I113" s="162"/>
      <c r="J113" s="162"/>
      <c r="K113" s="162"/>
      <c r="L113" s="162"/>
      <c r="M113" s="162"/>
      <c r="N113" s="120">
        <f>ROUND(N88*T113,2)</f>
        <v>0</v>
      </c>
      <c r="O113" s="120"/>
      <c r="P113" s="120"/>
      <c r="Q113" s="120"/>
      <c r="R113" s="163"/>
      <c r="S113" s="164"/>
      <c r="T113" s="165"/>
      <c r="U113" s="166" t="s">
        <v>50</v>
      </c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8" t="s">
        <v>140</v>
      </c>
      <c r="AZ113" s="167"/>
      <c r="BA113" s="167"/>
      <c r="BB113" s="167"/>
      <c r="BC113" s="167"/>
      <c r="BD113" s="167"/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68" t="s">
        <v>25</v>
      </c>
      <c r="BK113" s="167"/>
      <c r="BL113" s="167"/>
      <c r="BM113" s="167"/>
    </row>
    <row r="114" spans="2:65" s="34" customFormat="1" ht="18" customHeight="1">
      <c r="B114" s="161"/>
      <c r="C114" s="162"/>
      <c r="D114" s="126" t="s">
        <v>143</v>
      </c>
      <c r="E114" s="126"/>
      <c r="F114" s="126"/>
      <c r="G114" s="126"/>
      <c r="H114" s="126"/>
      <c r="I114" s="162"/>
      <c r="J114" s="162"/>
      <c r="K114" s="162"/>
      <c r="L114" s="162"/>
      <c r="M114" s="162"/>
      <c r="N114" s="120">
        <f>ROUND(N88*T114,2)</f>
        <v>0</v>
      </c>
      <c r="O114" s="120"/>
      <c r="P114" s="120"/>
      <c r="Q114" s="120"/>
      <c r="R114" s="163"/>
      <c r="S114" s="164"/>
      <c r="T114" s="165"/>
      <c r="U114" s="166" t="s">
        <v>50</v>
      </c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8" t="s">
        <v>140</v>
      </c>
      <c r="AZ114" s="167"/>
      <c r="BA114" s="167"/>
      <c r="BB114" s="167"/>
      <c r="BC114" s="167"/>
      <c r="BD114" s="167"/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68" t="s">
        <v>25</v>
      </c>
      <c r="BK114" s="167"/>
      <c r="BL114" s="167"/>
      <c r="BM114" s="167"/>
    </row>
    <row r="115" spans="2:65" s="34" customFormat="1" ht="18" customHeight="1">
      <c r="B115" s="161"/>
      <c r="C115" s="162"/>
      <c r="D115" s="126" t="s">
        <v>144</v>
      </c>
      <c r="E115" s="126"/>
      <c r="F115" s="126"/>
      <c r="G115" s="126"/>
      <c r="H115" s="126"/>
      <c r="I115" s="162"/>
      <c r="J115" s="162"/>
      <c r="K115" s="162"/>
      <c r="L115" s="162"/>
      <c r="M115" s="162"/>
      <c r="N115" s="120">
        <f>ROUND(N88*T115,2)</f>
        <v>0</v>
      </c>
      <c r="O115" s="120"/>
      <c r="P115" s="120"/>
      <c r="Q115" s="120"/>
      <c r="R115" s="163"/>
      <c r="S115" s="164"/>
      <c r="T115" s="165"/>
      <c r="U115" s="166" t="s">
        <v>50</v>
      </c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8" t="s">
        <v>140</v>
      </c>
      <c r="AZ115" s="167"/>
      <c r="BA115" s="167"/>
      <c r="BB115" s="167"/>
      <c r="BC115" s="167"/>
      <c r="BD115" s="167"/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68" t="s">
        <v>25</v>
      </c>
      <c r="BK115" s="167"/>
      <c r="BL115" s="167"/>
      <c r="BM115" s="167"/>
    </row>
    <row r="116" spans="2:65" s="34" customFormat="1" ht="18" customHeight="1">
      <c r="B116" s="161"/>
      <c r="C116" s="162"/>
      <c r="D116" s="170" t="s">
        <v>145</v>
      </c>
      <c r="E116" s="162"/>
      <c r="F116" s="162"/>
      <c r="G116" s="162"/>
      <c r="H116" s="162"/>
      <c r="I116" s="162"/>
      <c r="J116" s="162"/>
      <c r="K116" s="162"/>
      <c r="L116" s="162"/>
      <c r="M116" s="162"/>
      <c r="N116" s="120">
        <f>ROUND(N88*T116,2)</f>
        <v>0</v>
      </c>
      <c r="O116" s="120"/>
      <c r="P116" s="120"/>
      <c r="Q116" s="120"/>
      <c r="R116" s="163"/>
      <c r="S116" s="164"/>
      <c r="T116" s="171"/>
      <c r="U116" s="172" t="s">
        <v>50</v>
      </c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8" t="s">
        <v>146</v>
      </c>
      <c r="AZ116" s="167"/>
      <c r="BA116" s="167"/>
      <c r="BB116" s="167"/>
      <c r="BC116" s="167"/>
      <c r="BD116" s="167"/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68" t="s">
        <v>25</v>
      </c>
      <c r="BK116" s="167"/>
      <c r="BL116" s="167"/>
      <c r="BM116" s="167"/>
    </row>
    <row r="117" spans="2:18" s="34" customFormat="1" ht="13.5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18" s="34" customFormat="1" ht="29.25" customHeight="1">
      <c r="B118" s="35"/>
      <c r="C118" s="133" t="s">
        <v>103</v>
      </c>
      <c r="D118" s="49"/>
      <c r="E118" s="49"/>
      <c r="F118" s="49"/>
      <c r="G118" s="49"/>
      <c r="H118" s="49"/>
      <c r="I118" s="49"/>
      <c r="J118" s="49"/>
      <c r="K118" s="49"/>
      <c r="L118" s="134">
        <f>ROUND(SUM(N88+N110),2)</f>
        <v>0</v>
      </c>
      <c r="M118" s="134"/>
      <c r="N118" s="134"/>
      <c r="O118" s="134"/>
      <c r="P118" s="134"/>
      <c r="Q118" s="134"/>
      <c r="R118" s="37"/>
    </row>
    <row r="119" spans="2:18" s="34" customFormat="1" ht="6.75" customHeight="1">
      <c r="B119" s="64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6"/>
    </row>
    <row r="123" spans="2:18" s="34" customFormat="1" ht="6.75" customHeight="1"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9"/>
    </row>
    <row r="124" spans="2:18" s="34" customFormat="1" ht="36.75" customHeight="1">
      <c r="B124" s="35"/>
      <c r="C124" s="16" t="s">
        <v>147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37"/>
    </row>
    <row r="125" spans="2:18" s="34" customFormat="1" ht="6.7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18" s="34" customFormat="1" ht="30" customHeight="1">
      <c r="B126" s="35"/>
      <c r="C126" s="26" t="s">
        <v>19</v>
      </c>
      <c r="D126" s="36"/>
      <c r="E126" s="36"/>
      <c r="F126" s="137">
        <f aca="true" t="shared" si="9" ref="F126:F127">F6</f>
        <v>0</v>
      </c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36"/>
      <c r="R126" s="37"/>
    </row>
    <row r="127" spans="2:18" s="34" customFormat="1" ht="36.75" customHeight="1">
      <c r="B127" s="35"/>
      <c r="C127" s="76" t="s">
        <v>110</v>
      </c>
      <c r="D127" s="36"/>
      <c r="E127" s="36"/>
      <c r="F127" s="78">
        <f t="shared" si="9"/>
        <v>0</v>
      </c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36"/>
      <c r="R127" s="37"/>
    </row>
    <row r="128" spans="2:18" s="34" customFormat="1" ht="6.75" customHeight="1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spans="2:18" s="34" customFormat="1" ht="18" customHeight="1">
      <c r="B129" s="35"/>
      <c r="C129" s="26" t="s">
        <v>26</v>
      </c>
      <c r="D129" s="36"/>
      <c r="E129" s="36"/>
      <c r="F129" s="22">
        <f>F9</f>
        <v>0</v>
      </c>
      <c r="G129" s="36"/>
      <c r="H129" s="36"/>
      <c r="I129" s="36"/>
      <c r="J129" s="36"/>
      <c r="K129" s="26" t="s">
        <v>28</v>
      </c>
      <c r="L129" s="36"/>
      <c r="M129" s="81">
        <f>IF(O9="","",O9)</f>
        <v>0</v>
      </c>
      <c r="N129" s="81"/>
      <c r="O129" s="81"/>
      <c r="P129" s="81"/>
      <c r="Q129" s="36"/>
      <c r="R129" s="37"/>
    </row>
    <row r="130" spans="2:18" s="34" customFormat="1" ht="6.75" customHeight="1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7"/>
    </row>
    <row r="131" spans="2:18" s="34" customFormat="1" ht="15">
      <c r="B131" s="35"/>
      <c r="C131" s="26" t="s">
        <v>34</v>
      </c>
      <c r="D131" s="36"/>
      <c r="E131" s="36"/>
      <c r="F131" s="22">
        <f>E12</f>
        <v>0</v>
      </c>
      <c r="G131" s="36"/>
      <c r="H131" s="36"/>
      <c r="I131" s="36"/>
      <c r="J131" s="36"/>
      <c r="K131" s="26" t="s">
        <v>40</v>
      </c>
      <c r="L131" s="36"/>
      <c r="M131" s="146">
        <f>E18</f>
        <v>0</v>
      </c>
      <c r="N131" s="146"/>
      <c r="O131" s="146"/>
      <c r="P131" s="146"/>
      <c r="Q131" s="146"/>
      <c r="R131" s="37"/>
    </row>
    <row r="132" spans="2:18" s="34" customFormat="1" ht="14.25" customHeight="1">
      <c r="B132" s="35"/>
      <c r="C132" s="26" t="s">
        <v>38</v>
      </c>
      <c r="D132" s="36"/>
      <c r="E132" s="36"/>
      <c r="F132" s="22">
        <f>IF(E15="","",E15)</f>
        <v>0</v>
      </c>
      <c r="G132" s="36"/>
      <c r="H132" s="36"/>
      <c r="I132" s="36"/>
      <c r="J132" s="36"/>
      <c r="K132" s="26" t="s">
        <v>43</v>
      </c>
      <c r="L132" s="36"/>
      <c r="M132" s="146">
        <f>E21</f>
        <v>0</v>
      </c>
      <c r="N132" s="146"/>
      <c r="O132" s="146"/>
      <c r="P132" s="146"/>
      <c r="Q132" s="146"/>
      <c r="R132" s="37"/>
    </row>
    <row r="133" spans="2:18" s="34" customFormat="1" ht="9.75" customHeight="1"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7"/>
    </row>
    <row r="134" spans="2:27" s="173" customFormat="1" ht="29.25" customHeight="1">
      <c r="B134" s="174"/>
      <c r="C134" s="175" t="s">
        <v>148</v>
      </c>
      <c r="D134" s="176" t="s">
        <v>149</v>
      </c>
      <c r="E134" s="176" t="s">
        <v>67</v>
      </c>
      <c r="F134" s="176" t="s">
        <v>150</v>
      </c>
      <c r="G134" s="176"/>
      <c r="H134" s="176"/>
      <c r="I134" s="176"/>
      <c r="J134" s="176" t="s">
        <v>151</v>
      </c>
      <c r="K134" s="176" t="s">
        <v>152</v>
      </c>
      <c r="L134" s="177" t="s">
        <v>153</v>
      </c>
      <c r="M134" s="177"/>
      <c r="N134" s="178" t="s">
        <v>115</v>
      </c>
      <c r="O134" s="178"/>
      <c r="P134" s="178"/>
      <c r="Q134" s="178"/>
      <c r="R134" s="179"/>
      <c r="T134" s="88" t="s">
        <v>154</v>
      </c>
      <c r="U134" s="89" t="s">
        <v>49</v>
      </c>
      <c r="V134" s="89" t="s">
        <v>155</v>
      </c>
      <c r="W134" s="89" t="s">
        <v>156</v>
      </c>
      <c r="X134" s="89" t="s">
        <v>157</v>
      </c>
      <c r="Y134" s="89" t="s">
        <v>158</v>
      </c>
      <c r="Z134" s="89" t="s">
        <v>159</v>
      </c>
      <c r="AA134" s="90" t="s">
        <v>160</v>
      </c>
    </row>
    <row r="135" spans="2:63" s="34" customFormat="1" ht="29.25" customHeight="1">
      <c r="B135" s="35"/>
      <c r="C135" s="92" t="s">
        <v>112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180">
        <f aca="true" t="shared" si="10" ref="N135:N137">BK135</f>
        <v>0</v>
      </c>
      <c r="O135" s="180"/>
      <c r="P135" s="180"/>
      <c r="Q135" s="180"/>
      <c r="R135" s="37"/>
      <c r="T135" s="91"/>
      <c r="U135" s="56"/>
      <c r="V135" s="56"/>
      <c r="W135" s="181">
        <f>W136+W538+W550+W568</f>
        <v>0</v>
      </c>
      <c r="X135" s="56"/>
      <c r="Y135" s="181">
        <f>Y136+Y538+Y550+Y568</f>
        <v>553.8152769799999</v>
      </c>
      <c r="Z135" s="56"/>
      <c r="AA135" s="182">
        <f>AA136+AA538+AA550+AA568</f>
        <v>315.404762</v>
      </c>
      <c r="AT135" s="11" t="s">
        <v>84</v>
      </c>
      <c r="AU135" s="11" t="s">
        <v>117</v>
      </c>
      <c r="BK135" s="183">
        <f>BK136+BK538+BK550+BK568</f>
        <v>0</v>
      </c>
    </row>
    <row r="136" spans="2:63" s="184" customFormat="1" ht="36.75" customHeight="1">
      <c r="B136" s="185"/>
      <c r="C136" s="186"/>
      <c r="D136" s="187" t="s">
        <v>118</v>
      </c>
      <c r="E136" s="187"/>
      <c r="F136" s="187"/>
      <c r="G136" s="187"/>
      <c r="H136" s="187"/>
      <c r="I136" s="187"/>
      <c r="J136" s="187"/>
      <c r="K136" s="187"/>
      <c r="L136" s="187"/>
      <c r="M136" s="187"/>
      <c r="N136" s="158">
        <f t="shared" si="10"/>
        <v>0</v>
      </c>
      <c r="O136" s="158"/>
      <c r="P136" s="158"/>
      <c r="Q136" s="158"/>
      <c r="R136" s="188"/>
      <c r="T136" s="189"/>
      <c r="U136" s="186"/>
      <c r="V136" s="186"/>
      <c r="W136" s="190">
        <f>W137+W370+W382+W396+W433+W442+W498+W513+W536</f>
        <v>0</v>
      </c>
      <c r="X136" s="186"/>
      <c r="Y136" s="190">
        <f>Y137+Y370+Y382+Y396+Y433+Y442+Y498+Y513+Y536</f>
        <v>553.8152769799999</v>
      </c>
      <c r="Z136" s="186"/>
      <c r="AA136" s="191">
        <f>AA137+AA370+AA382+AA396+AA433+AA442+AA498+AA513+AA536</f>
        <v>315.404762</v>
      </c>
      <c r="AR136" s="192" t="s">
        <v>25</v>
      </c>
      <c r="AT136" s="193" t="s">
        <v>84</v>
      </c>
      <c r="AU136" s="193" t="s">
        <v>85</v>
      </c>
      <c r="AY136" s="192" t="s">
        <v>161</v>
      </c>
      <c r="BK136" s="194">
        <f>BK137+BK370+BK382+BK396+BK433+BK442+BK498+BK513+BK536</f>
        <v>0</v>
      </c>
    </row>
    <row r="137" spans="2:63" s="184" customFormat="1" ht="19.5" customHeight="1">
      <c r="B137" s="185"/>
      <c r="C137" s="186"/>
      <c r="D137" s="195" t="s">
        <v>119</v>
      </c>
      <c r="E137" s="195"/>
      <c r="F137" s="195"/>
      <c r="G137" s="195"/>
      <c r="H137" s="195"/>
      <c r="I137" s="195"/>
      <c r="J137" s="195"/>
      <c r="K137" s="195"/>
      <c r="L137" s="195"/>
      <c r="M137" s="195"/>
      <c r="N137" s="196">
        <f t="shared" si="10"/>
        <v>0</v>
      </c>
      <c r="O137" s="196"/>
      <c r="P137" s="196"/>
      <c r="Q137" s="196"/>
      <c r="R137" s="188"/>
      <c r="T137" s="189"/>
      <c r="U137" s="186"/>
      <c r="V137" s="186"/>
      <c r="W137" s="190">
        <f>SUM(W138:W369)</f>
        <v>0</v>
      </c>
      <c r="X137" s="186"/>
      <c r="Y137" s="190">
        <f>SUM(Y138:Y369)</f>
        <v>120.43779844</v>
      </c>
      <c r="Z137" s="186"/>
      <c r="AA137" s="191">
        <f>SUM(AA138:AA369)</f>
        <v>166.266762</v>
      </c>
      <c r="AR137" s="192" t="s">
        <v>25</v>
      </c>
      <c r="AT137" s="193" t="s">
        <v>84</v>
      </c>
      <c r="AU137" s="193" t="s">
        <v>25</v>
      </c>
      <c r="AY137" s="192" t="s">
        <v>161</v>
      </c>
      <c r="BK137" s="194">
        <f>SUM(BK138:BK369)</f>
        <v>0</v>
      </c>
    </row>
    <row r="138" spans="2:65" s="34" customFormat="1" ht="28.5" customHeight="1">
      <c r="B138" s="161"/>
      <c r="C138" s="197" t="s">
        <v>25</v>
      </c>
      <c r="D138" s="197" t="s">
        <v>162</v>
      </c>
      <c r="E138" s="198" t="s">
        <v>163</v>
      </c>
      <c r="F138" s="199" t="s">
        <v>164</v>
      </c>
      <c r="G138" s="199"/>
      <c r="H138" s="199"/>
      <c r="I138" s="199"/>
      <c r="J138" s="200" t="s">
        <v>165</v>
      </c>
      <c r="K138" s="201">
        <v>214.287</v>
      </c>
      <c r="L138" s="202">
        <v>0</v>
      </c>
      <c r="M138" s="202"/>
      <c r="N138" s="203">
        <f>ROUND(L138*K138,2)</f>
        <v>0</v>
      </c>
      <c r="O138" s="203"/>
      <c r="P138" s="203"/>
      <c r="Q138" s="203"/>
      <c r="R138" s="163"/>
      <c r="T138" s="204"/>
      <c r="U138" s="46" t="s">
        <v>50</v>
      </c>
      <c r="V138" s="36"/>
      <c r="W138" s="205">
        <f>V138*K138</f>
        <v>0</v>
      </c>
      <c r="X138" s="205">
        <v>0</v>
      </c>
      <c r="Y138" s="205">
        <f>X138*K138</f>
        <v>0</v>
      </c>
      <c r="Z138" s="205">
        <v>0</v>
      </c>
      <c r="AA138" s="206">
        <f>Z138*K138</f>
        <v>0</v>
      </c>
      <c r="AR138" s="11" t="s">
        <v>166</v>
      </c>
      <c r="AT138" s="11" t="s">
        <v>162</v>
      </c>
      <c r="AU138" s="11" t="s">
        <v>24</v>
      </c>
      <c r="AY138" s="11" t="s">
        <v>161</v>
      </c>
      <c r="BE138" s="125">
        <f>IF(U138="základní",N138,0)</f>
        <v>0</v>
      </c>
      <c r="BF138" s="125">
        <f>IF(U138="snížená",N138,0)</f>
        <v>0</v>
      </c>
      <c r="BG138" s="125">
        <f>IF(U138="zákl. přenesená",N138,0)</f>
        <v>0</v>
      </c>
      <c r="BH138" s="125">
        <f>IF(U138="sníž. přenesená",N138,0)</f>
        <v>0</v>
      </c>
      <c r="BI138" s="125">
        <f>IF(U138="nulová",N138,0)</f>
        <v>0</v>
      </c>
      <c r="BJ138" s="11" t="s">
        <v>25</v>
      </c>
      <c r="BK138" s="125">
        <f>ROUND(L138*K138,2)</f>
        <v>0</v>
      </c>
      <c r="BL138" s="11" t="s">
        <v>166</v>
      </c>
      <c r="BM138" s="11" t="s">
        <v>167</v>
      </c>
    </row>
    <row r="139" spans="2:51" s="207" customFormat="1" ht="20.25" customHeight="1">
      <c r="B139" s="208"/>
      <c r="C139" s="209"/>
      <c r="D139" s="209"/>
      <c r="E139" s="210"/>
      <c r="F139" s="211" t="s">
        <v>168</v>
      </c>
      <c r="G139" s="211"/>
      <c r="H139" s="211"/>
      <c r="I139" s="211"/>
      <c r="J139" s="209"/>
      <c r="K139" s="210"/>
      <c r="L139" s="209"/>
      <c r="M139" s="209"/>
      <c r="N139" s="209"/>
      <c r="O139" s="209"/>
      <c r="P139" s="209"/>
      <c r="Q139" s="209"/>
      <c r="R139" s="212"/>
      <c r="T139" s="213"/>
      <c r="U139" s="209"/>
      <c r="V139" s="209"/>
      <c r="W139" s="209"/>
      <c r="X139" s="209"/>
      <c r="Y139" s="209"/>
      <c r="Z139" s="209"/>
      <c r="AA139" s="214"/>
      <c r="AT139" s="215" t="s">
        <v>169</v>
      </c>
      <c r="AU139" s="215" t="s">
        <v>24</v>
      </c>
      <c r="AV139" s="207" t="s">
        <v>25</v>
      </c>
      <c r="AW139" s="207" t="s">
        <v>42</v>
      </c>
      <c r="AX139" s="207" t="s">
        <v>85</v>
      </c>
      <c r="AY139" s="215" t="s">
        <v>161</v>
      </c>
    </row>
    <row r="140" spans="2:51" s="216" customFormat="1" ht="20.25" customHeight="1">
      <c r="B140" s="217"/>
      <c r="C140" s="218"/>
      <c r="D140" s="218"/>
      <c r="E140" s="219"/>
      <c r="F140" s="220" t="s">
        <v>170</v>
      </c>
      <c r="G140" s="220"/>
      <c r="H140" s="220"/>
      <c r="I140" s="220"/>
      <c r="J140" s="218"/>
      <c r="K140" s="221">
        <v>10.764</v>
      </c>
      <c r="L140" s="218"/>
      <c r="M140" s="218"/>
      <c r="N140" s="218"/>
      <c r="O140" s="218"/>
      <c r="P140" s="218"/>
      <c r="Q140" s="218"/>
      <c r="R140" s="222"/>
      <c r="T140" s="223"/>
      <c r="U140" s="218"/>
      <c r="V140" s="218"/>
      <c r="W140" s="218"/>
      <c r="X140" s="218"/>
      <c r="Y140" s="218"/>
      <c r="Z140" s="218"/>
      <c r="AA140" s="224"/>
      <c r="AT140" s="225" t="s">
        <v>169</v>
      </c>
      <c r="AU140" s="225" t="s">
        <v>24</v>
      </c>
      <c r="AV140" s="216" t="s">
        <v>24</v>
      </c>
      <c r="AW140" s="216" t="s">
        <v>42</v>
      </c>
      <c r="AX140" s="216" t="s">
        <v>85</v>
      </c>
      <c r="AY140" s="225" t="s">
        <v>161</v>
      </c>
    </row>
    <row r="141" spans="2:51" s="216" customFormat="1" ht="20.25" customHeight="1">
      <c r="B141" s="217"/>
      <c r="C141" s="218"/>
      <c r="D141" s="218"/>
      <c r="E141" s="219"/>
      <c r="F141" s="220" t="s">
        <v>171</v>
      </c>
      <c r="G141" s="220"/>
      <c r="H141" s="220"/>
      <c r="I141" s="220"/>
      <c r="J141" s="218"/>
      <c r="K141" s="221">
        <v>4.147</v>
      </c>
      <c r="L141" s="218"/>
      <c r="M141" s="218"/>
      <c r="N141" s="218"/>
      <c r="O141" s="218"/>
      <c r="P141" s="218"/>
      <c r="Q141" s="218"/>
      <c r="R141" s="222"/>
      <c r="T141" s="223"/>
      <c r="U141" s="218"/>
      <c r="V141" s="218"/>
      <c r="W141" s="218"/>
      <c r="X141" s="218"/>
      <c r="Y141" s="218"/>
      <c r="Z141" s="218"/>
      <c r="AA141" s="224"/>
      <c r="AT141" s="225" t="s">
        <v>169</v>
      </c>
      <c r="AU141" s="225" t="s">
        <v>24</v>
      </c>
      <c r="AV141" s="216" t="s">
        <v>24</v>
      </c>
      <c r="AW141" s="216" t="s">
        <v>42</v>
      </c>
      <c r="AX141" s="216" t="s">
        <v>85</v>
      </c>
      <c r="AY141" s="225" t="s">
        <v>161</v>
      </c>
    </row>
    <row r="142" spans="2:51" s="216" customFormat="1" ht="20.25" customHeight="1">
      <c r="B142" s="217"/>
      <c r="C142" s="218"/>
      <c r="D142" s="218"/>
      <c r="E142" s="219"/>
      <c r="F142" s="220" t="s">
        <v>172</v>
      </c>
      <c r="G142" s="220"/>
      <c r="H142" s="220"/>
      <c r="I142" s="220"/>
      <c r="J142" s="218"/>
      <c r="K142" s="221">
        <v>35.414</v>
      </c>
      <c r="L142" s="218"/>
      <c r="M142" s="218"/>
      <c r="N142" s="218"/>
      <c r="O142" s="218"/>
      <c r="P142" s="218"/>
      <c r="Q142" s="218"/>
      <c r="R142" s="222"/>
      <c r="T142" s="223"/>
      <c r="U142" s="218"/>
      <c r="V142" s="218"/>
      <c r="W142" s="218"/>
      <c r="X142" s="218"/>
      <c r="Y142" s="218"/>
      <c r="Z142" s="218"/>
      <c r="AA142" s="224"/>
      <c r="AT142" s="225" t="s">
        <v>169</v>
      </c>
      <c r="AU142" s="225" t="s">
        <v>24</v>
      </c>
      <c r="AV142" s="216" t="s">
        <v>24</v>
      </c>
      <c r="AW142" s="216" t="s">
        <v>42</v>
      </c>
      <c r="AX142" s="216" t="s">
        <v>85</v>
      </c>
      <c r="AY142" s="225" t="s">
        <v>161</v>
      </c>
    </row>
    <row r="143" spans="2:51" s="216" customFormat="1" ht="20.25" customHeight="1">
      <c r="B143" s="217"/>
      <c r="C143" s="218"/>
      <c r="D143" s="218"/>
      <c r="E143" s="219"/>
      <c r="F143" s="220" t="s">
        <v>173</v>
      </c>
      <c r="G143" s="220"/>
      <c r="H143" s="220"/>
      <c r="I143" s="220"/>
      <c r="J143" s="218"/>
      <c r="K143" s="221">
        <v>4.588</v>
      </c>
      <c r="L143" s="218"/>
      <c r="M143" s="218"/>
      <c r="N143" s="218"/>
      <c r="O143" s="218"/>
      <c r="P143" s="218"/>
      <c r="Q143" s="218"/>
      <c r="R143" s="222"/>
      <c r="T143" s="223"/>
      <c r="U143" s="218"/>
      <c r="V143" s="218"/>
      <c r="W143" s="218"/>
      <c r="X143" s="218"/>
      <c r="Y143" s="218"/>
      <c r="Z143" s="218"/>
      <c r="AA143" s="224"/>
      <c r="AT143" s="225" t="s">
        <v>169</v>
      </c>
      <c r="AU143" s="225" t="s">
        <v>24</v>
      </c>
      <c r="AV143" s="216" t="s">
        <v>24</v>
      </c>
      <c r="AW143" s="216" t="s">
        <v>42</v>
      </c>
      <c r="AX143" s="216" t="s">
        <v>85</v>
      </c>
      <c r="AY143" s="225" t="s">
        <v>161</v>
      </c>
    </row>
    <row r="144" spans="2:51" s="216" customFormat="1" ht="20.25" customHeight="1">
      <c r="B144" s="217"/>
      <c r="C144" s="218"/>
      <c r="D144" s="218"/>
      <c r="E144" s="219"/>
      <c r="F144" s="220" t="s">
        <v>174</v>
      </c>
      <c r="G144" s="220"/>
      <c r="H144" s="220"/>
      <c r="I144" s="220"/>
      <c r="J144" s="218"/>
      <c r="K144" s="221">
        <v>8.359</v>
      </c>
      <c r="L144" s="218"/>
      <c r="M144" s="218"/>
      <c r="N144" s="218"/>
      <c r="O144" s="218"/>
      <c r="P144" s="218"/>
      <c r="Q144" s="218"/>
      <c r="R144" s="222"/>
      <c r="T144" s="223"/>
      <c r="U144" s="218"/>
      <c r="V144" s="218"/>
      <c r="W144" s="218"/>
      <c r="X144" s="218"/>
      <c r="Y144" s="218"/>
      <c r="Z144" s="218"/>
      <c r="AA144" s="224"/>
      <c r="AT144" s="225" t="s">
        <v>169</v>
      </c>
      <c r="AU144" s="225" t="s">
        <v>24</v>
      </c>
      <c r="AV144" s="216" t="s">
        <v>24</v>
      </c>
      <c r="AW144" s="216" t="s">
        <v>42</v>
      </c>
      <c r="AX144" s="216" t="s">
        <v>85</v>
      </c>
      <c r="AY144" s="225" t="s">
        <v>161</v>
      </c>
    </row>
    <row r="145" spans="2:51" s="216" customFormat="1" ht="20.25" customHeight="1">
      <c r="B145" s="217"/>
      <c r="C145" s="218"/>
      <c r="D145" s="218"/>
      <c r="E145" s="219"/>
      <c r="F145" s="220" t="s">
        <v>175</v>
      </c>
      <c r="G145" s="220"/>
      <c r="H145" s="220"/>
      <c r="I145" s="220"/>
      <c r="J145" s="218"/>
      <c r="K145" s="221">
        <v>4.639</v>
      </c>
      <c r="L145" s="218"/>
      <c r="M145" s="218"/>
      <c r="N145" s="218"/>
      <c r="O145" s="218"/>
      <c r="P145" s="218"/>
      <c r="Q145" s="218"/>
      <c r="R145" s="222"/>
      <c r="T145" s="223"/>
      <c r="U145" s="218"/>
      <c r="V145" s="218"/>
      <c r="W145" s="218"/>
      <c r="X145" s="218"/>
      <c r="Y145" s="218"/>
      <c r="Z145" s="218"/>
      <c r="AA145" s="224"/>
      <c r="AT145" s="225" t="s">
        <v>169</v>
      </c>
      <c r="AU145" s="225" t="s">
        <v>24</v>
      </c>
      <c r="AV145" s="216" t="s">
        <v>24</v>
      </c>
      <c r="AW145" s="216" t="s">
        <v>42</v>
      </c>
      <c r="AX145" s="216" t="s">
        <v>85</v>
      </c>
      <c r="AY145" s="225" t="s">
        <v>161</v>
      </c>
    </row>
    <row r="146" spans="2:51" s="216" customFormat="1" ht="20.25" customHeight="1">
      <c r="B146" s="217"/>
      <c r="C146" s="218"/>
      <c r="D146" s="218"/>
      <c r="E146" s="219"/>
      <c r="F146" s="220" t="s">
        <v>176</v>
      </c>
      <c r="G146" s="220"/>
      <c r="H146" s="220"/>
      <c r="I146" s="220"/>
      <c r="J146" s="218"/>
      <c r="K146" s="221">
        <v>24.402</v>
      </c>
      <c r="L146" s="218"/>
      <c r="M146" s="218"/>
      <c r="N146" s="218"/>
      <c r="O146" s="218"/>
      <c r="P146" s="218"/>
      <c r="Q146" s="218"/>
      <c r="R146" s="222"/>
      <c r="T146" s="223"/>
      <c r="U146" s="218"/>
      <c r="V146" s="218"/>
      <c r="W146" s="218"/>
      <c r="X146" s="218"/>
      <c r="Y146" s="218"/>
      <c r="Z146" s="218"/>
      <c r="AA146" s="224"/>
      <c r="AT146" s="225" t="s">
        <v>169</v>
      </c>
      <c r="AU146" s="225" t="s">
        <v>24</v>
      </c>
      <c r="AV146" s="216" t="s">
        <v>24</v>
      </c>
      <c r="AW146" s="216" t="s">
        <v>42</v>
      </c>
      <c r="AX146" s="216" t="s">
        <v>85</v>
      </c>
      <c r="AY146" s="225" t="s">
        <v>161</v>
      </c>
    </row>
    <row r="147" spans="2:51" s="216" customFormat="1" ht="20.25" customHeight="1">
      <c r="B147" s="217"/>
      <c r="C147" s="218"/>
      <c r="D147" s="218"/>
      <c r="E147" s="219"/>
      <c r="F147" s="220" t="s">
        <v>177</v>
      </c>
      <c r="G147" s="220"/>
      <c r="H147" s="220"/>
      <c r="I147" s="220"/>
      <c r="J147" s="218"/>
      <c r="K147" s="221">
        <v>2.334</v>
      </c>
      <c r="L147" s="218"/>
      <c r="M147" s="218"/>
      <c r="N147" s="218"/>
      <c r="O147" s="218"/>
      <c r="P147" s="218"/>
      <c r="Q147" s="218"/>
      <c r="R147" s="222"/>
      <c r="T147" s="223"/>
      <c r="U147" s="218"/>
      <c r="V147" s="218"/>
      <c r="W147" s="218"/>
      <c r="X147" s="218"/>
      <c r="Y147" s="218"/>
      <c r="Z147" s="218"/>
      <c r="AA147" s="224"/>
      <c r="AT147" s="225" t="s">
        <v>169</v>
      </c>
      <c r="AU147" s="225" t="s">
        <v>24</v>
      </c>
      <c r="AV147" s="216" t="s">
        <v>24</v>
      </c>
      <c r="AW147" s="216" t="s">
        <v>42</v>
      </c>
      <c r="AX147" s="216" t="s">
        <v>85</v>
      </c>
      <c r="AY147" s="225" t="s">
        <v>161</v>
      </c>
    </row>
    <row r="148" spans="2:51" s="216" customFormat="1" ht="20.25" customHeight="1">
      <c r="B148" s="217"/>
      <c r="C148" s="218"/>
      <c r="D148" s="218"/>
      <c r="E148" s="219"/>
      <c r="F148" s="220" t="s">
        <v>178</v>
      </c>
      <c r="G148" s="220"/>
      <c r="H148" s="220"/>
      <c r="I148" s="220"/>
      <c r="J148" s="218"/>
      <c r="K148" s="221">
        <v>14.472</v>
      </c>
      <c r="L148" s="218"/>
      <c r="M148" s="218"/>
      <c r="N148" s="218"/>
      <c r="O148" s="218"/>
      <c r="P148" s="218"/>
      <c r="Q148" s="218"/>
      <c r="R148" s="222"/>
      <c r="T148" s="223"/>
      <c r="U148" s="218"/>
      <c r="V148" s="218"/>
      <c r="W148" s="218"/>
      <c r="X148" s="218"/>
      <c r="Y148" s="218"/>
      <c r="Z148" s="218"/>
      <c r="AA148" s="224"/>
      <c r="AT148" s="225" t="s">
        <v>169</v>
      </c>
      <c r="AU148" s="225" t="s">
        <v>24</v>
      </c>
      <c r="AV148" s="216" t="s">
        <v>24</v>
      </c>
      <c r="AW148" s="216" t="s">
        <v>42</v>
      </c>
      <c r="AX148" s="216" t="s">
        <v>85</v>
      </c>
      <c r="AY148" s="225" t="s">
        <v>161</v>
      </c>
    </row>
    <row r="149" spans="2:51" s="216" customFormat="1" ht="20.25" customHeight="1">
      <c r="B149" s="217"/>
      <c r="C149" s="218"/>
      <c r="D149" s="218"/>
      <c r="E149" s="219"/>
      <c r="F149" s="220" t="s">
        <v>179</v>
      </c>
      <c r="G149" s="220"/>
      <c r="H149" s="220"/>
      <c r="I149" s="220"/>
      <c r="J149" s="218"/>
      <c r="K149" s="221">
        <v>8.034</v>
      </c>
      <c r="L149" s="218"/>
      <c r="M149" s="218"/>
      <c r="N149" s="218"/>
      <c r="O149" s="218"/>
      <c r="P149" s="218"/>
      <c r="Q149" s="218"/>
      <c r="R149" s="222"/>
      <c r="T149" s="223"/>
      <c r="U149" s="218"/>
      <c r="V149" s="218"/>
      <c r="W149" s="218"/>
      <c r="X149" s="218"/>
      <c r="Y149" s="218"/>
      <c r="Z149" s="218"/>
      <c r="AA149" s="224"/>
      <c r="AT149" s="225" t="s">
        <v>169</v>
      </c>
      <c r="AU149" s="225" t="s">
        <v>24</v>
      </c>
      <c r="AV149" s="216" t="s">
        <v>24</v>
      </c>
      <c r="AW149" s="216" t="s">
        <v>42</v>
      </c>
      <c r="AX149" s="216" t="s">
        <v>85</v>
      </c>
      <c r="AY149" s="225" t="s">
        <v>161</v>
      </c>
    </row>
    <row r="150" spans="2:51" s="216" customFormat="1" ht="20.25" customHeight="1">
      <c r="B150" s="217"/>
      <c r="C150" s="218"/>
      <c r="D150" s="218"/>
      <c r="E150" s="219"/>
      <c r="F150" s="220" t="s">
        <v>180</v>
      </c>
      <c r="G150" s="220"/>
      <c r="H150" s="220"/>
      <c r="I150" s="220"/>
      <c r="J150" s="218"/>
      <c r="K150" s="221">
        <v>20.152</v>
      </c>
      <c r="L150" s="218"/>
      <c r="M150" s="218"/>
      <c r="N150" s="218"/>
      <c r="O150" s="218"/>
      <c r="P150" s="218"/>
      <c r="Q150" s="218"/>
      <c r="R150" s="222"/>
      <c r="T150" s="223"/>
      <c r="U150" s="218"/>
      <c r="V150" s="218"/>
      <c r="W150" s="218"/>
      <c r="X150" s="218"/>
      <c r="Y150" s="218"/>
      <c r="Z150" s="218"/>
      <c r="AA150" s="224"/>
      <c r="AT150" s="225" t="s">
        <v>169</v>
      </c>
      <c r="AU150" s="225" t="s">
        <v>24</v>
      </c>
      <c r="AV150" s="216" t="s">
        <v>24</v>
      </c>
      <c r="AW150" s="216" t="s">
        <v>42</v>
      </c>
      <c r="AX150" s="216" t="s">
        <v>85</v>
      </c>
      <c r="AY150" s="225" t="s">
        <v>161</v>
      </c>
    </row>
    <row r="151" spans="2:51" s="216" customFormat="1" ht="20.25" customHeight="1">
      <c r="B151" s="217"/>
      <c r="C151" s="218"/>
      <c r="D151" s="218"/>
      <c r="E151" s="219"/>
      <c r="F151" s="220" t="s">
        <v>181</v>
      </c>
      <c r="G151" s="220"/>
      <c r="H151" s="220"/>
      <c r="I151" s="220"/>
      <c r="J151" s="218"/>
      <c r="K151" s="221">
        <v>29.061</v>
      </c>
      <c r="L151" s="218"/>
      <c r="M151" s="218"/>
      <c r="N151" s="218"/>
      <c r="O151" s="218"/>
      <c r="P151" s="218"/>
      <c r="Q151" s="218"/>
      <c r="R151" s="222"/>
      <c r="T151" s="223"/>
      <c r="U151" s="218"/>
      <c r="V151" s="218"/>
      <c r="W151" s="218"/>
      <c r="X151" s="218"/>
      <c r="Y151" s="218"/>
      <c r="Z151" s="218"/>
      <c r="AA151" s="224"/>
      <c r="AT151" s="225" t="s">
        <v>169</v>
      </c>
      <c r="AU151" s="225" t="s">
        <v>24</v>
      </c>
      <c r="AV151" s="216" t="s">
        <v>24</v>
      </c>
      <c r="AW151" s="216" t="s">
        <v>42</v>
      </c>
      <c r="AX151" s="216" t="s">
        <v>85</v>
      </c>
      <c r="AY151" s="225" t="s">
        <v>161</v>
      </c>
    </row>
    <row r="152" spans="2:51" s="216" customFormat="1" ht="20.25" customHeight="1">
      <c r="B152" s="217"/>
      <c r="C152" s="218"/>
      <c r="D152" s="218"/>
      <c r="E152" s="219"/>
      <c r="F152" s="220" t="s">
        <v>182</v>
      </c>
      <c r="G152" s="220"/>
      <c r="H152" s="220"/>
      <c r="I152" s="220"/>
      <c r="J152" s="218"/>
      <c r="K152" s="221">
        <v>12.536</v>
      </c>
      <c r="L152" s="218"/>
      <c r="M152" s="218"/>
      <c r="N152" s="218"/>
      <c r="O152" s="218"/>
      <c r="P152" s="218"/>
      <c r="Q152" s="218"/>
      <c r="R152" s="222"/>
      <c r="T152" s="223"/>
      <c r="U152" s="218"/>
      <c r="V152" s="218"/>
      <c r="W152" s="218"/>
      <c r="X152" s="218"/>
      <c r="Y152" s="218"/>
      <c r="Z152" s="218"/>
      <c r="AA152" s="224"/>
      <c r="AT152" s="225" t="s">
        <v>169</v>
      </c>
      <c r="AU152" s="225" t="s">
        <v>24</v>
      </c>
      <c r="AV152" s="216" t="s">
        <v>24</v>
      </c>
      <c r="AW152" s="216" t="s">
        <v>42</v>
      </c>
      <c r="AX152" s="216" t="s">
        <v>85</v>
      </c>
      <c r="AY152" s="225" t="s">
        <v>161</v>
      </c>
    </row>
    <row r="153" spans="2:51" s="226" customFormat="1" ht="20.25" customHeight="1">
      <c r="B153" s="227"/>
      <c r="C153" s="228"/>
      <c r="D153" s="228"/>
      <c r="E153" s="229"/>
      <c r="F153" s="230" t="s">
        <v>183</v>
      </c>
      <c r="G153" s="230"/>
      <c r="H153" s="230"/>
      <c r="I153" s="230"/>
      <c r="J153" s="228"/>
      <c r="K153" s="231">
        <v>178.902</v>
      </c>
      <c r="L153" s="228"/>
      <c r="M153" s="228"/>
      <c r="N153" s="228"/>
      <c r="O153" s="228"/>
      <c r="P153" s="228"/>
      <c r="Q153" s="228"/>
      <c r="R153" s="232"/>
      <c r="T153" s="233"/>
      <c r="U153" s="228"/>
      <c r="V153" s="228"/>
      <c r="W153" s="228"/>
      <c r="X153" s="228"/>
      <c r="Y153" s="228"/>
      <c r="Z153" s="228"/>
      <c r="AA153" s="234"/>
      <c r="AT153" s="235" t="s">
        <v>169</v>
      </c>
      <c r="AU153" s="235" t="s">
        <v>24</v>
      </c>
      <c r="AV153" s="226" t="s">
        <v>184</v>
      </c>
      <c r="AW153" s="226" t="s">
        <v>42</v>
      </c>
      <c r="AX153" s="226" t="s">
        <v>85</v>
      </c>
      <c r="AY153" s="235" t="s">
        <v>161</v>
      </c>
    </row>
    <row r="154" spans="2:51" s="207" customFormat="1" ht="20.25" customHeight="1">
      <c r="B154" s="208"/>
      <c r="C154" s="209"/>
      <c r="D154" s="209"/>
      <c r="E154" s="210"/>
      <c r="F154" s="236" t="s">
        <v>185</v>
      </c>
      <c r="G154" s="236"/>
      <c r="H154" s="236"/>
      <c r="I154" s="236"/>
      <c r="J154" s="209"/>
      <c r="K154" s="210"/>
      <c r="L154" s="209"/>
      <c r="M154" s="209"/>
      <c r="N154" s="209"/>
      <c r="O154" s="209"/>
      <c r="P154" s="209"/>
      <c r="Q154" s="209"/>
      <c r="R154" s="212"/>
      <c r="T154" s="213"/>
      <c r="U154" s="209"/>
      <c r="V154" s="209"/>
      <c r="W154" s="209"/>
      <c r="X154" s="209"/>
      <c r="Y154" s="209"/>
      <c r="Z154" s="209"/>
      <c r="AA154" s="214"/>
      <c r="AT154" s="215" t="s">
        <v>169</v>
      </c>
      <c r="AU154" s="215" t="s">
        <v>24</v>
      </c>
      <c r="AV154" s="207" t="s">
        <v>25</v>
      </c>
      <c r="AW154" s="207" t="s">
        <v>42</v>
      </c>
      <c r="AX154" s="207" t="s">
        <v>85</v>
      </c>
      <c r="AY154" s="215" t="s">
        <v>161</v>
      </c>
    </row>
    <row r="155" spans="2:51" s="216" customFormat="1" ht="20.25" customHeight="1">
      <c r="B155" s="217"/>
      <c r="C155" s="218"/>
      <c r="D155" s="218"/>
      <c r="E155" s="219"/>
      <c r="F155" s="220" t="s">
        <v>186</v>
      </c>
      <c r="G155" s="220"/>
      <c r="H155" s="220"/>
      <c r="I155" s="220"/>
      <c r="J155" s="218"/>
      <c r="K155" s="221">
        <v>50.625</v>
      </c>
      <c r="L155" s="218"/>
      <c r="M155" s="218"/>
      <c r="N155" s="218"/>
      <c r="O155" s="218"/>
      <c r="P155" s="218"/>
      <c r="Q155" s="218"/>
      <c r="R155" s="222"/>
      <c r="T155" s="223"/>
      <c r="U155" s="218"/>
      <c r="V155" s="218"/>
      <c r="W155" s="218"/>
      <c r="X155" s="218"/>
      <c r="Y155" s="218"/>
      <c r="Z155" s="218"/>
      <c r="AA155" s="224"/>
      <c r="AT155" s="225" t="s">
        <v>169</v>
      </c>
      <c r="AU155" s="225" t="s">
        <v>24</v>
      </c>
      <c r="AV155" s="216" t="s">
        <v>24</v>
      </c>
      <c r="AW155" s="216" t="s">
        <v>42</v>
      </c>
      <c r="AX155" s="216" t="s">
        <v>85</v>
      </c>
      <c r="AY155" s="225" t="s">
        <v>161</v>
      </c>
    </row>
    <row r="156" spans="2:51" s="216" customFormat="1" ht="20.25" customHeight="1">
      <c r="B156" s="217"/>
      <c r="C156" s="218"/>
      <c r="D156" s="218"/>
      <c r="E156" s="219"/>
      <c r="F156" s="220" t="s">
        <v>186</v>
      </c>
      <c r="G156" s="220"/>
      <c r="H156" s="220"/>
      <c r="I156" s="220"/>
      <c r="J156" s="218"/>
      <c r="K156" s="221">
        <v>50.625</v>
      </c>
      <c r="L156" s="218"/>
      <c r="M156" s="218"/>
      <c r="N156" s="218"/>
      <c r="O156" s="218"/>
      <c r="P156" s="218"/>
      <c r="Q156" s="218"/>
      <c r="R156" s="222"/>
      <c r="T156" s="223"/>
      <c r="U156" s="218"/>
      <c r="V156" s="218"/>
      <c r="W156" s="218"/>
      <c r="X156" s="218"/>
      <c r="Y156" s="218"/>
      <c r="Z156" s="218"/>
      <c r="AA156" s="224"/>
      <c r="AT156" s="225" t="s">
        <v>169</v>
      </c>
      <c r="AU156" s="225" t="s">
        <v>24</v>
      </c>
      <c r="AV156" s="216" t="s">
        <v>24</v>
      </c>
      <c r="AW156" s="216" t="s">
        <v>42</v>
      </c>
      <c r="AX156" s="216" t="s">
        <v>85</v>
      </c>
      <c r="AY156" s="225" t="s">
        <v>161</v>
      </c>
    </row>
    <row r="157" spans="2:51" s="226" customFormat="1" ht="20.25" customHeight="1">
      <c r="B157" s="227"/>
      <c r="C157" s="228"/>
      <c r="D157" s="228"/>
      <c r="E157" s="229"/>
      <c r="F157" s="230" t="s">
        <v>183</v>
      </c>
      <c r="G157" s="230"/>
      <c r="H157" s="230"/>
      <c r="I157" s="230"/>
      <c r="J157" s="228"/>
      <c r="K157" s="231">
        <v>101.25</v>
      </c>
      <c r="L157" s="228"/>
      <c r="M157" s="228"/>
      <c r="N157" s="228"/>
      <c r="O157" s="228"/>
      <c r="P157" s="228"/>
      <c r="Q157" s="228"/>
      <c r="R157" s="232"/>
      <c r="T157" s="233"/>
      <c r="U157" s="228"/>
      <c r="V157" s="228"/>
      <c r="W157" s="228"/>
      <c r="X157" s="228"/>
      <c r="Y157" s="228"/>
      <c r="Z157" s="228"/>
      <c r="AA157" s="234"/>
      <c r="AT157" s="235" t="s">
        <v>169</v>
      </c>
      <c r="AU157" s="235" t="s">
        <v>24</v>
      </c>
      <c r="AV157" s="226" t="s">
        <v>184</v>
      </c>
      <c r="AW157" s="226" t="s">
        <v>42</v>
      </c>
      <c r="AX157" s="226" t="s">
        <v>85</v>
      </c>
      <c r="AY157" s="235" t="s">
        <v>161</v>
      </c>
    </row>
    <row r="158" spans="2:51" s="207" customFormat="1" ht="20.25" customHeight="1">
      <c r="B158" s="208"/>
      <c r="C158" s="209"/>
      <c r="D158" s="209"/>
      <c r="E158" s="210"/>
      <c r="F158" s="236" t="s">
        <v>187</v>
      </c>
      <c r="G158" s="236"/>
      <c r="H158" s="236"/>
      <c r="I158" s="236"/>
      <c r="J158" s="209"/>
      <c r="K158" s="210"/>
      <c r="L158" s="209"/>
      <c r="M158" s="209"/>
      <c r="N158" s="209"/>
      <c r="O158" s="209"/>
      <c r="P158" s="209"/>
      <c r="Q158" s="209"/>
      <c r="R158" s="212"/>
      <c r="T158" s="213"/>
      <c r="U158" s="209"/>
      <c r="V158" s="209"/>
      <c r="W158" s="209"/>
      <c r="X158" s="209"/>
      <c r="Y158" s="209"/>
      <c r="Z158" s="209"/>
      <c r="AA158" s="214"/>
      <c r="AT158" s="215" t="s">
        <v>169</v>
      </c>
      <c r="AU158" s="215" t="s">
        <v>24</v>
      </c>
      <c r="AV158" s="207" t="s">
        <v>25</v>
      </c>
      <c r="AW158" s="207" t="s">
        <v>42</v>
      </c>
      <c r="AX158" s="207" t="s">
        <v>85</v>
      </c>
      <c r="AY158" s="215" t="s">
        <v>161</v>
      </c>
    </row>
    <row r="159" spans="2:51" s="207" customFormat="1" ht="20.25" customHeight="1">
      <c r="B159" s="208"/>
      <c r="C159" s="209"/>
      <c r="D159" s="209"/>
      <c r="E159" s="210"/>
      <c r="F159" s="236" t="s">
        <v>188</v>
      </c>
      <c r="G159" s="236"/>
      <c r="H159" s="236"/>
      <c r="I159" s="236"/>
      <c r="J159" s="209"/>
      <c r="K159" s="210"/>
      <c r="L159" s="209"/>
      <c r="M159" s="209"/>
      <c r="N159" s="209"/>
      <c r="O159" s="209"/>
      <c r="P159" s="209"/>
      <c r="Q159" s="209"/>
      <c r="R159" s="212"/>
      <c r="T159" s="213"/>
      <c r="U159" s="209"/>
      <c r="V159" s="209"/>
      <c r="W159" s="209"/>
      <c r="X159" s="209"/>
      <c r="Y159" s="209"/>
      <c r="Z159" s="209"/>
      <c r="AA159" s="214"/>
      <c r="AT159" s="215" t="s">
        <v>169</v>
      </c>
      <c r="AU159" s="215" t="s">
        <v>24</v>
      </c>
      <c r="AV159" s="207" t="s">
        <v>25</v>
      </c>
      <c r="AW159" s="207" t="s">
        <v>42</v>
      </c>
      <c r="AX159" s="207" t="s">
        <v>85</v>
      </c>
      <c r="AY159" s="215" t="s">
        <v>161</v>
      </c>
    </row>
    <row r="160" spans="2:51" s="216" customFormat="1" ht="20.25" customHeight="1">
      <c r="B160" s="217"/>
      <c r="C160" s="218"/>
      <c r="D160" s="218"/>
      <c r="E160" s="219"/>
      <c r="F160" s="220" t="s">
        <v>189</v>
      </c>
      <c r="G160" s="220"/>
      <c r="H160" s="220"/>
      <c r="I160" s="220"/>
      <c r="J160" s="218"/>
      <c r="K160" s="221">
        <v>-65.865</v>
      </c>
      <c r="L160" s="218"/>
      <c r="M160" s="218"/>
      <c r="N160" s="218"/>
      <c r="O160" s="218"/>
      <c r="P160" s="218"/>
      <c r="Q160" s="218"/>
      <c r="R160" s="222"/>
      <c r="T160" s="223"/>
      <c r="U160" s="218"/>
      <c r="V160" s="218"/>
      <c r="W160" s="218"/>
      <c r="X160" s="218"/>
      <c r="Y160" s="218"/>
      <c r="Z160" s="218"/>
      <c r="AA160" s="224"/>
      <c r="AT160" s="225" t="s">
        <v>169</v>
      </c>
      <c r="AU160" s="225" t="s">
        <v>24</v>
      </c>
      <c r="AV160" s="216" t="s">
        <v>24</v>
      </c>
      <c r="AW160" s="216" t="s">
        <v>42</v>
      </c>
      <c r="AX160" s="216" t="s">
        <v>85</v>
      </c>
      <c r="AY160" s="225" t="s">
        <v>161</v>
      </c>
    </row>
    <row r="161" spans="2:51" s="226" customFormat="1" ht="20.25" customHeight="1">
      <c r="B161" s="227"/>
      <c r="C161" s="228"/>
      <c r="D161" s="228"/>
      <c r="E161" s="229"/>
      <c r="F161" s="230" t="s">
        <v>183</v>
      </c>
      <c r="G161" s="230"/>
      <c r="H161" s="230"/>
      <c r="I161" s="230"/>
      <c r="J161" s="228"/>
      <c r="K161" s="231">
        <v>-65.865</v>
      </c>
      <c r="L161" s="228"/>
      <c r="M161" s="228"/>
      <c r="N161" s="228"/>
      <c r="O161" s="228"/>
      <c r="P161" s="228"/>
      <c r="Q161" s="228"/>
      <c r="R161" s="232"/>
      <c r="T161" s="233"/>
      <c r="U161" s="228"/>
      <c r="V161" s="228"/>
      <c r="W161" s="228"/>
      <c r="X161" s="228"/>
      <c r="Y161" s="228"/>
      <c r="Z161" s="228"/>
      <c r="AA161" s="234"/>
      <c r="AT161" s="235" t="s">
        <v>169</v>
      </c>
      <c r="AU161" s="235" t="s">
        <v>24</v>
      </c>
      <c r="AV161" s="226" t="s">
        <v>184</v>
      </c>
      <c r="AW161" s="226" t="s">
        <v>42</v>
      </c>
      <c r="AX161" s="226" t="s">
        <v>85</v>
      </c>
      <c r="AY161" s="235" t="s">
        <v>161</v>
      </c>
    </row>
    <row r="162" spans="2:51" s="237" customFormat="1" ht="20.25" customHeight="1">
      <c r="B162" s="238"/>
      <c r="C162" s="239"/>
      <c r="D162" s="239"/>
      <c r="E162" s="240"/>
      <c r="F162" s="241" t="s">
        <v>190</v>
      </c>
      <c r="G162" s="241"/>
      <c r="H162" s="241"/>
      <c r="I162" s="241"/>
      <c r="J162" s="239"/>
      <c r="K162" s="242">
        <v>214.287</v>
      </c>
      <c r="L162" s="239"/>
      <c r="M162" s="239"/>
      <c r="N162" s="239"/>
      <c r="O162" s="239"/>
      <c r="P162" s="239"/>
      <c r="Q162" s="239"/>
      <c r="R162" s="243"/>
      <c r="T162" s="244"/>
      <c r="U162" s="239"/>
      <c r="V162" s="239"/>
      <c r="W162" s="239"/>
      <c r="X162" s="239"/>
      <c r="Y162" s="239"/>
      <c r="Z162" s="239"/>
      <c r="AA162" s="245"/>
      <c r="AT162" s="246" t="s">
        <v>169</v>
      </c>
      <c r="AU162" s="246" t="s">
        <v>24</v>
      </c>
      <c r="AV162" s="237" t="s">
        <v>166</v>
      </c>
      <c r="AW162" s="237" t="s">
        <v>42</v>
      </c>
      <c r="AX162" s="237" t="s">
        <v>25</v>
      </c>
      <c r="AY162" s="246" t="s">
        <v>161</v>
      </c>
    </row>
    <row r="163" spans="2:65" s="34" customFormat="1" ht="28.5" customHeight="1">
      <c r="B163" s="161"/>
      <c r="C163" s="197" t="s">
        <v>24</v>
      </c>
      <c r="D163" s="197" t="s">
        <v>162</v>
      </c>
      <c r="E163" s="198" t="s">
        <v>191</v>
      </c>
      <c r="F163" s="199" t="s">
        <v>192</v>
      </c>
      <c r="G163" s="199"/>
      <c r="H163" s="199"/>
      <c r="I163" s="199"/>
      <c r="J163" s="200" t="s">
        <v>193</v>
      </c>
      <c r="K163" s="201">
        <v>100.818</v>
      </c>
      <c r="L163" s="202">
        <v>0</v>
      </c>
      <c r="M163" s="202"/>
      <c r="N163" s="203">
        <f>ROUND(L163*K163,2)</f>
        <v>0</v>
      </c>
      <c r="O163" s="203"/>
      <c r="P163" s="203"/>
      <c r="Q163" s="203"/>
      <c r="R163" s="163"/>
      <c r="T163" s="204"/>
      <c r="U163" s="46" t="s">
        <v>50</v>
      </c>
      <c r="V163" s="36"/>
      <c r="W163" s="205">
        <f>V163*K163</f>
        <v>0</v>
      </c>
      <c r="X163" s="205">
        <v>0</v>
      </c>
      <c r="Y163" s="205">
        <f>X163*K163</f>
        <v>0</v>
      </c>
      <c r="Z163" s="205">
        <v>0.56</v>
      </c>
      <c r="AA163" s="206">
        <f>Z163*K163</f>
        <v>56.45808</v>
      </c>
      <c r="AR163" s="11" t="s">
        <v>166</v>
      </c>
      <c r="AT163" s="11" t="s">
        <v>162</v>
      </c>
      <c r="AU163" s="11" t="s">
        <v>24</v>
      </c>
      <c r="AY163" s="11" t="s">
        <v>161</v>
      </c>
      <c r="BE163" s="125">
        <f>IF(U163="základní",N163,0)</f>
        <v>0</v>
      </c>
      <c r="BF163" s="125">
        <f>IF(U163="snížená",N163,0)</f>
        <v>0</v>
      </c>
      <c r="BG163" s="125">
        <f>IF(U163="zákl. přenesená",N163,0)</f>
        <v>0</v>
      </c>
      <c r="BH163" s="125">
        <f>IF(U163="sníž. přenesená",N163,0)</f>
        <v>0</v>
      </c>
      <c r="BI163" s="125">
        <f>IF(U163="nulová",N163,0)</f>
        <v>0</v>
      </c>
      <c r="BJ163" s="11" t="s">
        <v>25</v>
      </c>
      <c r="BK163" s="125">
        <f>ROUND(L163*K163,2)</f>
        <v>0</v>
      </c>
      <c r="BL163" s="11" t="s">
        <v>166</v>
      </c>
      <c r="BM163" s="11" t="s">
        <v>194</v>
      </c>
    </row>
    <row r="164" spans="2:51" s="207" customFormat="1" ht="20.25" customHeight="1">
      <c r="B164" s="208"/>
      <c r="C164" s="209"/>
      <c r="D164" s="209"/>
      <c r="E164" s="210"/>
      <c r="F164" s="211" t="s">
        <v>195</v>
      </c>
      <c r="G164" s="211"/>
      <c r="H164" s="211"/>
      <c r="I164" s="211"/>
      <c r="J164" s="209"/>
      <c r="K164" s="210"/>
      <c r="L164" s="209"/>
      <c r="M164" s="209"/>
      <c r="N164" s="209"/>
      <c r="O164" s="209"/>
      <c r="P164" s="209"/>
      <c r="Q164" s="209"/>
      <c r="R164" s="212"/>
      <c r="T164" s="213"/>
      <c r="U164" s="209"/>
      <c r="V164" s="209"/>
      <c r="W164" s="209"/>
      <c r="X164" s="209"/>
      <c r="Y164" s="209"/>
      <c r="Z164" s="209"/>
      <c r="AA164" s="214"/>
      <c r="AT164" s="215" t="s">
        <v>169</v>
      </c>
      <c r="AU164" s="215" t="s">
        <v>24</v>
      </c>
      <c r="AV164" s="207" t="s">
        <v>25</v>
      </c>
      <c r="AW164" s="207" t="s">
        <v>42</v>
      </c>
      <c r="AX164" s="207" t="s">
        <v>85</v>
      </c>
      <c r="AY164" s="215" t="s">
        <v>161</v>
      </c>
    </row>
    <row r="165" spans="2:51" s="207" customFormat="1" ht="20.25" customHeight="1">
      <c r="B165" s="208"/>
      <c r="C165" s="209"/>
      <c r="D165" s="209"/>
      <c r="E165" s="210"/>
      <c r="F165" s="236" t="s">
        <v>196</v>
      </c>
      <c r="G165" s="236"/>
      <c r="H165" s="236"/>
      <c r="I165" s="236"/>
      <c r="J165" s="209"/>
      <c r="K165" s="210"/>
      <c r="L165" s="209"/>
      <c r="M165" s="209"/>
      <c r="N165" s="209"/>
      <c r="O165" s="209"/>
      <c r="P165" s="209"/>
      <c r="Q165" s="209"/>
      <c r="R165" s="212"/>
      <c r="T165" s="213"/>
      <c r="U165" s="209"/>
      <c r="V165" s="209"/>
      <c r="W165" s="209"/>
      <c r="X165" s="209"/>
      <c r="Y165" s="209"/>
      <c r="Z165" s="209"/>
      <c r="AA165" s="214"/>
      <c r="AT165" s="215" t="s">
        <v>169</v>
      </c>
      <c r="AU165" s="215" t="s">
        <v>24</v>
      </c>
      <c r="AV165" s="207" t="s">
        <v>25</v>
      </c>
      <c r="AW165" s="207" t="s">
        <v>42</v>
      </c>
      <c r="AX165" s="207" t="s">
        <v>85</v>
      </c>
      <c r="AY165" s="215" t="s">
        <v>161</v>
      </c>
    </row>
    <row r="166" spans="2:51" s="216" customFormat="1" ht="20.25" customHeight="1">
      <c r="B166" s="217"/>
      <c r="C166" s="218"/>
      <c r="D166" s="218"/>
      <c r="E166" s="219"/>
      <c r="F166" s="220" t="s">
        <v>197</v>
      </c>
      <c r="G166" s="220"/>
      <c r="H166" s="220"/>
      <c r="I166" s="220"/>
      <c r="J166" s="218"/>
      <c r="K166" s="221">
        <v>80.568</v>
      </c>
      <c r="L166" s="218"/>
      <c r="M166" s="218"/>
      <c r="N166" s="218"/>
      <c r="O166" s="218"/>
      <c r="P166" s="218"/>
      <c r="Q166" s="218"/>
      <c r="R166" s="222"/>
      <c r="T166" s="223"/>
      <c r="U166" s="218"/>
      <c r="V166" s="218"/>
      <c r="W166" s="218"/>
      <c r="X166" s="218"/>
      <c r="Y166" s="218"/>
      <c r="Z166" s="218"/>
      <c r="AA166" s="224"/>
      <c r="AT166" s="225" t="s">
        <v>169</v>
      </c>
      <c r="AU166" s="225" t="s">
        <v>24</v>
      </c>
      <c r="AV166" s="216" t="s">
        <v>24</v>
      </c>
      <c r="AW166" s="216" t="s">
        <v>42</v>
      </c>
      <c r="AX166" s="216" t="s">
        <v>85</v>
      </c>
      <c r="AY166" s="225" t="s">
        <v>161</v>
      </c>
    </row>
    <row r="167" spans="2:51" s="207" customFormat="1" ht="20.25" customHeight="1">
      <c r="B167" s="208"/>
      <c r="C167" s="209"/>
      <c r="D167" s="209"/>
      <c r="E167" s="210"/>
      <c r="F167" s="236" t="s">
        <v>198</v>
      </c>
      <c r="G167" s="236"/>
      <c r="H167" s="236"/>
      <c r="I167" s="236"/>
      <c r="J167" s="209"/>
      <c r="K167" s="210"/>
      <c r="L167" s="209"/>
      <c r="M167" s="209"/>
      <c r="N167" s="209"/>
      <c r="O167" s="209"/>
      <c r="P167" s="209"/>
      <c r="Q167" s="209"/>
      <c r="R167" s="212"/>
      <c r="T167" s="213"/>
      <c r="U167" s="209"/>
      <c r="V167" s="209"/>
      <c r="W167" s="209"/>
      <c r="X167" s="209"/>
      <c r="Y167" s="209"/>
      <c r="Z167" s="209"/>
      <c r="AA167" s="214"/>
      <c r="AT167" s="215" t="s">
        <v>169</v>
      </c>
      <c r="AU167" s="215" t="s">
        <v>24</v>
      </c>
      <c r="AV167" s="207" t="s">
        <v>25</v>
      </c>
      <c r="AW167" s="207" t="s">
        <v>42</v>
      </c>
      <c r="AX167" s="207" t="s">
        <v>85</v>
      </c>
      <c r="AY167" s="215" t="s">
        <v>161</v>
      </c>
    </row>
    <row r="168" spans="2:51" s="216" customFormat="1" ht="20.25" customHeight="1">
      <c r="B168" s="217"/>
      <c r="C168" s="218"/>
      <c r="D168" s="218"/>
      <c r="E168" s="219"/>
      <c r="F168" s="220" t="s">
        <v>199</v>
      </c>
      <c r="G168" s="220"/>
      <c r="H168" s="220"/>
      <c r="I168" s="220"/>
      <c r="J168" s="218"/>
      <c r="K168" s="221">
        <v>20.25</v>
      </c>
      <c r="L168" s="218"/>
      <c r="M168" s="218"/>
      <c r="N168" s="218"/>
      <c r="O168" s="218"/>
      <c r="P168" s="218"/>
      <c r="Q168" s="218"/>
      <c r="R168" s="222"/>
      <c r="T168" s="223"/>
      <c r="U168" s="218"/>
      <c r="V168" s="218"/>
      <c r="W168" s="218"/>
      <c r="X168" s="218"/>
      <c r="Y168" s="218"/>
      <c r="Z168" s="218"/>
      <c r="AA168" s="224"/>
      <c r="AT168" s="225" t="s">
        <v>169</v>
      </c>
      <c r="AU168" s="225" t="s">
        <v>24</v>
      </c>
      <c r="AV168" s="216" t="s">
        <v>24</v>
      </c>
      <c r="AW168" s="216" t="s">
        <v>42</v>
      </c>
      <c r="AX168" s="216" t="s">
        <v>85</v>
      </c>
      <c r="AY168" s="225" t="s">
        <v>161</v>
      </c>
    </row>
    <row r="169" spans="2:51" s="237" customFormat="1" ht="20.25" customHeight="1">
      <c r="B169" s="238"/>
      <c r="C169" s="239"/>
      <c r="D169" s="239"/>
      <c r="E169" s="240"/>
      <c r="F169" s="241" t="s">
        <v>190</v>
      </c>
      <c r="G169" s="241"/>
      <c r="H169" s="241"/>
      <c r="I169" s="241"/>
      <c r="J169" s="239"/>
      <c r="K169" s="242">
        <v>100.818</v>
      </c>
      <c r="L169" s="239"/>
      <c r="M169" s="239"/>
      <c r="N169" s="239"/>
      <c r="O169" s="239"/>
      <c r="P169" s="239"/>
      <c r="Q169" s="239"/>
      <c r="R169" s="243"/>
      <c r="T169" s="244"/>
      <c r="U169" s="239"/>
      <c r="V169" s="239"/>
      <c r="W169" s="239"/>
      <c r="X169" s="239"/>
      <c r="Y169" s="239"/>
      <c r="Z169" s="239"/>
      <c r="AA169" s="245"/>
      <c r="AT169" s="246" t="s">
        <v>169</v>
      </c>
      <c r="AU169" s="246" t="s">
        <v>24</v>
      </c>
      <c r="AV169" s="237" t="s">
        <v>166</v>
      </c>
      <c r="AW169" s="237" t="s">
        <v>42</v>
      </c>
      <c r="AX169" s="237" t="s">
        <v>25</v>
      </c>
      <c r="AY169" s="246" t="s">
        <v>161</v>
      </c>
    </row>
    <row r="170" spans="2:65" s="34" customFormat="1" ht="28.5" customHeight="1">
      <c r="B170" s="161"/>
      <c r="C170" s="197" t="s">
        <v>184</v>
      </c>
      <c r="D170" s="197" t="s">
        <v>162</v>
      </c>
      <c r="E170" s="198" t="s">
        <v>200</v>
      </c>
      <c r="F170" s="199" t="s">
        <v>201</v>
      </c>
      <c r="G170" s="199"/>
      <c r="H170" s="199"/>
      <c r="I170" s="199"/>
      <c r="J170" s="200" t="s">
        <v>193</v>
      </c>
      <c r="K170" s="201">
        <v>118.722</v>
      </c>
      <c r="L170" s="202">
        <v>0</v>
      </c>
      <c r="M170" s="202"/>
      <c r="N170" s="203">
        <f>ROUND(L170*K170,2)</f>
        <v>0</v>
      </c>
      <c r="O170" s="203"/>
      <c r="P170" s="203"/>
      <c r="Q170" s="203"/>
      <c r="R170" s="163"/>
      <c r="T170" s="204"/>
      <c r="U170" s="46" t="s">
        <v>50</v>
      </c>
      <c r="V170" s="36"/>
      <c r="W170" s="205">
        <f>V170*K170</f>
        <v>0</v>
      </c>
      <c r="X170" s="205">
        <v>0</v>
      </c>
      <c r="Y170" s="205">
        <f>X170*K170</f>
        <v>0</v>
      </c>
      <c r="Z170" s="205">
        <v>0.181</v>
      </c>
      <c r="AA170" s="206">
        <f>Z170*K170</f>
        <v>21.488681999999997</v>
      </c>
      <c r="AR170" s="11" t="s">
        <v>166</v>
      </c>
      <c r="AT170" s="11" t="s">
        <v>162</v>
      </c>
      <c r="AU170" s="11" t="s">
        <v>24</v>
      </c>
      <c r="AY170" s="11" t="s">
        <v>161</v>
      </c>
      <c r="BE170" s="125">
        <f>IF(U170="základní",N170,0)</f>
        <v>0</v>
      </c>
      <c r="BF170" s="125">
        <f>IF(U170="snížená",N170,0)</f>
        <v>0</v>
      </c>
      <c r="BG170" s="125">
        <f>IF(U170="zákl. přenesená",N170,0)</f>
        <v>0</v>
      </c>
      <c r="BH170" s="125">
        <f>IF(U170="sníž. přenesená",N170,0)</f>
        <v>0</v>
      </c>
      <c r="BI170" s="125">
        <f>IF(U170="nulová",N170,0)</f>
        <v>0</v>
      </c>
      <c r="BJ170" s="11" t="s">
        <v>25</v>
      </c>
      <c r="BK170" s="125">
        <f>ROUND(L170*K170,2)</f>
        <v>0</v>
      </c>
      <c r="BL170" s="11" t="s">
        <v>166</v>
      </c>
      <c r="BM170" s="11" t="s">
        <v>202</v>
      </c>
    </row>
    <row r="171" spans="2:51" s="207" customFormat="1" ht="20.25" customHeight="1">
      <c r="B171" s="208"/>
      <c r="C171" s="209"/>
      <c r="D171" s="209"/>
      <c r="E171" s="210"/>
      <c r="F171" s="211" t="s">
        <v>203</v>
      </c>
      <c r="G171" s="211"/>
      <c r="H171" s="211"/>
      <c r="I171" s="211"/>
      <c r="J171" s="209"/>
      <c r="K171" s="210"/>
      <c r="L171" s="209"/>
      <c r="M171" s="209"/>
      <c r="N171" s="209"/>
      <c r="O171" s="209"/>
      <c r="P171" s="209"/>
      <c r="Q171" s="209"/>
      <c r="R171" s="212"/>
      <c r="T171" s="213"/>
      <c r="U171" s="209"/>
      <c r="V171" s="209"/>
      <c r="W171" s="209"/>
      <c r="X171" s="209"/>
      <c r="Y171" s="209"/>
      <c r="Z171" s="209"/>
      <c r="AA171" s="214"/>
      <c r="AT171" s="215" t="s">
        <v>169</v>
      </c>
      <c r="AU171" s="215" t="s">
        <v>24</v>
      </c>
      <c r="AV171" s="207" t="s">
        <v>25</v>
      </c>
      <c r="AW171" s="207" t="s">
        <v>42</v>
      </c>
      <c r="AX171" s="207" t="s">
        <v>85</v>
      </c>
      <c r="AY171" s="215" t="s">
        <v>161</v>
      </c>
    </row>
    <row r="172" spans="2:51" s="207" customFormat="1" ht="20.25" customHeight="1">
      <c r="B172" s="208"/>
      <c r="C172" s="209"/>
      <c r="D172" s="209"/>
      <c r="E172" s="210"/>
      <c r="F172" s="236" t="s">
        <v>204</v>
      </c>
      <c r="G172" s="236"/>
      <c r="H172" s="236"/>
      <c r="I172" s="236"/>
      <c r="J172" s="209"/>
      <c r="K172" s="210"/>
      <c r="L172" s="209"/>
      <c r="M172" s="209"/>
      <c r="N172" s="209"/>
      <c r="O172" s="209"/>
      <c r="P172" s="209"/>
      <c r="Q172" s="209"/>
      <c r="R172" s="212"/>
      <c r="T172" s="213"/>
      <c r="U172" s="209"/>
      <c r="V172" s="209"/>
      <c r="W172" s="209"/>
      <c r="X172" s="209"/>
      <c r="Y172" s="209"/>
      <c r="Z172" s="209"/>
      <c r="AA172" s="214"/>
      <c r="AT172" s="215" t="s">
        <v>169</v>
      </c>
      <c r="AU172" s="215" t="s">
        <v>24</v>
      </c>
      <c r="AV172" s="207" t="s">
        <v>25</v>
      </c>
      <c r="AW172" s="207" t="s">
        <v>42</v>
      </c>
      <c r="AX172" s="207" t="s">
        <v>85</v>
      </c>
      <c r="AY172" s="215" t="s">
        <v>161</v>
      </c>
    </row>
    <row r="173" spans="2:51" s="216" customFormat="1" ht="20.25" customHeight="1">
      <c r="B173" s="217"/>
      <c r="C173" s="218"/>
      <c r="D173" s="218"/>
      <c r="E173" s="219"/>
      <c r="F173" s="220" t="s">
        <v>205</v>
      </c>
      <c r="G173" s="220"/>
      <c r="H173" s="220"/>
      <c r="I173" s="220"/>
      <c r="J173" s="218"/>
      <c r="K173" s="221">
        <v>98.472</v>
      </c>
      <c r="L173" s="218"/>
      <c r="M173" s="218"/>
      <c r="N173" s="218"/>
      <c r="O173" s="218"/>
      <c r="P173" s="218"/>
      <c r="Q173" s="218"/>
      <c r="R173" s="222"/>
      <c r="T173" s="223"/>
      <c r="U173" s="218"/>
      <c r="V173" s="218"/>
      <c r="W173" s="218"/>
      <c r="X173" s="218"/>
      <c r="Y173" s="218"/>
      <c r="Z173" s="218"/>
      <c r="AA173" s="224"/>
      <c r="AT173" s="225" t="s">
        <v>169</v>
      </c>
      <c r="AU173" s="225" t="s">
        <v>24</v>
      </c>
      <c r="AV173" s="216" t="s">
        <v>24</v>
      </c>
      <c r="AW173" s="216" t="s">
        <v>42</v>
      </c>
      <c r="AX173" s="216" t="s">
        <v>85</v>
      </c>
      <c r="AY173" s="225" t="s">
        <v>161</v>
      </c>
    </row>
    <row r="174" spans="2:51" s="207" customFormat="1" ht="20.25" customHeight="1">
      <c r="B174" s="208"/>
      <c r="C174" s="209"/>
      <c r="D174" s="209"/>
      <c r="E174" s="210"/>
      <c r="F174" s="236" t="s">
        <v>198</v>
      </c>
      <c r="G174" s="236"/>
      <c r="H174" s="236"/>
      <c r="I174" s="236"/>
      <c r="J174" s="209"/>
      <c r="K174" s="210"/>
      <c r="L174" s="209"/>
      <c r="M174" s="209"/>
      <c r="N174" s="209"/>
      <c r="O174" s="209"/>
      <c r="P174" s="209"/>
      <c r="Q174" s="209"/>
      <c r="R174" s="212"/>
      <c r="T174" s="213"/>
      <c r="U174" s="209"/>
      <c r="V174" s="209"/>
      <c r="W174" s="209"/>
      <c r="X174" s="209"/>
      <c r="Y174" s="209"/>
      <c r="Z174" s="209"/>
      <c r="AA174" s="214"/>
      <c r="AT174" s="215" t="s">
        <v>169</v>
      </c>
      <c r="AU174" s="215" t="s">
        <v>24</v>
      </c>
      <c r="AV174" s="207" t="s">
        <v>25</v>
      </c>
      <c r="AW174" s="207" t="s">
        <v>42</v>
      </c>
      <c r="AX174" s="207" t="s">
        <v>85</v>
      </c>
      <c r="AY174" s="215" t="s">
        <v>161</v>
      </c>
    </row>
    <row r="175" spans="2:51" s="216" customFormat="1" ht="20.25" customHeight="1">
      <c r="B175" s="217"/>
      <c r="C175" s="218"/>
      <c r="D175" s="218"/>
      <c r="E175" s="219"/>
      <c r="F175" s="220" t="s">
        <v>199</v>
      </c>
      <c r="G175" s="220"/>
      <c r="H175" s="220"/>
      <c r="I175" s="220"/>
      <c r="J175" s="218"/>
      <c r="K175" s="221">
        <v>20.25</v>
      </c>
      <c r="L175" s="218"/>
      <c r="M175" s="218"/>
      <c r="N175" s="218"/>
      <c r="O175" s="218"/>
      <c r="P175" s="218"/>
      <c r="Q175" s="218"/>
      <c r="R175" s="222"/>
      <c r="T175" s="223"/>
      <c r="U175" s="218"/>
      <c r="V175" s="218"/>
      <c r="W175" s="218"/>
      <c r="X175" s="218"/>
      <c r="Y175" s="218"/>
      <c r="Z175" s="218"/>
      <c r="AA175" s="224"/>
      <c r="AT175" s="225" t="s">
        <v>169</v>
      </c>
      <c r="AU175" s="225" t="s">
        <v>24</v>
      </c>
      <c r="AV175" s="216" t="s">
        <v>24</v>
      </c>
      <c r="AW175" s="216" t="s">
        <v>42</v>
      </c>
      <c r="AX175" s="216" t="s">
        <v>85</v>
      </c>
      <c r="AY175" s="225" t="s">
        <v>161</v>
      </c>
    </row>
    <row r="176" spans="2:51" s="237" customFormat="1" ht="20.25" customHeight="1">
      <c r="B176" s="238"/>
      <c r="C176" s="239"/>
      <c r="D176" s="239"/>
      <c r="E176" s="240"/>
      <c r="F176" s="241" t="s">
        <v>190</v>
      </c>
      <c r="G176" s="241"/>
      <c r="H176" s="241"/>
      <c r="I176" s="241"/>
      <c r="J176" s="239"/>
      <c r="K176" s="242">
        <v>118.722</v>
      </c>
      <c r="L176" s="239"/>
      <c r="M176" s="239"/>
      <c r="N176" s="239"/>
      <c r="O176" s="239"/>
      <c r="P176" s="239"/>
      <c r="Q176" s="239"/>
      <c r="R176" s="243"/>
      <c r="T176" s="244"/>
      <c r="U176" s="239"/>
      <c r="V176" s="239"/>
      <c r="W176" s="239"/>
      <c r="X176" s="239"/>
      <c r="Y176" s="239"/>
      <c r="Z176" s="239"/>
      <c r="AA176" s="245"/>
      <c r="AT176" s="246" t="s">
        <v>169</v>
      </c>
      <c r="AU176" s="246" t="s">
        <v>24</v>
      </c>
      <c r="AV176" s="237" t="s">
        <v>166</v>
      </c>
      <c r="AW176" s="237" t="s">
        <v>42</v>
      </c>
      <c r="AX176" s="237" t="s">
        <v>25</v>
      </c>
      <c r="AY176" s="246" t="s">
        <v>161</v>
      </c>
    </row>
    <row r="177" spans="2:65" s="34" customFormat="1" ht="28.5" customHeight="1">
      <c r="B177" s="161"/>
      <c r="C177" s="197" t="s">
        <v>166</v>
      </c>
      <c r="D177" s="197" t="s">
        <v>162</v>
      </c>
      <c r="E177" s="198" t="s">
        <v>206</v>
      </c>
      <c r="F177" s="199" t="s">
        <v>207</v>
      </c>
      <c r="G177" s="199"/>
      <c r="H177" s="199"/>
      <c r="I177" s="199"/>
      <c r="J177" s="200" t="s">
        <v>193</v>
      </c>
      <c r="K177" s="201">
        <v>690</v>
      </c>
      <c r="L177" s="202">
        <v>0</v>
      </c>
      <c r="M177" s="202"/>
      <c r="N177" s="203">
        <f aca="true" t="shared" si="11" ref="N177:N178">ROUND(L177*K177,2)</f>
        <v>0</v>
      </c>
      <c r="O177" s="203"/>
      <c r="P177" s="203"/>
      <c r="Q177" s="203"/>
      <c r="R177" s="163"/>
      <c r="T177" s="204"/>
      <c r="U177" s="46" t="s">
        <v>50</v>
      </c>
      <c r="V177" s="36"/>
      <c r="W177" s="205">
        <f aca="true" t="shared" si="12" ref="W177:W178">V177*K177</f>
        <v>0</v>
      </c>
      <c r="X177" s="205">
        <v>6E-05</v>
      </c>
      <c r="Y177" s="205">
        <f aca="true" t="shared" si="13" ref="Y177:Y178">X177*K177</f>
        <v>0.0414</v>
      </c>
      <c r="Z177" s="205">
        <v>0.128</v>
      </c>
      <c r="AA177" s="206">
        <f aca="true" t="shared" si="14" ref="AA177:AA178">Z177*K177</f>
        <v>88.32000000000001</v>
      </c>
      <c r="AR177" s="11" t="s">
        <v>166</v>
      </c>
      <c r="AT177" s="11" t="s">
        <v>162</v>
      </c>
      <c r="AU177" s="11" t="s">
        <v>24</v>
      </c>
      <c r="AY177" s="11" t="s">
        <v>161</v>
      </c>
      <c r="BE177" s="125">
        <f aca="true" t="shared" si="15" ref="BE177:BE178">IF(U177="základní",N177,0)</f>
        <v>0</v>
      </c>
      <c r="BF177" s="125">
        <f aca="true" t="shared" si="16" ref="BF177:BF178">IF(U177="snížená",N177,0)</f>
        <v>0</v>
      </c>
      <c r="BG177" s="125">
        <f aca="true" t="shared" si="17" ref="BG177:BG178">IF(U177="zákl. přenesená",N177,0)</f>
        <v>0</v>
      </c>
      <c r="BH177" s="125">
        <f aca="true" t="shared" si="18" ref="BH177:BH178">IF(U177="sníž. přenesená",N177,0)</f>
        <v>0</v>
      </c>
      <c r="BI177" s="125">
        <f aca="true" t="shared" si="19" ref="BI177:BI178">IF(U177="nulová",N177,0)</f>
        <v>0</v>
      </c>
      <c r="BJ177" s="11" t="s">
        <v>25</v>
      </c>
      <c r="BK177" s="125">
        <f aca="true" t="shared" si="20" ref="BK177:BK178">ROUND(L177*K177,2)</f>
        <v>0</v>
      </c>
      <c r="BL177" s="11" t="s">
        <v>166</v>
      </c>
      <c r="BM177" s="11" t="s">
        <v>208</v>
      </c>
    </row>
    <row r="178" spans="2:65" s="34" customFormat="1" ht="20.25" customHeight="1">
      <c r="B178" s="161"/>
      <c r="C178" s="197" t="s">
        <v>209</v>
      </c>
      <c r="D178" s="197" t="s">
        <v>162</v>
      </c>
      <c r="E178" s="198" t="s">
        <v>210</v>
      </c>
      <c r="F178" s="199" t="s">
        <v>211</v>
      </c>
      <c r="G178" s="199"/>
      <c r="H178" s="199"/>
      <c r="I178" s="199"/>
      <c r="J178" s="200" t="s">
        <v>212</v>
      </c>
      <c r="K178" s="201">
        <v>70</v>
      </c>
      <c r="L178" s="202">
        <v>0</v>
      </c>
      <c r="M178" s="202"/>
      <c r="N178" s="203">
        <f t="shared" si="11"/>
        <v>0</v>
      </c>
      <c r="O178" s="203"/>
      <c r="P178" s="203"/>
      <c r="Q178" s="203"/>
      <c r="R178" s="163"/>
      <c r="T178" s="204"/>
      <c r="U178" s="46" t="s">
        <v>50</v>
      </c>
      <c r="V178" s="36"/>
      <c r="W178" s="205">
        <f t="shared" si="12"/>
        <v>0</v>
      </c>
      <c r="X178" s="205">
        <v>0.01721</v>
      </c>
      <c r="Y178" s="205">
        <f t="shared" si="13"/>
        <v>1.2046999999999999</v>
      </c>
      <c r="Z178" s="205">
        <v>0</v>
      </c>
      <c r="AA178" s="206">
        <f t="shared" si="14"/>
        <v>0</v>
      </c>
      <c r="AR178" s="11" t="s">
        <v>166</v>
      </c>
      <c r="AT178" s="11" t="s">
        <v>162</v>
      </c>
      <c r="AU178" s="11" t="s">
        <v>24</v>
      </c>
      <c r="AY178" s="11" t="s">
        <v>161</v>
      </c>
      <c r="BE178" s="125">
        <f t="shared" si="15"/>
        <v>0</v>
      </c>
      <c r="BF178" s="125">
        <f t="shared" si="16"/>
        <v>0</v>
      </c>
      <c r="BG178" s="125">
        <f t="shared" si="17"/>
        <v>0</v>
      </c>
      <c r="BH178" s="125">
        <f t="shared" si="18"/>
        <v>0</v>
      </c>
      <c r="BI178" s="125">
        <f t="shared" si="19"/>
        <v>0</v>
      </c>
      <c r="BJ178" s="11" t="s">
        <v>25</v>
      </c>
      <c r="BK178" s="125">
        <f t="shared" si="20"/>
        <v>0</v>
      </c>
      <c r="BL178" s="11" t="s">
        <v>166</v>
      </c>
      <c r="BM178" s="11" t="s">
        <v>213</v>
      </c>
    </row>
    <row r="179" spans="2:51" s="207" customFormat="1" ht="20.25" customHeight="1">
      <c r="B179" s="208"/>
      <c r="C179" s="209"/>
      <c r="D179" s="209"/>
      <c r="E179" s="210"/>
      <c r="F179" s="211" t="s">
        <v>214</v>
      </c>
      <c r="G179" s="211"/>
      <c r="H179" s="211"/>
      <c r="I179" s="211"/>
      <c r="J179" s="209"/>
      <c r="K179" s="210"/>
      <c r="L179" s="209"/>
      <c r="M179" s="209"/>
      <c r="N179" s="209"/>
      <c r="O179" s="209"/>
      <c r="P179" s="209"/>
      <c r="Q179" s="209"/>
      <c r="R179" s="212"/>
      <c r="T179" s="213"/>
      <c r="U179" s="209"/>
      <c r="V179" s="209"/>
      <c r="W179" s="209"/>
      <c r="X179" s="209"/>
      <c r="Y179" s="209"/>
      <c r="Z179" s="209"/>
      <c r="AA179" s="214"/>
      <c r="AT179" s="215" t="s">
        <v>169</v>
      </c>
      <c r="AU179" s="215" t="s">
        <v>24</v>
      </c>
      <c r="AV179" s="207" t="s">
        <v>25</v>
      </c>
      <c r="AW179" s="207" t="s">
        <v>42</v>
      </c>
      <c r="AX179" s="207" t="s">
        <v>85</v>
      </c>
      <c r="AY179" s="215" t="s">
        <v>161</v>
      </c>
    </row>
    <row r="180" spans="2:51" s="207" customFormat="1" ht="20.25" customHeight="1">
      <c r="B180" s="208"/>
      <c r="C180" s="209"/>
      <c r="D180" s="209"/>
      <c r="E180" s="210"/>
      <c r="F180" s="236" t="s">
        <v>215</v>
      </c>
      <c r="G180" s="236"/>
      <c r="H180" s="236"/>
      <c r="I180" s="236"/>
      <c r="J180" s="209"/>
      <c r="K180" s="210"/>
      <c r="L180" s="209"/>
      <c r="M180" s="209"/>
      <c r="N180" s="209"/>
      <c r="O180" s="209"/>
      <c r="P180" s="209"/>
      <c r="Q180" s="209"/>
      <c r="R180" s="212"/>
      <c r="T180" s="213"/>
      <c r="U180" s="209"/>
      <c r="V180" s="209"/>
      <c r="W180" s="209"/>
      <c r="X180" s="209"/>
      <c r="Y180" s="209"/>
      <c r="Z180" s="209"/>
      <c r="AA180" s="214"/>
      <c r="AT180" s="215" t="s">
        <v>169</v>
      </c>
      <c r="AU180" s="215" t="s">
        <v>24</v>
      </c>
      <c r="AV180" s="207" t="s">
        <v>25</v>
      </c>
      <c r="AW180" s="207" t="s">
        <v>42</v>
      </c>
      <c r="AX180" s="207" t="s">
        <v>85</v>
      </c>
      <c r="AY180" s="215" t="s">
        <v>161</v>
      </c>
    </row>
    <row r="181" spans="2:51" s="216" customFormat="1" ht="20.25" customHeight="1">
      <c r="B181" s="217"/>
      <c r="C181" s="218"/>
      <c r="D181" s="218"/>
      <c r="E181" s="219"/>
      <c r="F181" s="220" t="s">
        <v>216</v>
      </c>
      <c r="G181" s="220"/>
      <c r="H181" s="220"/>
      <c r="I181" s="220"/>
      <c r="J181" s="218"/>
      <c r="K181" s="221">
        <v>70</v>
      </c>
      <c r="L181" s="218"/>
      <c r="M181" s="218"/>
      <c r="N181" s="218"/>
      <c r="O181" s="218"/>
      <c r="P181" s="218"/>
      <c r="Q181" s="218"/>
      <c r="R181" s="222"/>
      <c r="T181" s="223"/>
      <c r="U181" s="218"/>
      <c r="V181" s="218"/>
      <c r="W181" s="218"/>
      <c r="X181" s="218"/>
      <c r="Y181" s="218"/>
      <c r="Z181" s="218"/>
      <c r="AA181" s="224"/>
      <c r="AT181" s="225" t="s">
        <v>169</v>
      </c>
      <c r="AU181" s="225" t="s">
        <v>24</v>
      </c>
      <c r="AV181" s="216" t="s">
        <v>24</v>
      </c>
      <c r="AW181" s="216" t="s">
        <v>42</v>
      </c>
      <c r="AX181" s="216" t="s">
        <v>85</v>
      </c>
      <c r="AY181" s="225" t="s">
        <v>161</v>
      </c>
    </row>
    <row r="182" spans="2:51" s="237" customFormat="1" ht="20.25" customHeight="1">
      <c r="B182" s="238"/>
      <c r="C182" s="239"/>
      <c r="D182" s="239"/>
      <c r="E182" s="240"/>
      <c r="F182" s="241" t="s">
        <v>190</v>
      </c>
      <c r="G182" s="241"/>
      <c r="H182" s="241"/>
      <c r="I182" s="241"/>
      <c r="J182" s="239"/>
      <c r="K182" s="242">
        <v>70</v>
      </c>
      <c r="L182" s="239"/>
      <c r="M182" s="239"/>
      <c r="N182" s="239"/>
      <c r="O182" s="239"/>
      <c r="P182" s="239"/>
      <c r="Q182" s="239"/>
      <c r="R182" s="243"/>
      <c r="T182" s="244"/>
      <c r="U182" s="239"/>
      <c r="V182" s="239"/>
      <c r="W182" s="239"/>
      <c r="X182" s="239"/>
      <c r="Y182" s="239"/>
      <c r="Z182" s="239"/>
      <c r="AA182" s="245"/>
      <c r="AT182" s="246" t="s">
        <v>169</v>
      </c>
      <c r="AU182" s="246" t="s">
        <v>24</v>
      </c>
      <c r="AV182" s="237" t="s">
        <v>166</v>
      </c>
      <c r="AW182" s="237" t="s">
        <v>42</v>
      </c>
      <c r="AX182" s="237" t="s">
        <v>25</v>
      </c>
      <c r="AY182" s="246" t="s">
        <v>161</v>
      </c>
    </row>
    <row r="183" spans="2:65" s="34" customFormat="1" ht="28.5" customHeight="1">
      <c r="B183" s="161"/>
      <c r="C183" s="197" t="s">
        <v>217</v>
      </c>
      <c r="D183" s="197" t="s">
        <v>162</v>
      </c>
      <c r="E183" s="198" t="s">
        <v>218</v>
      </c>
      <c r="F183" s="199" t="s">
        <v>219</v>
      </c>
      <c r="G183" s="199"/>
      <c r="H183" s="199"/>
      <c r="I183" s="199"/>
      <c r="J183" s="200" t="s">
        <v>220</v>
      </c>
      <c r="K183" s="201">
        <v>120</v>
      </c>
      <c r="L183" s="202">
        <v>0</v>
      </c>
      <c r="M183" s="202"/>
      <c r="N183" s="203">
        <f>ROUND(L183*K183,2)</f>
        <v>0</v>
      </c>
      <c r="O183" s="203"/>
      <c r="P183" s="203"/>
      <c r="Q183" s="203"/>
      <c r="R183" s="163"/>
      <c r="T183" s="204"/>
      <c r="U183" s="46" t="s">
        <v>50</v>
      </c>
      <c r="V183" s="36"/>
      <c r="W183" s="205">
        <f>V183*K183</f>
        <v>0</v>
      </c>
      <c r="X183" s="205">
        <v>0</v>
      </c>
      <c r="Y183" s="205">
        <f>X183*K183</f>
        <v>0</v>
      </c>
      <c r="Z183" s="205">
        <v>0</v>
      </c>
      <c r="AA183" s="206">
        <f>Z183*K183</f>
        <v>0</v>
      </c>
      <c r="AR183" s="11" t="s">
        <v>166</v>
      </c>
      <c r="AT183" s="11" t="s">
        <v>162</v>
      </c>
      <c r="AU183" s="11" t="s">
        <v>24</v>
      </c>
      <c r="AY183" s="11" t="s">
        <v>161</v>
      </c>
      <c r="BE183" s="125">
        <f>IF(U183="základní",N183,0)</f>
        <v>0</v>
      </c>
      <c r="BF183" s="125">
        <f>IF(U183="snížená",N183,0)</f>
        <v>0</v>
      </c>
      <c r="BG183" s="125">
        <f>IF(U183="zákl. přenesená",N183,0)</f>
        <v>0</v>
      </c>
      <c r="BH183" s="125">
        <f>IF(U183="sníž. přenesená",N183,0)</f>
        <v>0</v>
      </c>
      <c r="BI183" s="125">
        <f>IF(U183="nulová",N183,0)</f>
        <v>0</v>
      </c>
      <c r="BJ183" s="11" t="s">
        <v>25</v>
      </c>
      <c r="BK183" s="125">
        <f>ROUND(L183*K183,2)</f>
        <v>0</v>
      </c>
      <c r="BL183" s="11" t="s">
        <v>166</v>
      </c>
      <c r="BM183" s="11" t="s">
        <v>221</v>
      </c>
    </row>
    <row r="184" spans="2:51" s="207" customFormat="1" ht="20.25" customHeight="1">
      <c r="B184" s="208"/>
      <c r="C184" s="209"/>
      <c r="D184" s="209"/>
      <c r="E184" s="210"/>
      <c r="F184" s="211" t="s">
        <v>222</v>
      </c>
      <c r="G184" s="211"/>
      <c r="H184" s="211"/>
      <c r="I184" s="211"/>
      <c r="J184" s="209"/>
      <c r="K184" s="210"/>
      <c r="L184" s="209"/>
      <c r="M184" s="209"/>
      <c r="N184" s="209"/>
      <c r="O184" s="209"/>
      <c r="P184" s="209"/>
      <c r="Q184" s="209"/>
      <c r="R184" s="212"/>
      <c r="T184" s="213"/>
      <c r="U184" s="209"/>
      <c r="V184" s="209"/>
      <c r="W184" s="209"/>
      <c r="X184" s="209"/>
      <c r="Y184" s="209"/>
      <c r="Z184" s="209"/>
      <c r="AA184" s="214"/>
      <c r="AT184" s="215" t="s">
        <v>169</v>
      </c>
      <c r="AU184" s="215" t="s">
        <v>24</v>
      </c>
      <c r="AV184" s="207" t="s">
        <v>25</v>
      </c>
      <c r="AW184" s="207" t="s">
        <v>42</v>
      </c>
      <c r="AX184" s="207" t="s">
        <v>85</v>
      </c>
      <c r="AY184" s="215" t="s">
        <v>161</v>
      </c>
    </row>
    <row r="185" spans="2:51" s="207" customFormat="1" ht="20.25" customHeight="1">
      <c r="B185" s="208"/>
      <c r="C185" s="209"/>
      <c r="D185" s="209"/>
      <c r="E185" s="210"/>
      <c r="F185" s="236" t="s">
        <v>223</v>
      </c>
      <c r="G185" s="236"/>
      <c r="H185" s="236"/>
      <c r="I185" s="236"/>
      <c r="J185" s="209"/>
      <c r="K185" s="210"/>
      <c r="L185" s="209"/>
      <c r="M185" s="209"/>
      <c r="N185" s="209"/>
      <c r="O185" s="209"/>
      <c r="P185" s="209"/>
      <c r="Q185" s="209"/>
      <c r="R185" s="212"/>
      <c r="T185" s="213"/>
      <c r="U185" s="209"/>
      <c r="V185" s="209"/>
      <c r="W185" s="209"/>
      <c r="X185" s="209"/>
      <c r="Y185" s="209"/>
      <c r="Z185" s="209"/>
      <c r="AA185" s="214"/>
      <c r="AT185" s="215" t="s">
        <v>169</v>
      </c>
      <c r="AU185" s="215" t="s">
        <v>24</v>
      </c>
      <c r="AV185" s="207" t="s">
        <v>25</v>
      </c>
      <c r="AW185" s="207" t="s">
        <v>42</v>
      </c>
      <c r="AX185" s="207" t="s">
        <v>85</v>
      </c>
      <c r="AY185" s="215" t="s">
        <v>161</v>
      </c>
    </row>
    <row r="186" spans="2:51" s="207" customFormat="1" ht="20.25" customHeight="1">
      <c r="B186" s="208"/>
      <c r="C186" s="209"/>
      <c r="D186" s="209"/>
      <c r="E186" s="210"/>
      <c r="F186" s="236" t="s">
        <v>224</v>
      </c>
      <c r="G186" s="236"/>
      <c r="H186" s="236"/>
      <c r="I186" s="236"/>
      <c r="J186" s="209"/>
      <c r="K186" s="210"/>
      <c r="L186" s="209"/>
      <c r="M186" s="209"/>
      <c r="N186" s="209"/>
      <c r="O186" s="209"/>
      <c r="P186" s="209"/>
      <c r="Q186" s="209"/>
      <c r="R186" s="212"/>
      <c r="T186" s="213"/>
      <c r="U186" s="209"/>
      <c r="V186" s="209"/>
      <c r="W186" s="209"/>
      <c r="X186" s="209"/>
      <c r="Y186" s="209"/>
      <c r="Z186" s="209"/>
      <c r="AA186" s="214"/>
      <c r="AT186" s="215" t="s">
        <v>169</v>
      </c>
      <c r="AU186" s="215" t="s">
        <v>24</v>
      </c>
      <c r="AV186" s="207" t="s">
        <v>25</v>
      </c>
      <c r="AW186" s="207" t="s">
        <v>42</v>
      </c>
      <c r="AX186" s="207" t="s">
        <v>85</v>
      </c>
      <c r="AY186" s="215" t="s">
        <v>161</v>
      </c>
    </row>
    <row r="187" spans="2:51" s="207" customFormat="1" ht="20.25" customHeight="1">
      <c r="B187" s="208"/>
      <c r="C187" s="209"/>
      <c r="D187" s="209"/>
      <c r="E187" s="210"/>
      <c r="F187" s="236" t="s">
        <v>225</v>
      </c>
      <c r="G187" s="236"/>
      <c r="H187" s="236"/>
      <c r="I187" s="236"/>
      <c r="J187" s="209"/>
      <c r="K187" s="210"/>
      <c r="L187" s="209"/>
      <c r="M187" s="209"/>
      <c r="N187" s="209"/>
      <c r="O187" s="209"/>
      <c r="P187" s="209"/>
      <c r="Q187" s="209"/>
      <c r="R187" s="212"/>
      <c r="T187" s="213"/>
      <c r="U187" s="209"/>
      <c r="V187" s="209"/>
      <c r="W187" s="209"/>
      <c r="X187" s="209"/>
      <c r="Y187" s="209"/>
      <c r="Z187" s="209"/>
      <c r="AA187" s="214"/>
      <c r="AT187" s="215" t="s">
        <v>169</v>
      </c>
      <c r="AU187" s="215" t="s">
        <v>24</v>
      </c>
      <c r="AV187" s="207" t="s">
        <v>25</v>
      </c>
      <c r="AW187" s="207" t="s">
        <v>42</v>
      </c>
      <c r="AX187" s="207" t="s">
        <v>85</v>
      </c>
      <c r="AY187" s="215" t="s">
        <v>161</v>
      </c>
    </row>
    <row r="188" spans="2:51" s="216" customFormat="1" ht="20.25" customHeight="1">
      <c r="B188" s="217"/>
      <c r="C188" s="218"/>
      <c r="D188" s="218"/>
      <c r="E188" s="219"/>
      <c r="F188" s="220" t="s">
        <v>226</v>
      </c>
      <c r="G188" s="220"/>
      <c r="H188" s="220"/>
      <c r="I188" s="220"/>
      <c r="J188" s="218"/>
      <c r="K188" s="221">
        <v>120</v>
      </c>
      <c r="L188" s="218"/>
      <c r="M188" s="218"/>
      <c r="N188" s="218"/>
      <c r="O188" s="218"/>
      <c r="P188" s="218"/>
      <c r="Q188" s="218"/>
      <c r="R188" s="222"/>
      <c r="T188" s="223"/>
      <c r="U188" s="218"/>
      <c r="V188" s="218"/>
      <c r="W188" s="218"/>
      <c r="X188" s="218"/>
      <c r="Y188" s="218"/>
      <c r="Z188" s="218"/>
      <c r="AA188" s="224"/>
      <c r="AT188" s="225" t="s">
        <v>169</v>
      </c>
      <c r="AU188" s="225" t="s">
        <v>24</v>
      </c>
      <c r="AV188" s="216" t="s">
        <v>24</v>
      </c>
      <c r="AW188" s="216" t="s">
        <v>42</v>
      </c>
      <c r="AX188" s="216" t="s">
        <v>85</v>
      </c>
      <c r="AY188" s="225" t="s">
        <v>161</v>
      </c>
    </row>
    <row r="189" spans="2:51" s="237" customFormat="1" ht="20.25" customHeight="1">
      <c r="B189" s="238"/>
      <c r="C189" s="239"/>
      <c r="D189" s="239"/>
      <c r="E189" s="240"/>
      <c r="F189" s="241" t="s">
        <v>190</v>
      </c>
      <c r="G189" s="241"/>
      <c r="H189" s="241"/>
      <c r="I189" s="241"/>
      <c r="J189" s="239"/>
      <c r="K189" s="242">
        <v>120</v>
      </c>
      <c r="L189" s="239"/>
      <c r="M189" s="239"/>
      <c r="N189" s="239"/>
      <c r="O189" s="239"/>
      <c r="P189" s="239"/>
      <c r="Q189" s="239"/>
      <c r="R189" s="243"/>
      <c r="T189" s="244"/>
      <c r="U189" s="239"/>
      <c r="V189" s="239"/>
      <c r="W189" s="239"/>
      <c r="X189" s="239"/>
      <c r="Y189" s="239"/>
      <c r="Z189" s="239"/>
      <c r="AA189" s="245"/>
      <c r="AT189" s="246" t="s">
        <v>169</v>
      </c>
      <c r="AU189" s="246" t="s">
        <v>24</v>
      </c>
      <c r="AV189" s="237" t="s">
        <v>166</v>
      </c>
      <c r="AW189" s="237" t="s">
        <v>42</v>
      </c>
      <c r="AX189" s="237" t="s">
        <v>25</v>
      </c>
      <c r="AY189" s="246" t="s">
        <v>161</v>
      </c>
    </row>
    <row r="190" spans="2:65" s="34" customFormat="1" ht="28.5" customHeight="1">
      <c r="B190" s="161"/>
      <c r="C190" s="197" t="s">
        <v>227</v>
      </c>
      <c r="D190" s="197" t="s">
        <v>162</v>
      </c>
      <c r="E190" s="198" t="s">
        <v>228</v>
      </c>
      <c r="F190" s="199" t="s">
        <v>229</v>
      </c>
      <c r="G190" s="199"/>
      <c r="H190" s="199"/>
      <c r="I190" s="199"/>
      <c r="J190" s="200" t="s">
        <v>230</v>
      </c>
      <c r="K190" s="201">
        <v>30</v>
      </c>
      <c r="L190" s="202">
        <v>0</v>
      </c>
      <c r="M190" s="202"/>
      <c r="N190" s="203">
        <f>ROUND(L190*K190,2)</f>
        <v>0</v>
      </c>
      <c r="O190" s="203"/>
      <c r="P190" s="203"/>
      <c r="Q190" s="203"/>
      <c r="R190" s="163"/>
      <c r="T190" s="204"/>
      <c r="U190" s="46" t="s">
        <v>50</v>
      </c>
      <c r="V190" s="36"/>
      <c r="W190" s="205">
        <f>V190*K190</f>
        <v>0</v>
      </c>
      <c r="X190" s="205">
        <v>0</v>
      </c>
      <c r="Y190" s="205">
        <f>X190*K190</f>
        <v>0</v>
      </c>
      <c r="Z190" s="205">
        <v>0</v>
      </c>
      <c r="AA190" s="206">
        <f>Z190*K190</f>
        <v>0</v>
      </c>
      <c r="AR190" s="11" t="s">
        <v>166</v>
      </c>
      <c r="AT190" s="11" t="s">
        <v>162</v>
      </c>
      <c r="AU190" s="11" t="s">
        <v>24</v>
      </c>
      <c r="AY190" s="11" t="s">
        <v>161</v>
      </c>
      <c r="BE190" s="125">
        <f>IF(U190="základní",N190,0)</f>
        <v>0</v>
      </c>
      <c r="BF190" s="125">
        <f>IF(U190="snížená",N190,0)</f>
        <v>0</v>
      </c>
      <c r="BG190" s="125">
        <f>IF(U190="zákl. přenesená",N190,0)</f>
        <v>0</v>
      </c>
      <c r="BH190" s="125">
        <f>IF(U190="sníž. přenesená",N190,0)</f>
        <v>0</v>
      </c>
      <c r="BI190" s="125">
        <f>IF(U190="nulová",N190,0)</f>
        <v>0</v>
      </c>
      <c r="BJ190" s="11" t="s">
        <v>25</v>
      </c>
      <c r="BK190" s="125">
        <f>ROUND(L190*K190,2)</f>
        <v>0</v>
      </c>
      <c r="BL190" s="11" t="s">
        <v>166</v>
      </c>
      <c r="BM190" s="11" t="s">
        <v>231</v>
      </c>
    </row>
    <row r="191" spans="2:51" s="207" customFormat="1" ht="20.25" customHeight="1">
      <c r="B191" s="208"/>
      <c r="C191" s="209"/>
      <c r="D191" s="209"/>
      <c r="E191" s="210"/>
      <c r="F191" s="211" t="s">
        <v>232</v>
      </c>
      <c r="G191" s="211"/>
      <c r="H191" s="211"/>
      <c r="I191" s="211"/>
      <c r="J191" s="209"/>
      <c r="K191" s="210"/>
      <c r="L191" s="209"/>
      <c r="M191" s="209"/>
      <c r="N191" s="209"/>
      <c r="O191" s="209"/>
      <c r="P191" s="209"/>
      <c r="Q191" s="209"/>
      <c r="R191" s="212"/>
      <c r="T191" s="213"/>
      <c r="U191" s="209"/>
      <c r="V191" s="209"/>
      <c r="W191" s="209"/>
      <c r="X191" s="209"/>
      <c r="Y191" s="209"/>
      <c r="Z191" s="209"/>
      <c r="AA191" s="214"/>
      <c r="AT191" s="215" t="s">
        <v>169</v>
      </c>
      <c r="AU191" s="215" t="s">
        <v>24</v>
      </c>
      <c r="AV191" s="207" t="s">
        <v>25</v>
      </c>
      <c r="AW191" s="207" t="s">
        <v>42</v>
      </c>
      <c r="AX191" s="207" t="s">
        <v>85</v>
      </c>
      <c r="AY191" s="215" t="s">
        <v>161</v>
      </c>
    </row>
    <row r="192" spans="2:51" s="207" customFormat="1" ht="20.25" customHeight="1">
      <c r="B192" s="208"/>
      <c r="C192" s="209"/>
      <c r="D192" s="209"/>
      <c r="E192" s="210"/>
      <c r="F192" s="236" t="s">
        <v>233</v>
      </c>
      <c r="G192" s="236"/>
      <c r="H192" s="236"/>
      <c r="I192" s="236"/>
      <c r="J192" s="209"/>
      <c r="K192" s="210"/>
      <c r="L192" s="209"/>
      <c r="M192" s="209"/>
      <c r="N192" s="209"/>
      <c r="O192" s="209"/>
      <c r="P192" s="209"/>
      <c r="Q192" s="209"/>
      <c r="R192" s="212"/>
      <c r="T192" s="213"/>
      <c r="U192" s="209"/>
      <c r="V192" s="209"/>
      <c r="W192" s="209"/>
      <c r="X192" s="209"/>
      <c r="Y192" s="209"/>
      <c r="Z192" s="209"/>
      <c r="AA192" s="214"/>
      <c r="AT192" s="215" t="s">
        <v>169</v>
      </c>
      <c r="AU192" s="215" t="s">
        <v>24</v>
      </c>
      <c r="AV192" s="207" t="s">
        <v>25</v>
      </c>
      <c r="AW192" s="207" t="s">
        <v>42</v>
      </c>
      <c r="AX192" s="207" t="s">
        <v>85</v>
      </c>
      <c r="AY192" s="215" t="s">
        <v>161</v>
      </c>
    </row>
    <row r="193" spans="2:51" s="216" customFormat="1" ht="20.25" customHeight="1">
      <c r="B193" s="217"/>
      <c r="C193" s="218"/>
      <c r="D193" s="218"/>
      <c r="E193" s="219"/>
      <c r="F193" s="220" t="s">
        <v>234</v>
      </c>
      <c r="G193" s="220"/>
      <c r="H193" s="220"/>
      <c r="I193" s="220"/>
      <c r="J193" s="218"/>
      <c r="K193" s="221">
        <v>30</v>
      </c>
      <c r="L193" s="218"/>
      <c r="M193" s="218"/>
      <c r="N193" s="218"/>
      <c r="O193" s="218"/>
      <c r="P193" s="218"/>
      <c r="Q193" s="218"/>
      <c r="R193" s="222"/>
      <c r="T193" s="223"/>
      <c r="U193" s="218"/>
      <c r="V193" s="218"/>
      <c r="W193" s="218"/>
      <c r="X193" s="218"/>
      <c r="Y193" s="218"/>
      <c r="Z193" s="218"/>
      <c r="AA193" s="224"/>
      <c r="AT193" s="225" t="s">
        <v>169</v>
      </c>
      <c r="AU193" s="225" t="s">
        <v>24</v>
      </c>
      <c r="AV193" s="216" t="s">
        <v>24</v>
      </c>
      <c r="AW193" s="216" t="s">
        <v>42</v>
      </c>
      <c r="AX193" s="216" t="s">
        <v>85</v>
      </c>
      <c r="AY193" s="225" t="s">
        <v>161</v>
      </c>
    </row>
    <row r="194" spans="2:51" s="237" customFormat="1" ht="20.25" customHeight="1">
      <c r="B194" s="238"/>
      <c r="C194" s="239"/>
      <c r="D194" s="239"/>
      <c r="E194" s="240"/>
      <c r="F194" s="241" t="s">
        <v>190</v>
      </c>
      <c r="G194" s="241"/>
      <c r="H194" s="241"/>
      <c r="I194" s="241"/>
      <c r="J194" s="239"/>
      <c r="K194" s="242">
        <v>30</v>
      </c>
      <c r="L194" s="239"/>
      <c r="M194" s="239"/>
      <c r="N194" s="239"/>
      <c r="O194" s="239"/>
      <c r="P194" s="239"/>
      <c r="Q194" s="239"/>
      <c r="R194" s="243"/>
      <c r="T194" s="244"/>
      <c r="U194" s="239"/>
      <c r="V194" s="239"/>
      <c r="W194" s="239"/>
      <c r="X194" s="239"/>
      <c r="Y194" s="239"/>
      <c r="Z194" s="239"/>
      <c r="AA194" s="245"/>
      <c r="AT194" s="246" t="s">
        <v>169</v>
      </c>
      <c r="AU194" s="246" t="s">
        <v>24</v>
      </c>
      <c r="AV194" s="237" t="s">
        <v>166</v>
      </c>
      <c r="AW194" s="237" t="s">
        <v>42</v>
      </c>
      <c r="AX194" s="237" t="s">
        <v>25</v>
      </c>
      <c r="AY194" s="246" t="s">
        <v>161</v>
      </c>
    </row>
    <row r="195" spans="2:65" s="34" customFormat="1" ht="28.5" customHeight="1">
      <c r="B195" s="161"/>
      <c r="C195" s="197" t="s">
        <v>235</v>
      </c>
      <c r="D195" s="197" t="s">
        <v>162</v>
      </c>
      <c r="E195" s="198" t="s">
        <v>236</v>
      </c>
      <c r="F195" s="199" t="s">
        <v>237</v>
      </c>
      <c r="G195" s="199"/>
      <c r="H195" s="199"/>
      <c r="I195" s="199"/>
      <c r="J195" s="200" t="s">
        <v>212</v>
      </c>
      <c r="K195" s="201">
        <v>5.4</v>
      </c>
      <c r="L195" s="202">
        <v>0</v>
      </c>
      <c r="M195" s="202"/>
      <c r="N195" s="203">
        <f>ROUND(L195*K195,2)</f>
        <v>0</v>
      </c>
      <c r="O195" s="203"/>
      <c r="P195" s="203"/>
      <c r="Q195" s="203"/>
      <c r="R195" s="163"/>
      <c r="T195" s="204"/>
      <c r="U195" s="46" t="s">
        <v>50</v>
      </c>
      <c r="V195" s="36"/>
      <c r="W195" s="205">
        <f>V195*K195</f>
        <v>0</v>
      </c>
      <c r="X195" s="205">
        <v>0.00868</v>
      </c>
      <c r="Y195" s="205">
        <f>X195*K195</f>
        <v>0.046872000000000004</v>
      </c>
      <c r="Z195" s="205">
        <v>0</v>
      </c>
      <c r="AA195" s="206">
        <f>Z195*K195</f>
        <v>0</v>
      </c>
      <c r="AR195" s="11" t="s">
        <v>166</v>
      </c>
      <c r="AT195" s="11" t="s">
        <v>162</v>
      </c>
      <c r="AU195" s="11" t="s">
        <v>24</v>
      </c>
      <c r="AY195" s="11" t="s">
        <v>161</v>
      </c>
      <c r="BE195" s="125">
        <f>IF(U195="základní",N195,0)</f>
        <v>0</v>
      </c>
      <c r="BF195" s="125">
        <f>IF(U195="snížená",N195,0)</f>
        <v>0</v>
      </c>
      <c r="BG195" s="125">
        <f>IF(U195="zákl. přenesená",N195,0)</f>
        <v>0</v>
      </c>
      <c r="BH195" s="125">
        <f>IF(U195="sníž. přenesená",N195,0)</f>
        <v>0</v>
      </c>
      <c r="BI195" s="125">
        <f>IF(U195="nulová",N195,0)</f>
        <v>0</v>
      </c>
      <c r="BJ195" s="11" t="s">
        <v>25</v>
      </c>
      <c r="BK195" s="125">
        <f>ROUND(L195*K195,2)</f>
        <v>0</v>
      </c>
      <c r="BL195" s="11" t="s">
        <v>166</v>
      </c>
      <c r="BM195" s="11" t="s">
        <v>238</v>
      </c>
    </row>
    <row r="196" spans="2:51" s="216" customFormat="1" ht="20.25" customHeight="1">
      <c r="B196" s="217"/>
      <c r="C196" s="218"/>
      <c r="D196" s="218"/>
      <c r="E196" s="219"/>
      <c r="F196" s="247" t="s">
        <v>239</v>
      </c>
      <c r="G196" s="247"/>
      <c r="H196" s="247"/>
      <c r="I196" s="247"/>
      <c r="J196" s="218"/>
      <c r="K196" s="221">
        <v>5.4</v>
      </c>
      <c r="L196" s="218"/>
      <c r="M196" s="218"/>
      <c r="N196" s="218"/>
      <c r="O196" s="218"/>
      <c r="P196" s="218"/>
      <c r="Q196" s="218"/>
      <c r="R196" s="222"/>
      <c r="T196" s="223"/>
      <c r="U196" s="218"/>
      <c r="V196" s="218"/>
      <c r="W196" s="218"/>
      <c r="X196" s="218"/>
      <c r="Y196" s="218"/>
      <c r="Z196" s="218"/>
      <c r="AA196" s="224"/>
      <c r="AT196" s="225" t="s">
        <v>169</v>
      </c>
      <c r="AU196" s="225" t="s">
        <v>24</v>
      </c>
      <c r="AV196" s="216" t="s">
        <v>24</v>
      </c>
      <c r="AW196" s="216" t="s">
        <v>42</v>
      </c>
      <c r="AX196" s="216" t="s">
        <v>85</v>
      </c>
      <c r="AY196" s="225" t="s">
        <v>161</v>
      </c>
    </row>
    <row r="197" spans="2:51" s="237" customFormat="1" ht="20.25" customHeight="1">
      <c r="B197" s="238"/>
      <c r="C197" s="239"/>
      <c r="D197" s="239"/>
      <c r="E197" s="240"/>
      <c r="F197" s="241" t="s">
        <v>190</v>
      </c>
      <c r="G197" s="241"/>
      <c r="H197" s="241"/>
      <c r="I197" s="241"/>
      <c r="J197" s="239"/>
      <c r="K197" s="242">
        <v>5.4</v>
      </c>
      <c r="L197" s="239"/>
      <c r="M197" s="239"/>
      <c r="N197" s="239"/>
      <c r="O197" s="239"/>
      <c r="P197" s="239"/>
      <c r="Q197" s="239"/>
      <c r="R197" s="243"/>
      <c r="T197" s="244"/>
      <c r="U197" s="239"/>
      <c r="V197" s="239"/>
      <c r="W197" s="239"/>
      <c r="X197" s="239"/>
      <c r="Y197" s="239"/>
      <c r="Z197" s="239"/>
      <c r="AA197" s="245"/>
      <c r="AT197" s="246" t="s">
        <v>169</v>
      </c>
      <c r="AU197" s="246" t="s">
        <v>24</v>
      </c>
      <c r="AV197" s="237" t="s">
        <v>166</v>
      </c>
      <c r="AW197" s="237" t="s">
        <v>42</v>
      </c>
      <c r="AX197" s="237" t="s">
        <v>25</v>
      </c>
      <c r="AY197" s="246" t="s">
        <v>161</v>
      </c>
    </row>
    <row r="198" spans="2:65" s="34" customFormat="1" ht="28.5" customHeight="1">
      <c r="B198" s="161"/>
      <c r="C198" s="197" t="s">
        <v>240</v>
      </c>
      <c r="D198" s="197" t="s">
        <v>162</v>
      </c>
      <c r="E198" s="198" t="s">
        <v>241</v>
      </c>
      <c r="F198" s="199" t="s">
        <v>242</v>
      </c>
      <c r="G198" s="199"/>
      <c r="H198" s="199"/>
      <c r="I198" s="199"/>
      <c r="J198" s="200" t="s">
        <v>212</v>
      </c>
      <c r="K198" s="201">
        <v>3.6</v>
      </c>
      <c r="L198" s="202">
        <v>0</v>
      </c>
      <c r="M198" s="202"/>
      <c r="N198" s="203">
        <f>ROUND(L198*K198,2)</f>
        <v>0</v>
      </c>
      <c r="O198" s="203"/>
      <c r="P198" s="203"/>
      <c r="Q198" s="203"/>
      <c r="R198" s="163"/>
      <c r="T198" s="204"/>
      <c r="U198" s="46" t="s">
        <v>50</v>
      </c>
      <c r="V198" s="36"/>
      <c r="W198" s="205">
        <f>V198*K198</f>
        <v>0</v>
      </c>
      <c r="X198" s="205">
        <v>0.01269</v>
      </c>
      <c r="Y198" s="205">
        <f>X198*K198</f>
        <v>0.045684</v>
      </c>
      <c r="Z198" s="205">
        <v>0</v>
      </c>
      <c r="AA198" s="206">
        <f>Z198*K198</f>
        <v>0</v>
      </c>
      <c r="AR198" s="11" t="s">
        <v>166</v>
      </c>
      <c r="AT198" s="11" t="s">
        <v>162</v>
      </c>
      <c r="AU198" s="11" t="s">
        <v>24</v>
      </c>
      <c r="AY198" s="11" t="s">
        <v>161</v>
      </c>
      <c r="BE198" s="125">
        <f>IF(U198="základní",N198,0)</f>
        <v>0</v>
      </c>
      <c r="BF198" s="125">
        <f>IF(U198="snížená",N198,0)</f>
        <v>0</v>
      </c>
      <c r="BG198" s="125">
        <f>IF(U198="zákl. přenesená",N198,0)</f>
        <v>0</v>
      </c>
      <c r="BH198" s="125">
        <f>IF(U198="sníž. přenesená",N198,0)</f>
        <v>0</v>
      </c>
      <c r="BI198" s="125">
        <f>IF(U198="nulová",N198,0)</f>
        <v>0</v>
      </c>
      <c r="BJ198" s="11" t="s">
        <v>25</v>
      </c>
      <c r="BK198" s="125">
        <f>ROUND(L198*K198,2)</f>
        <v>0</v>
      </c>
      <c r="BL198" s="11" t="s">
        <v>166</v>
      </c>
      <c r="BM198" s="11" t="s">
        <v>243</v>
      </c>
    </row>
    <row r="199" spans="2:51" s="216" customFormat="1" ht="20.25" customHeight="1">
      <c r="B199" s="217"/>
      <c r="C199" s="218"/>
      <c r="D199" s="218"/>
      <c r="E199" s="219"/>
      <c r="F199" s="247" t="s">
        <v>244</v>
      </c>
      <c r="G199" s="247"/>
      <c r="H199" s="247"/>
      <c r="I199" s="247"/>
      <c r="J199" s="218"/>
      <c r="K199" s="221">
        <v>3.6</v>
      </c>
      <c r="L199" s="218"/>
      <c r="M199" s="218"/>
      <c r="N199" s="218"/>
      <c r="O199" s="218"/>
      <c r="P199" s="218"/>
      <c r="Q199" s="218"/>
      <c r="R199" s="222"/>
      <c r="T199" s="223"/>
      <c r="U199" s="218"/>
      <c r="V199" s="218"/>
      <c r="W199" s="218"/>
      <c r="X199" s="218"/>
      <c r="Y199" s="218"/>
      <c r="Z199" s="218"/>
      <c r="AA199" s="224"/>
      <c r="AT199" s="225" t="s">
        <v>169</v>
      </c>
      <c r="AU199" s="225" t="s">
        <v>24</v>
      </c>
      <c r="AV199" s="216" t="s">
        <v>24</v>
      </c>
      <c r="AW199" s="216" t="s">
        <v>42</v>
      </c>
      <c r="AX199" s="216" t="s">
        <v>85</v>
      </c>
      <c r="AY199" s="225" t="s">
        <v>161</v>
      </c>
    </row>
    <row r="200" spans="2:51" s="237" customFormat="1" ht="20.25" customHeight="1">
      <c r="B200" s="238"/>
      <c r="C200" s="239"/>
      <c r="D200" s="239"/>
      <c r="E200" s="240"/>
      <c r="F200" s="241" t="s">
        <v>190</v>
      </c>
      <c r="G200" s="241"/>
      <c r="H200" s="241"/>
      <c r="I200" s="241"/>
      <c r="J200" s="239"/>
      <c r="K200" s="242">
        <v>3.6</v>
      </c>
      <c r="L200" s="239"/>
      <c r="M200" s="239"/>
      <c r="N200" s="239"/>
      <c r="O200" s="239"/>
      <c r="P200" s="239"/>
      <c r="Q200" s="239"/>
      <c r="R200" s="243"/>
      <c r="T200" s="244"/>
      <c r="U200" s="239"/>
      <c r="V200" s="239"/>
      <c r="W200" s="239"/>
      <c r="X200" s="239"/>
      <c r="Y200" s="239"/>
      <c r="Z200" s="239"/>
      <c r="AA200" s="245"/>
      <c r="AT200" s="246" t="s">
        <v>169</v>
      </c>
      <c r="AU200" s="246" t="s">
        <v>24</v>
      </c>
      <c r="AV200" s="237" t="s">
        <v>166</v>
      </c>
      <c r="AW200" s="237" t="s">
        <v>42</v>
      </c>
      <c r="AX200" s="237" t="s">
        <v>25</v>
      </c>
      <c r="AY200" s="246" t="s">
        <v>161</v>
      </c>
    </row>
    <row r="201" spans="2:65" s="34" customFormat="1" ht="28.5" customHeight="1">
      <c r="B201" s="161"/>
      <c r="C201" s="197" t="s">
        <v>30</v>
      </c>
      <c r="D201" s="197" t="s">
        <v>162</v>
      </c>
      <c r="E201" s="198" t="s">
        <v>245</v>
      </c>
      <c r="F201" s="199" t="s">
        <v>246</v>
      </c>
      <c r="G201" s="199"/>
      <c r="H201" s="199"/>
      <c r="I201" s="199"/>
      <c r="J201" s="200" t="s">
        <v>212</v>
      </c>
      <c r="K201" s="201">
        <v>9</v>
      </c>
      <c r="L201" s="202">
        <v>0</v>
      </c>
      <c r="M201" s="202"/>
      <c r="N201" s="203">
        <f>ROUND(L201*K201,2)</f>
        <v>0</v>
      </c>
      <c r="O201" s="203"/>
      <c r="P201" s="203"/>
      <c r="Q201" s="203"/>
      <c r="R201" s="163"/>
      <c r="T201" s="204"/>
      <c r="U201" s="46" t="s">
        <v>50</v>
      </c>
      <c r="V201" s="36"/>
      <c r="W201" s="205">
        <f>V201*K201</f>
        <v>0</v>
      </c>
      <c r="X201" s="205">
        <v>0.01068</v>
      </c>
      <c r="Y201" s="205">
        <f>X201*K201</f>
        <v>0.09612</v>
      </c>
      <c r="Z201" s="205">
        <v>0</v>
      </c>
      <c r="AA201" s="206">
        <f>Z201*K201</f>
        <v>0</v>
      </c>
      <c r="AR201" s="11" t="s">
        <v>166</v>
      </c>
      <c r="AT201" s="11" t="s">
        <v>162</v>
      </c>
      <c r="AU201" s="11" t="s">
        <v>24</v>
      </c>
      <c r="AY201" s="11" t="s">
        <v>161</v>
      </c>
      <c r="BE201" s="125">
        <f>IF(U201="základní",N201,0)</f>
        <v>0</v>
      </c>
      <c r="BF201" s="125">
        <f>IF(U201="snížená",N201,0)</f>
        <v>0</v>
      </c>
      <c r="BG201" s="125">
        <f>IF(U201="zákl. přenesená",N201,0)</f>
        <v>0</v>
      </c>
      <c r="BH201" s="125">
        <f>IF(U201="sníž. přenesená",N201,0)</f>
        <v>0</v>
      </c>
      <c r="BI201" s="125">
        <f>IF(U201="nulová",N201,0)</f>
        <v>0</v>
      </c>
      <c r="BJ201" s="11" t="s">
        <v>25</v>
      </c>
      <c r="BK201" s="125">
        <f>ROUND(L201*K201,2)</f>
        <v>0</v>
      </c>
      <c r="BL201" s="11" t="s">
        <v>166</v>
      </c>
      <c r="BM201" s="11" t="s">
        <v>247</v>
      </c>
    </row>
    <row r="202" spans="2:51" s="216" customFormat="1" ht="20.25" customHeight="1">
      <c r="B202" s="217"/>
      <c r="C202" s="218"/>
      <c r="D202" s="218"/>
      <c r="E202" s="219"/>
      <c r="F202" s="247" t="s">
        <v>248</v>
      </c>
      <c r="G202" s="247"/>
      <c r="H202" s="247"/>
      <c r="I202" s="247"/>
      <c r="J202" s="218"/>
      <c r="K202" s="221">
        <v>9</v>
      </c>
      <c r="L202" s="218"/>
      <c r="M202" s="218"/>
      <c r="N202" s="218"/>
      <c r="O202" s="218"/>
      <c r="P202" s="218"/>
      <c r="Q202" s="218"/>
      <c r="R202" s="222"/>
      <c r="T202" s="223"/>
      <c r="U202" s="218"/>
      <c r="V202" s="218"/>
      <c r="W202" s="218"/>
      <c r="X202" s="218"/>
      <c r="Y202" s="218"/>
      <c r="Z202" s="218"/>
      <c r="AA202" s="224"/>
      <c r="AT202" s="225" t="s">
        <v>169</v>
      </c>
      <c r="AU202" s="225" t="s">
        <v>24</v>
      </c>
      <c r="AV202" s="216" t="s">
        <v>24</v>
      </c>
      <c r="AW202" s="216" t="s">
        <v>42</v>
      </c>
      <c r="AX202" s="216" t="s">
        <v>85</v>
      </c>
      <c r="AY202" s="225" t="s">
        <v>161</v>
      </c>
    </row>
    <row r="203" spans="2:51" s="237" customFormat="1" ht="20.25" customHeight="1">
      <c r="B203" s="238"/>
      <c r="C203" s="239"/>
      <c r="D203" s="239"/>
      <c r="E203" s="240"/>
      <c r="F203" s="241" t="s">
        <v>190</v>
      </c>
      <c r="G203" s="241"/>
      <c r="H203" s="241"/>
      <c r="I203" s="241"/>
      <c r="J203" s="239"/>
      <c r="K203" s="242">
        <v>9</v>
      </c>
      <c r="L203" s="239"/>
      <c r="M203" s="239"/>
      <c r="N203" s="239"/>
      <c r="O203" s="239"/>
      <c r="P203" s="239"/>
      <c r="Q203" s="239"/>
      <c r="R203" s="243"/>
      <c r="T203" s="244"/>
      <c r="U203" s="239"/>
      <c r="V203" s="239"/>
      <c r="W203" s="239"/>
      <c r="X203" s="239"/>
      <c r="Y203" s="239"/>
      <c r="Z203" s="239"/>
      <c r="AA203" s="245"/>
      <c r="AT203" s="246" t="s">
        <v>169</v>
      </c>
      <c r="AU203" s="246" t="s">
        <v>24</v>
      </c>
      <c r="AV203" s="237" t="s">
        <v>166</v>
      </c>
      <c r="AW203" s="237" t="s">
        <v>42</v>
      </c>
      <c r="AX203" s="237" t="s">
        <v>25</v>
      </c>
      <c r="AY203" s="246" t="s">
        <v>161</v>
      </c>
    </row>
    <row r="204" spans="2:65" s="34" customFormat="1" ht="28.5" customHeight="1">
      <c r="B204" s="161"/>
      <c r="C204" s="197" t="s">
        <v>249</v>
      </c>
      <c r="D204" s="197" t="s">
        <v>162</v>
      </c>
      <c r="E204" s="198" t="s">
        <v>250</v>
      </c>
      <c r="F204" s="199" t="s">
        <v>251</v>
      </c>
      <c r="G204" s="199"/>
      <c r="H204" s="199"/>
      <c r="I204" s="199"/>
      <c r="J204" s="200" t="s">
        <v>212</v>
      </c>
      <c r="K204" s="201">
        <v>3.6</v>
      </c>
      <c r="L204" s="202">
        <v>0</v>
      </c>
      <c r="M204" s="202"/>
      <c r="N204" s="203">
        <f>ROUND(L204*K204,2)</f>
        <v>0</v>
      </c>
      <c r="O204" s="203"/>
      <c r="P204" s="203"/>
      <c r="Q204" s="203"/>
      <c r="R204" s="163"/>
      <c r="T204" s="204"/>
      <c r="U204" s="46" t="s">
        <v>50</v>
      </c>
      <c r="V204" s="36"/>
      <c r="W204" s="205">
        <f>V204*K204</f>
        <v>0</v>
      </c>
      <c r="X204" s="205">
        <v>0.01269</v>
      </c>
      <c r="Y204" s="205">
        <f>X204*K204</f>
        <v>0.045684</v>
      </c>
      <c r="Z204" s="205">
        <v>0</v>
      </c>
      <c r="AA204" s="206">
        <f>Z204*K204</f>
        <v>0</v>
      </c>
      <c r="AR204" s="11" t="s">
        <v>166</v>
      </c>
      <c r="AT204" s="11" t="s">
        <v>162</v>
      </c>
      <c r="AU204" s="11" t="s">
        <v>24</v>
      </c>
      <c r="AY204" s="11" t="s">
        <v>161</v>
      </c>
      <c r="BE204" s="125">
        <f>IF(U204="základní",N204,0)</f>
        <v>0</v>
      </c>
      <c r="BF204" s="125">
        <f>IF(U204="snížená",N204,0)</f>
        <v>0</v>
      </c>
      <c r="BG204" s="125">
        <f>IF(U204="zákl. přenesená",N204,0)</f>
        <v>0</v>
      </c>
      <c r="BH204" s="125">
        <f>IF(U204="sníž. přenesená",N204,0)</f>
        <v>0</v>
      </c>
      <c r="BI204" s="125">
        <f>IF(U204="nulová",N204,0)</f>
        <v>0</v>
      </c>
      <c r="BJ204" s="11" t="s">
        <v>25</v>
      </c>
      <c r="BK204" s="125">
        <f>ROUND(L204*K204,2)</f>
        <v>0</v>
      </c>
      <c r="BL204" s="11" t="s">
        <v>166</v>
      </c>
      <c r="BM204" s="11" t="s">
        <v>252</v>
      </c>
    </row>
    <row r="205" spans="2:51" s="216" customFormat="1" ht="20.25" customHeight="1">
      <c r="B205" s="217"/>
      <c r="C205" s="218"/>
      <c r="D205" s="218"/>
      <c r="E205" s="219"/>
      <c r="F205" s="247" t="s">
        <v>244</v>
      </c>
      <c r="G205" s="247"/>
      <c r="H205" s="247"/>
      <c r="I205" s="247"/>
      <c r="J205" s="218"/>
      <c r="K205" s="221">
        <v>3.6</v>
      </c>
      <c r="L205" s="218"/>
      <c r="M205" s="218"/>
      <c r="N205" s="218"/>
      <c r="O205" s="218"/>
      <c r="P205" s="218"/>
      <c r="Q205" s="218"/>
      <c r="R205" s="222"/>
      <c r="T205" s="223"/>
      <c r="U205" s="218"/>
      <c r="V205" s="218"/>
      <c r="W205" s="218"/>
      <c r="X205" s="218"/>
      <c r="Y205" s="218"/>
      <c r="Z205" s="218"/>
      <c r="AA205" s="224"/>
      <c r="AT205" s="225" t="s">
        <v>169</v>
      </c>
      <c r="AU205" s="225" t="s">
        <v>24</v>
      </c>
      <c r="AV205" s="216" t="s">
        <v>24</v>
      </c>
      <c r="AW205" s="216" t="s">
        <v>42</v>
      </c>
      <c r="AX205" s="216" t="s">
        <v>85</v>
      </c>
      <c r="AY205" s="225" t="s">
        <v>161</v>
      </c>
    </row>
    <row r="206" spans="2:51" s="237" customFormat="1" ht="20.25" customHeight="1">
      <c r="B206" s="238"/>
      <c r="C206" s="239"/>
      <c r="D206" s="239"/>
      <c r="E206" s="240"/>
      <c r="F206" s="241" t="s">
        <v>190</v>
      </c>
      <c r="G206" s="241"/>
      <c r="H206" s="241"/>
      <c r="I206" s="241"/>
      <c r="J206" s="239"/>
      <c r="K206" s="242">
        <v>3.6</v>
      </c>
      <c r="L206" s="239"/>
      <c r="M206" s="239"/>
      <c r="N206" s="239"/>
      <c r="O206" s="239"/>
      <c r="P206" s="239"/>
      <c r="Q206" s="239"/>
      <c r="R206" s="243"/>
      <c r="T206" s="244"/>
      <c r="U206" s="239"/>
      <c r="V206" s="239"/>
      <c r="W206" s="239"/>
      <c r="X206" s="239"/>
      <c r="Y206" s="239"/>
      <c r="Z206" s="239"/>
      <c r="AA206" s="245"/>
      <c r="AT206" s="246" t="s">
        <v>169</v>
      </c>
      <c r="AU206" s="246" t="s">
        <v>24</v>
      </c>
      <c r="AV206" s="237" t="s">
        <v>166</v>
      </c>
      <c r="AW206" s="237" t="s">
        <v>42</v>
      </c>
      <c r="AX206" s="237" t="s">
        <v>25</v>
      </c>
      <c r="AY206" s="246" t="s">
        <v>161</v>
      </c>
    </row>
    <row r="207" spans="2:65" s="34" customFormat="1" ht="28.5" customHeight="1">
      <c r="B207" s="161"/>
      <c r="C207" s="197" t="s">
        <v>253</v>
      </c>
      <c r="D207" s="197" t="s">
        <v>162</v>
      </c>
      <c r="E207" s="198" t="s">
        <v>254</v>
      </c>
      <c r="F207" s="199" t="s">
        <v>255</v>
      </c>
      <c r="G207" s="199"/>
      <c r="H207" s="199"/>
      <c r="I207" s="199"/>
      <c r="J207" s="200" t="s">
        <v>212</v>
      </c>
      <c r="K207" s="201">
        <v>18</v>
      </c>
      <c r="L207" s="202">
        <v>0</v>
      </c>
      <c r="M207" s="202"/>
      <c r="N207" s="203">
        <f>ROUND(L207*K207,2)</f>
        <v>0</v>
      </c>
      <c r="O207" s="203"/>
      <c r="P207" s="203"/>
      <c r="Q207" s="203"/>
      <c r="R207" s="163"/>
      <c r="T207" s="204"/>
      <c r="U207" s="46" t="s">
        <v>50</v>
      </c>
      <c r="V207" s="36"/>
      <c r="W207" s="205">
        <f>V207*K207</f>
        <v>0</v>
      </c>
      <c r="X207" s="205">
        <v>0.10775</v>
      </c>
      <c r="Y207" s="205">
        <f>X207*K207</f>
        <v>1.9395</v>
      </c>
      <c r="Z207" s="205">
        <v>0</v>
      </c>
      <c r="AA207" s="206">
        <f>Z207*K207</f>
        <v>0</v>
      </c>
      <c r="AR207" s="11" t="s">
        <v>166</v>
      </c>
      <c r="AT207" s="11" t="s">
        <v>162</v>
      </c>
      <c r="AU207" s="11" t="s">
        <v>24</v>
      </c>
      <c r="AY207" s="11" t="s">
        <v>161</v>
      </c>
      <c r="BE207" s="125">
        <f>IF(U207="základní",N207,0)</f>
        <v>0</v>
      </c>
      <c r="BF207" s="125">
        <f>IF(U207="snížená",N207,0)</f>
        <v>0</v>
      </c>
      <c r="BG207" s="125">
        <f>IF(U207="zákl. přenesená",N207,0)</f>
        <v>0</v>
      </c>
      <c r="BH207" s="125">
        <f>IF(U207="sníž. přenesená",N207,0)</f>
        <v>0</v>
      </c>
      <c r="BI207" s="125">
        <f>IF(U207="nulová",N207,0)</f>
        <v>0</v>
      </c>
      <c r="BJ207" s="11" t="s">
        <v>25</v>
      </c>
      <c r="BK207" s="125">
        <f>ROUND(L207*K207,2)</f>
        <v>0</v>
      </c>
      <c r="BL207" s="11" t="s">
        <v>166</v>
      </c>
      <c r="BM207" s="11" t="s">
        <v>256</v>
      </c>
    </row>
    <row r="208" spans="2:51" s="216" customFormat="1" ht="20.25" customHeight="1">
      <c r="B208" s="217"/>
      <c r="C208" s="218"/>
      <c r="D208" s="218"/>
      <c r="E208" s="219"/>
      <c r="F208" s="247" t="s">
        <v>257</v>
      </c>
      <c r="G208" s="247"/>
      <c r="H208" s="247"/>
      <c r="I208" s="247"/>
      <c r="J208" s="218"/>
      <c r="K208" s="221">
        <v>18</v>
      </c>
      <c r="L208" s="218"/>
      <c r="M208" s="218"/>
      <c r="N208" s="218"/>
      <c r="O208" s="218"/>
      <c r="P208" s="218"/>
      <c r="Q208" s="218"/>
      <c r="R208" s="222"/>
      <c r="T208" s="223"/>
      <c r="U208" s="218"/>
      <c r="V208" s="218"/>
      <c r="W208" s="218"/>
      <c r="X208" s="218"/>
      <c r="Y208" s="218"/>
      <c r="Z208" s="218"/>
      <c r="AA208" s="224"/>
      <c r="AT208" s="225" t="s">
        <v>169</v>
      </c>
      <c r="AU208" s="225" t="s">
        <v>24</v>
      </c>
      <c r="AV208" s="216" t="s">
        <v>24</v>
      </c>
      <c r="AW208" s="216" t="s">
        <v>42</v>
      </c>
      <c r="AX208" s="216" t="s">
        <v>85</v>
      </c>
      <c r="AY208" s="225" t="s">
        <v>161</v>
      </c>
    </row>
    <row r="209" spans="2:51" s="237" customFormat="1" ht="20.25" customHeight="1">
      <c r="B209" s="238"/>
      <c r="C209" s="239"/>
      <c r="D209" s="239"/>
      <c r="E209" s="240"/>
      <c r="F209" s="241" t="s">
        <v>190</v>
      </c>
      <c r="G209" s="241"/>
      <c r="H209" s="241"/>
      <c r="I209" s="241"/>
      <c r="J209" s="239"/>
      <c r="K209" s="242">
        <v>18</v>
      </c>
      <c r="L209" s="239"/>
      <c r="M209" s="239"/>
      <c r="N209" s="239"/>
      <c r="O209" s="239"/>
      <c r="P209" s="239"/>
      <c r="Q209" s="239"/>
      <c r="R209" s="243"/>
      <c r="T209" s="244"/>
      <c r="U209" s="239"/>
      <c r="V209" s="239"/>
      <c r="W209" s="239"/>
      <c r="X209" s="239"/>
      <c r="Y209" s="239"/>
      <c r="Z209" s="239"/>
      <c r="AA209" s="245"/>
      <c r="AT209" s="246" t="s">
        <v>169</v>
      </c>
      <c r="AU209" s="246" t="s">
        <v>24</v>
      </c>
      <c r="AV209" s="237" t="s">
        <v>166</v>
      </c>
      <c r="AW209" s="237" t="s">
        <v>42</v>
      </c>
      <c r="AX209" s="237" t="s">
        <v>25</v>
      </c>
      <c r="AY209" s="246" t="s">
        <v>161</v>
      </c>
    </row>
    <row r="210" spans="2:65" s="34" customFormat="1" ht="28.5" customHeight="1">
      <c r="B210" s="161"/>
      <c r="C210" s="197" t="s">
        <v>258</v>
      </c>
      <c r="D210" s="197" t="s">
        <v>162</v>
      </c>
      <c r="E210" s="198" t="s">
        <v>259</v>
      </c>
      <c r="F210" s="199" t="s">
        <v>260</v>
      </c>
      <c r="G210" s="199"/>
      <c r="H210" s="199"/>
      <c r="I210" s="199"/>
      <c r="J210" s="200" t="s">
        <v>165</v>
      </c>
      <c r="K210" s="201">
        <v>21.429</v>
      </c>
      <c r="L210" s="202">
        <v>0</v>
      </c>
      <c r="M210" s="202"/>
      <c r="N210" s="203">
        <f>ROUND(L210*K210,2)</f>
        <v>0</v>
      </c>
      <c r="O210" s="203"/>
      <c r="P210" s="203"/>
      <c r="Q210" s="203"/>
      <c r="R210" s="163"/>
      <c r="T210" s="204"/>
      <c r="U210" s="46" t="s">
        <v>50</v>
      </c>
      <c r="V210" s="36"/>
      <c r="W210" s="205">
        <f>V210*K210</f>
        <v>0</v>
      </c>
      <c r="X210" s="205">
        <v>0</v>
      </c>
      <c r="Y210" s="205">
        <f>X210*K210</f>
        <v>0</v>
      </c>
      <c r="Z210" s="205">
        <v>0</v>
      </c>
      <c r="AA210" s="206">
        <f>Z210*K210</f>
        <v>0</v>
      </c>
      <c r="AR210" s="11" t="s">
        <v>166</v>
      </c>
      <c r="AT210" s="11" t="s">
        <v>162</v>
      </c>
      <c r="AU210" s="11" t="s">
        <v>24</v>
      </c>
      <c r="AY210" s="11" t="s">
        <v>161</v>
      </c>
      <c r="BE210" s="125">
        <f>IF(U210="základní",N210,0)</f>
        <v>0</v>
      </c>
      <c r="BF210" s="125">
        <f>IF(U210="snížená",N210,0)</f>
        <v>0</v>
      </c>
      <c r="BG210" s="125">
        <f>IF(U210="zákl. přenesená",N210,0)</f>
        <v>0</v>
      </c>
      <c r="BH210" s="125">
        <f>IF(U210="sníž. přenesená",N210,0)</f>
        <v>0</v>
      </c>
      <c r="BI210" s="125">
        <f>IF(U210="nulová",N210,0)</f>
        <v>0</v>
      </c>
      <c r="BJ210" s="11" t="s">
        <v>25</v>
      </c>
      <c r="BK210" s="125">
        <f>ROUND(L210*K210,2)</f>
        <v>0</v>
      </c>
      <c r="BL210" s="11" t="s">
        <v>166</v>
      </c>
      <c r="BM210" s="11" t="s">
        <v>261</v>
      </c>
    </row>
    <row r="211" spans="2:51" s="207" customFormat="1" ht="20.25" customHeight="1">
      <c r="B211" s="208"/>
      <c r="C211" s="209"/>
      <c r="D211" s="209"/>
      <c r="E211" s="210"/>
      <c r="F211" s="211" t="s">
        <v>262</v>
      </c>
      <c r="G211" s="211"/>
      <c r="H211" s="211"/>
      <c r="I211" s="211"/>
      <c r="J211" s="209"/>
      <c r="K211" s="210"/>
      <c r="L211" s="209"/>
      <c r="M211" s="209"/>
      <c r="N211" s="209"/>
      <c r="O211" s="209"/>
      <c r="P211" s="209"/>
      <c r="Q211" s="209"/>
      <c r="R211" s="212"/>
      <c r="T211" s="213"/>
      <c r="U211" s="209"/>
      <c r="V211" s="209"/>
      <c r="W211" s="209"/>
      <c r="X211" s="209"/>
      <c r="Y211" s="209"/>
      <c r="Z211" s="209"/>
      <c r="AA211" s="214"/>
      <c r="AT211" s="215" t="s">
        <v>169</v>
      </c>
      <c r="AU211" s="215" t="s">
        <v>24</v>
      </c>
      <c r="AV211" s="207" t="s">
        <v>25</v>
      </c>
      <c r="AW211" s="207" t="s">
        <v>42</v>
      </c>
      <c r="AX211" s="207" t="s">
        <v>85</v>
      </c>
      <c r="AY211" s="215" t="s">
        <v>161</v>
      </c>
    </row>
    <row r="212" spans="2:51" s="207" customFormat="1" ht="20.25" customHeight="1">
      <c r="B212" s="208"/>
      <c r="C212" s="209"/>
      <c r="D212" s="209"/>
      <c r="E212" s="210"/>
      <c r="F212" s="236" t="s">
        <v>263</v>
      </c>
      <c r="G212" s="236"/>
      <c r="H212" s="236"/>
      <c r="I212" s="236"/>
      <c r="J212" s="209"/>
      <c r="K212" s="210"/>
      <c r="L212" s="209"/>
      <c r="M212" s="209"/>
      <c r="N212" s="209"/>
      <c r="O212" s="209"/>
      <c r="P212" s="209"/>
      <c r="Q212" s="209"/>
      <c r="R212" s="212"/>
      <c r="T212" s="213"/>
      <c r="U212" s="209"/>
      <c r="V212" s="209"/>
      <c r="W212" s="209"/>
      <c r="X212" s="209"/>
      <c r="Y212" s="209"/>
      <c r="Z212" s="209"/>
      <c r="AA212" s="214"/>
      <c r="AT212" s="215" t="s">
        <v>169</v>
      </c>
      <c r="AU212" s="215" t="s">
        <v>24</v>
      </c>
      <c r="AV212" s="207" t="s">
        <v>25</v>
      </c>
      <c r="AW212" s="207" t="s">
        <v>42</v>
      </c>
      <c r="AX212" s="207" t="s">
        <v>85</v>
      </c>
      <c r="AY212" s="215" t="s">
        <v>161</v>
      </c>
    </row>
    <row r="213" spans="2:51" s="216" customFormat="1" ht="20.25" customHeight="1">
      <c r="B213" s="217"/>
      <c r="C213" s="218"/>
      <c r="D213" s="218"/>
      <c r="E213" s="219"/>
      <c r="F213" s="220" t="s">
        <v>264</v>
      </c>
      <c r="G213" s="220"/>
      <c r="H213" s="220"/>
      <c r="I213" s="220"/>
      <c r="J213" s="218"/>
      <c r="K213" s="221">
        <v>21.429</v>
      </c>
      <c r="L213" s="218"/>
      <c r="M213" s="218"/>
      <c r="N213" s="218"/>
      <c r="O213" s="218"/>
      <c r="P213" s="218"/>
      <c r="Q213" s="218"/>
      <c r="R213" s="222"/>
      <c r="T213" s="223"/>
      <c r="U213" s="218"/>
      <c r="V213" s="218"/>
      <c r="W213" s="218"/>
      <c r="X213" s="218"/>
      <c r="Y213" s="218"/>
      <c r="Z213" s="218"/>
      <c r="AA213" s="224"/>
      <c r="AT213" s="225" t="s">
        <v>169</v>
      </c>
      <c r="AU213" s="225" t="s">
        <v>24</v>
      </c>
      <c r="AV213" s="216" t="s">
        <v>24</v>
      </c>
      <c r="AW213" s="216" t="s">
        <v>42</v>
      </c>
      <c r="AX213" s="216" t="s">
        <v>85</v>
      </c>
      <c r="AY213" s="225" t="s">
        <v>161</v>
      </c>
    </row>
    <row r="214" spans="2:51" s="237" customFormat="1" ht="20.25" customHeight="1">
      <c r="B214" s="238"/>
      <c r="C214" s="239"/>
      <c r="D214" s="239"/>
      <c r="E214" s="240"/>
      <c r="F214" s="241" t="s">
        <v>190</v>
      </c>
      <c r="G214" s="241"/>
      <c r="H214" s="241"/>
      <c r="I214" s="241"/>
      <c r="J214" s="239"/>
      <c r="K214" s="242">
        <v>21.429</v>
      </c>
      <c r="L214" s="239"/>
      <c r="M214" s="239"/>
      <c r="N214" s="239"/>
      <c r="O214" s="239"/>
      <c r="P214" s="239"/>
      <c r="Q214" s="239"/>
      <c r="R214" s="243"/>
      <c r="T214" s="244"/>
      <c r="U214" s="239"/>
      <c r="V214" s="239"/>
      <c r="W214" s="239"/>
      <c r="X214" s="239"/>
      <c r="Y214" s="239"/>
      <c r="Z214" s="239"/>
      <c r="AA214" s="245"/>
      <c r="AT214" s="246" t="s">
        <v>169</v>
      </c>
      <c r="AU214" s="246" t="s">
        <v>24</v>
      </c>
      <c r="AV214" s="237" t="s">
        <v>166</v>
      </c>
      <c r="AW214" s="237" t="s">
        <v>42</v>
      </c>
      <c r="AX214" s="237" t="s">
        <v>25</v>
      </c>
      <c r="AY214" s="246" t="s">
        <v>161</v>
      </c>
    </row>
    <row r="215" spans="2:65" s="34" customFormat="1" ht="28.5" customHeight="1">
      <c r="B215" s="161"/>
      <c r="C215" s="197" t="s">
        <v>265</v>
      </c>
      <c r="D215" s="197" t="s">
        <v>162</v>
      </c>
      <c r="E215" s="198" t="s">
        <v>266</v>
      </c>
      <c r="F215" s="199" t="s">
        <v>267</v>
      </c>
      <c r="G215" s="199"/>
      <c r="H215" s="199"/>
      <c r="I215" s="199"/>
      <c r="J215" s="200" t="s">
        <v>165</v>
      </c>
      <c r="K215" s="201">
        <v>16.465</v>
      </c>
      <c r="L215" s="202">
        <v>0</v>
      </c>
      <c r="M215" s="202"/>
      <c r="N215" s="203">
        <f>ROUND(L215*K215,2)</f>
        <v>0</v>
      </c>
      <c r="O215" s="203"/>
      <c r="P215" s="203"/>
      <c r="Q215" s="203"/>
      <c r="R215" s="163"/>
      <c r="T215" s="204"/>
      <c r="U215" s="46" t="s">
        <v>50</v>
      </c>
      <c r="V215" s="36"/>
      <c r="W215" s="205">
        <f>V215*K215</f>
        <v>0</v>
      </c>
      <c r="X215" s="205">
        <v>0</v>
      </c>
      <c r="Y215" s="205">
        <f>X215*K215</f>
        <v>0</v>
      </c>
      <c r="Z215" s="205">
        <v>0</v>
      </c>
      <c r="AA215" s="206">
        <f>Z215*K215</f>
        <v>0</v>
      </c>
      <c r="AR215" s="11" t="s">
        <v>166</v>
      </c>
      <c r="AT215" s="11" t="s">
        <v>162</v>
      </c>
      <c r="AU215" s="11" t="s">
        <v>24</v>
      </c>
      <c r="AY215" s="11" t="s">
        <v>161</v>
      </c>
      <c r="BE215" s="125">
        <f>IF(U215="základní",N215,0)</f>
        <v>0</v>
      </c>
      <c r="BF215" s="125">
        <f>IF(U215="snížená",N215,0)</f>
        <v>0</v>
      </c>
      <c r="BG215" s="125">
        <f>IF(U215="zákl. přenesená",N215,0)</f>
        <v>0</v>
      </c>
      <c r="BH215" s="125">
        <f>IF(U215="sníž. přenesená",N215,0)</f>
        <v>0</v>
      </c>
      <c r="BI215" s="125">
        <f>IF(U215="nulová",N215,0)</f>
        <v>0</v>
      </c>
      <c r="BJ215" s="11" t="s">
        <v>25</v>
      </c>
      <c r="BK215" s="125">
        <f>ROUND(L215*K215,2)</f>
        <v>0</v>
      </c>
      <c r="BL215" s="11" t="s">
        <v>166</v>
      </c>
      <c r="BM215" s="11" t="s">
        <v>268</v>
      </c>
    </row>
    <row r="216" spans="2:51" s="207" customFormat="1" ht="20.25" customHeight="1">
      <c r="B216" s="208"/>
      <c r="C216" s="209"/>
      <c r="D216" s="209"/>
      <c r="E216" s="210"/>
      <c r="F216" s="211" t="s">
        <v>269</v>
      </c>
      <c r="G216" s="211"/>
      <c r="H216" s="211"/>
      <c r="I216" s="211"/>
      <c r="J216" s="209"/>
      <c r="K216" s="210"/>
      <c r="L216" s="209"/>
      <c r="M216" s="209"/>
      <c r="N216" s="209"/>
      <c r="O216" s="209"/>
      <c r="P216" s="209"/>
      <c r="Q216" s="209"/>
      <c r="R216" s="212"/>
      <c r="T216" s="213"/>
      <c r="U216" s="209"/>
      <c r="V216" s="209"/>
      <c r="W216" s="209"/>
      <c r="X216" s="209"/>
      <c r="Y216" s="209"/>
      <c r="Z216" s="209"/>
      <c r="AA216" s="214"/>
      <c r="AT216" s="215" t="s">
        <v>169</v>
      </c>
      <c r="AU216" s="215" t="s">
        <v>24</v>
      </c>
      <c r="AV216" s="207" t="s">
        <v>25</v>
      </c>
      <c r="AW216" s="207" t="s">
        <v>42</v>
      </c>
      <c r="AX216" s="207" t="s">
        <v>85</v>
      </c>
      <c r="AY216" s="215" t="s">
        <v>161</v>
      </c>
    </row>
    <row r="217" spans="2:51" s="207" customFormat="1" ht="20.25" customHeight="1">
      <c r="B217" s="208"/>
      <c r="C217" s="209"/>
      <c r="D217" s="209"/>
      <c r="E217" s="210"/>
      <c r="F217" s="236" t="s">
        <v>270</v>
      </c>
      <c r="G217" s="236"/>
      <c r="H217" s="236"/>
      <c r="I217" s="236"/>
      <c r="J217" s="209"/>
      <c r="K217" s="210"/>
      <c r="L217" s="209"/>
      <c r="M217" s="209"/>
      <c r="N217" s="209"/>
      <c r="O217" s="209"/>
      <c r="P217" s="209"/>
      <c r="Q217" s="209"/>
      <c r="R217" s="212"/>
      <c r="T217" s="213"/>
      <c r="U217" s="209"/>
      <c r="V217" s="209"/>
      <c r="W217" s="209"/>
      <c r="X217" s="209"/>
      <c r="Y217" s="209"/>
      <c r="Z217" s="209"/>
      <c r="AA217" s="214"/>
      <c r="AT217" s="215" t="s">
        <v>169</v>
      </c>
      <c r="AU217" s="215" t="s">
        <v>24</v>
      </c>
      <c r="AV217" s="207" t="s">
        <v>25</v>
      </c>
      <c r="AW217" s="207" t="s">
        <v>42</v>
      </c>
      <c r="AX217" s="207" t="s">
        <v>85</v>
      </c>
      <c r="AY217" s="215" t="s">
        <v>161</v>
      </c>
    </row>
    <row r="218" spans="2:51" s="207" customFormat="1" ht="20.25" customHeight="1">
      <c r="B218" s="208"/>
      <c r="C218" s="209"/>
      <c r="D218" s="209"/>
      <c r="E218" s="210"/>
      <c r="F218" s="236" t="s">
        <v>271</v>
      </c>
      <c r="G218" s="236"/>
      <c r="H218" s="236"/>
      <c r="I218" s="236"/>
      <c r="J218" s="209"/>
      <c r="K218" s="210"/>
      <c r="L218" s="209"/>
      <c r="M218" s="209"/>
      <c r="N218" s="209"/>
      <c r="O218" s="209"/>
      <c r="P218" s="209"/>
      <c r="Q218" s="209"/>
      <c r="R218" s="212"/>
      <c r="T218" s="213"/>
      <c r="U218" s="209"/>
      <c r="V218" s="209"/>
      <c r="W218" s="209"/>
      <c r="X218" s="209"/>
      <c r="Y218" s="209"/>
      <c r="Z218" s="209"/>
      <c r="AA218" s="214"/>
      <c r="AT218" s="215" t="s">
        <v>169</v>
      </c>
      <c r="AU218" s="215" t="s">
        <v>24</v>
      </c>
      <c r="AV218" s="207" t="s">
        <v>25</v>
      </c>
      <c r="AW218" s="207" t="s">
        <v>42</v>
      </c>
      <c r="AX218" s="207" t="s">
        <v>85</v>
      </c>
      <c r="AY218" s="215" t="s">
        <v>161</v>
      </c>
    </row>
    <row r="219" spans="2:51" s="216" customFormat="1" ht="20.25" customHeight="1">
      <c r="B219" s="217"/>
      <c r="C219" s="218"/>
      <c r="D219" s="218"/>
      <c r="E219" s="219"/>
      <c r="F219" s="220" t="s">
        <v>272</v>
      </c>
      <c r="G219" s="220"/>
      <c r="H219" s="220"/>
      <c r="I219" s="220"/>
      <c r="J219" s="218"/>
      <c r="K219" s="221">
        <v>10.39</v>
      </c>
      <c r="L219" s="218"/>
      <c r="M219" s="218"/>
      <c r="N219" s="218"/>
      <c r="O219" s="218"/>
      <c r="P219" s="218"/>
      <c r="Q219" s="218"/>
      <c r="R219" s="222"/>
      <c r="T219" s="223"/>
      <c r="U219" s="218"/>
      <c r="V219" s="218"/>
      <c r="W219" s="218"/>
      <c r="X219" s="218"/>
      <c r="Y219" s="218"/>
      <c r="Z219" s="218"/>
      <c r="AA219" s="224"/>
      <c r="AT219" s="225" t="s">
        <v>169</v>
      </c>
      <c r="AU219" s="225" t="s">
        <v>24</v>
      </c>
      <c r="AV219" s="216" t="s">
        <v>24</v>
      </c>
      <c r="AW219" s="216" t="s">
        <v>42</v>
      </c>
      <c r="AX219" s="216" t="s">
        <v>85</v>
      </c>
      <c r="AY219" s="225" t="s">
        <v>161</v>
      </c>
    </row>
    <row r="220" spans="2:51" s="207" customFormat="1" ht="20.25" customHeight="1">
      <c r="B220" s="208"/>
      <c r="C220" s="209"/>
      <c r="D220" s="209"/>
      <c r="E220" s="210"/>
      <c r="F220" s="236" t="s">
        <v>273</v>
      </c>
      <c r="G220" s="236"/>
      <c r="H220" s="236"/>
      <c r="I220" s="236"/>
      <c r="J220" s="209"/>
      <c r="K220" s="210"/>
      <c r="L220" s="209"/>
      <c r="M220" s="209"/>
      <c r="N220" s="209"/>
      <c r="O220" s="209"/>
      <c r="P220" s="209"/>
      <c r="Q220" s="209"/>
      <c r="R220" s="212"/>
      <c r="T220" s="213"/>
      <c r="U220" s="209"/>
      <c r="V220" s="209"/>
      <c r="W220" s="209"/>
      <c r="X220" s="209"/>
      <c r="Y220" s="209"/>
      <c r="Z220" s="209"/>
      <c r="AA220" s="214"/>
      <c r="AT220" s="215" t="s">
        <v>169</v>
      </c>
      <c r="AU220" s="215" t="s">
        <v>24</v>
      </c>
      <c r="AV220" s="207" t="s">
        <v>25</v>
      </c>
      <c r="AW220" s="207" t="s">
        <v>42</v>
      </c>
      <c r="AX220" s="207" t="s">
        <v>85</v>
      </c>
      <c r="AY220" s="215" t="s">
        <v>161</v>
      </c>
    </row>
    <row r="221" spans="2:51" s="216" customFormat="1" ht="20.25" customHeight="1">
      <c r="B221" s="217"/>
      <c r="C221" s="218"/>
      <c r="D221" s="218"/>
      <c r="E221" s="219"/>
      <c r="F221" s="220" t="s">
        <v>274</v>
      </c>
      <c r="G221" s="220"/>
      <c r="H221" s="220"/>
      <c r="I221" s="220"/>
      <c r="J221" s="218"/>
      <c r="K221" s="221">
        <v>6.075</v>
      </c>
      <c r="L221" s="218"/>
      <c r="M221" s="218"/>
      <c r="N221" s="218"/>
      <c r="O221" s="218"/>
      <c r="P221" s="218"/>
      <c r="Q221" s="218"/>
      <c r="R221" s="222"/>
      <c r="T221" s="223"/>
      <c r="U221" s="218"/>
      <c r="V221" s="218"/>
      <c r="W221" s="218"/>
      <c r="X221" s="218"/>
      <c r="Y221" s="218"/>
      <c r="Z221" s="218"/>
      <c r="AA221" s="224"/>
      <c r="AT221" s="225" t="s">
        <v>169</v>
      </c>
      <c r="AU221" s="225" t="s">
        <v>24</v>
      </c>
      <c r="AV221" s="216" t="s">
        <v>24</v>
      </c>
      <c r="AW221" s="216" t="s">
        <v>42</v>
      </c>
      <c r="AX221" s="216" t="s">
        <v>85</v>
      </c>
      <c r="AY221" s="225" t="s">
        <v>161</v>
      </c>
    </row>
    <row r="222" spans="2:51" s="237" customFormat="1" ht="20.25" customHeight="1">
      <c r="B222" s="238"/>
      <c r="C222" s="239"/>
      <c r="D222" s="239"/>
      <c r="E222" s="240"/>
      <c r="F222" s="241" t="s">
        <v>190</v>
      </c>
      <c r="G222" s="241"/>
      <c r="H222" s="241"/>
      <c r="I222" s="241"/>
      <c r="J222" s="239"/>
      <c r="K222" s="242">
        <v>16.465</v>
      </c>
      <c r="L222" s="239"/>
      <c r="M222" s="239"/>
      <c r="N222" s="239"/>
      <c r="O222" s="239"/>
      <c r="P222" s="239"/>
      <c r="Q222" s="239"/>
      <c r="R222" s="243"/>
      <c r="T222" s="244"/>
      <c r="U222" s="239"/>
      <c r="V222" s="239"/>
      <c r="W222" s="239"/>
      <c r="X222" s="239"/>
      <c r="Y222" s="239"/>
      <c r="Z222" s="239"/>
      <c r="AA222" s="245"/>
      <c r="AT222" s="246" t="s">
        <v>169</v>
      </c>
      <c r="AU222" s="246" t="s">
        <v>24</v>
      </c>
      <c r="AV222" s="237" t="s">
        <v>166</v>
      </c>
      <c r="AW222" s="237" t="s">
        <v>42</v>
      </c>
      <c r="AX222" s="237" t="s">
        <v>25</v>
      </c>
      <c r="AY222" s="246" t="s">
        <v>161</v>
      </c>
    </row>
    <row r="223" spans="2:65" s="34" customFormat="1" ht="28.5" customHeight="1">
      <c r="B223" s="161"/>
      <c r="C223" s="197" t="s">
        <v>11</v>
      </c>
      <c r="D223" s="197" t="s">
        <v>162</v>
      </c>
      <c r="E223" s="198" t="s">
        <v>275</v>
      </c>
      <c r="F223" s="199" t="s">
        <v>276</v>
      </c>
      <c r="G223" s="199"/>
      <c r="H223" s="199"/>
      <c r="I223" s="199"/>
      <c r="J223" s="200" t="s">
        <v>165</v>
      </c>
      <c r="K223" s="201">
        <v>7.5</v>
      </c>
      <c r="L223" s="202">
        <v>0</v>
      </c>
      <c r="M223" s="202"/>
      <c r="N223" s="203">
        <f>ROUND(L223*K223,2)</f>
        <v>0</v>
      </c>
      <c r="O223" s="203"/>
      <c r="P223" s="203"/>
      <c r="Q223" s="203"/>
      <c r="R223" s="163"/>
      <c r="T223" s="204"/>
      <c r="U223" s="46" t="s">
        <v>50</v>
      </c>
      <c r="V223" s="36"/>
      <c r="W223" s="205">
        <f>V223*K223</f>
        <v>0</v>
      </c>
      <c r="X223" s="205">
        <v>0</v>
      </c>
      <c r="Y223" s="205">
        <f>X223*K223</f>
        <v>0</v>
      </c>
      <c r="Z223" s="205">
        <v>0</v>
      </c>
      <c r="AA223" s="206">
        <f>Z223*K223</f>
        <v>0</v>
      </c>
      <c r="AR223" s="11" t="s">
        <v>166</v>
      </c>
      <c r="AT223" s="11" t="s">
        <v>162</v>
      </c>
      <c r="AU223" s="11" t="s">
        <v>24</v>
      </c>
      <c r="AY223" s="11" t="s">
        <v>161</v>
      </c>
      <c r="BE223" s="125">
        <f>IF(U223="základní",N223,0)</f>
        <v>0</v>
      </c>
      <c r="BF223" s="125">
        <f>IF(U223="snížená",N223,0)</f>
        <v>0</v>
      </c>
      <c r="BG223" s="125">
        <f>IF(U223="zákl. přenesená",N223,0)</f>
        <v>0</v>
      </c>
      <c r="BH223" s="125">
        <f>IF(U223="sníž. přenesená",N223,0)</f>
        <v>0</v>
      </c>
      <c r="BI223" s="125">
        <f>IF(U223="nulová",N223,0)</f>
        <v>0</v>
      </c>
      <c r="BJ223" s="11" t="s">
        <v>25</v>
      </c>
      <c r="BK223" s="125">
        <f>ROUND(L223*K223,2)</f>
        <v>0</v>
      </c>
      <c r="BL223" s="11" t="s">
        <v>166</v>
      </c>
      <c r="BM223" s="11" t="s">
        <v>277</v>
      </c>
    </row>
    <row r="224" spans="2:51" s="207" customFormat="1" ht="20.25" customHeight="1">
      <c r="B224" s="208"/>
      <c r="C224" s="209"/>
      <c r="D224" s="209"/>
      <c r="E224" s="210"/>
      <c r="F224" s="211" t="s">
        <v>278</v>
      </c>
      <c r="G224" s="211"/>
      <c r="H224" s="211"/>
      <c r="I224" s="211"/>
      <c r="J224" s="209"/>
      <c r="K224" s="210"/>
      <c r="L224" s="209"/>
      <c r="M224" s="209"/>
      <c r="N224" s="209"/>
      <c r="O224" s="209"/>
      <c r="P224" s="209"/>
      <c r="Q224" s="209"/>
      <c r="R224" s="212"/>
      <c r="T224" s="213"/>
      <c r="U224" s="209"/>
      <c r="V224" s="209"/>
      <c r="W224" s="209"/>
      <c r="X224" s="209"/>
      <c r="Y224" s="209"/>
      <c r="Z224" s="209"/>
      <c r="AA224" s="214"/>
      <c r="AT224" s="215" t="s">
        <v>169</v>
      </c>
      <c r="AU224" s="215" t="s">
        <v>24</v>
      </c>
      <c r="AV224" s="207" t="s">
        <v>25</v>
      </c>
      <c r="AW224" s="207" t="s">
        <v>42</v>
      </c>
      <c r="AX224" s="207" t="s">
        <v>85</v>
      </c>
      <c r="AY224" s="215" t="s">
        <v>161</v>
      </c>
    </row>
    <row r="225" spans="2:51" s="207" customFormat="1" ht="20.25" customHeight="1">
      <c r="B225" s="208"/>
      <c r="C225" s="209"/>
      <c r="D225" s="209"/>
      <c r="E225" s="210"/>
      <c r="F225" s="236" t="s">
        <v>279</v>
      </c>
      <c r="G225" s="236"/>
      <c r="H225" s="236"/>
      <c r="I225" s="236"/>
      <c r="J225" s="209"/>
      <c r="K225" s="210"/>
      <c r="L225" s="209"/>
      <c r="M225" s="209"/>
      <c r="N225" s="209"/>
      <c r="O225" s="209"/>
      <c r="P225" s="209"/>
      <c r="Q225" s="209"/>
      <c r="R225" s="212"/>
      <c r="T225" s="213"/>
      <c r="U225" s="209"/>
      <c r="V225" s="209"/>
      <c r="W225" s="209"/>
      <c r="X225" s="209"/>
      <c r="Y225" s="209"/>
      <c r="Z225" s="209"/>
      <c r="AA225" s="214"/>
      <c r="AT225" s="215" t="s">
        <v>169</v>
      </c>
      <c r="AU225" s="215" t="s">
        <v>24</v>
      </c>
      <c r="AV225" s="207" t="s">
        <v>25</v>
      </c>
      <c r="AW225" s="207" t="s">
        <v>42</v>
      </c>
      <c r="AX225" s="207" t="s">
        <v>85</v>
      </c>
      <c r="AY225" s="215" t="s">
        <v>161</v>
      </c>
    </row>
    <row r="226" spans="2:51" s="216" customFormat="1" ht="20.25" customHeight="1">
      <c r="B226" s="217"/>
      <c r="C226" s="218"/>
      <c r="D226" s="218"/>
      <c r="E226" s="219"/>
      <c r="F226" s="220" t="s">
        <v>280</v>
      </c>
      <c r="G226" s="220"/>
      <c r="H226" s="220"/>
      <c r="I226" s="220"/>
      <c r="J226" s="218"/>
      <c r="K226" s="221">
        <v>7.5</v>
      </c>
      <c r="L226" s="218"/>
      <c r="M226" s="218"/>
      <c r="N226" s="218"/>
      <c r="O226" s="218"/>
      <c r="P226" s="218"/>
      <c r="Q226" s="218"/>
      <c r="R226" s="222"/>
      <c r="T226" s="223"/>
      <c r="U226" s="218"/>
      <c r="V226" s="218"/>
      <c r="W226" s="218"/>
      <c r="X226" s="218"/>
      <c r="Y226" s="218"/>
      <c r="Z226" s="218"/>
      <c r="AA226" s="224"/>
      <c r="AT226" s="225" t="s">
        <v>169</v>
      </c>
      <c r="AU226" s="225" t="s">
        <v>24</v>
      </c>
      <c r="AV226" s="216" t="s">
        <v>24</v>
      </c>
      <c r="AW226" s="216" t="s">
        <v>42</v>
      </c>
      <c r="AX226" s="216" t="s">
        <v>85</v>
      </c>
      <c r="AY226" s="225" t="s">
        <v>161</v>
      </c>
    </row>
    <row r="227" spans="2:51" s="237" customFormat="1" ht="20.25" customHeight="1">
      <c r="B227" s="238"/>
      <c r="C227" s="239"/>
      <c r="D227" s="239"/>
      <c r="E227" s="240"/>
      <c r="F227" s="241" t="s">
        <v>190</v>
      </c>
      <c r="G227" s="241"/>
      <c r="H227" s="241"/>
      <c r="I227" s="241"/>
      <c r="J227" s="239"/>
      <c r="K227" s="242">
        <v>7.5</v>
      </c>
      <c r="L227" s="239"/>
      <c r="M227" s="239"/>
      <c r="N227" s="239"/>
      <c r="O227" s="239"/>
      <c r="P227" s="239"/>
      <c r="Q227" s="239"/>
      <c r="R227" s="243"/>
      <c r="T227" s="244"/>
      <c r="U227" s="239"/>
      <c r="V227" s="239"/>
      <c r="W227" s="239"/>
      <c r="X227" s="239"/>
      <c r="Y227" s="239"/>
      <c r="Z227" s="239"/>
      <c r="AA227" s="245"/>
      <c r="AT227" s="246" t="s">
        <v>169</v>
      </c>
      <c r="AU227" s="246" t="s">
        <v>24</v>
      </c>
      <c r="AV227" s="237" t="s">
        <v>166</v>
      </c>
      <c r="AW227" s="237" t="s">
        <v>42</v>
      </c>
      <c r="AX227" s="237" t="s">
        <v>25</v>
      </c>
      <c r="AY227" s="246" t="s">
        <v>161</v>
      </c>
    </row>
    <row r="228" spans="2:65" s="34" customFormat="1" ht="28.5" customHeight="1">
      <c r="B228" s="161"/>
      <c r="C228" s="197" t="s">
        <v>281</v>
      </c>
      <c r="D228" s="197" t="s">
        <v>162</v>
      </c>
      <c r="E228" s="198" t="s">
        <v>282</v>
      </c>
      <c r="F228" s="199" t="s">
        <v>283</v>
      </c>
      <c r="G228" s="199"/>
      <c r="H228" s="199"/>
      <c r="I228" s="199"/>
      <c r="J228" s="200" t="s">
        <v>165</v>
      </c>
      <c r="K228" s="201">
        <v>128.572</v>
      </c>
      <c r="L228" s="202">
        <v>0</v>
      </c>
      <c r="M228" s="202"/>
      <c r="N228" s="203">
        <f>ROUND(L228*K228,2)</f>
        <v>0</v>
      </c>
      <c r="O228" s="203"/>
      <c r="P228" s="203"/>
      <c r="Q228" s="203"/>
      <c r="R228" s="163"/>
      <c r="T228" s="204"/>
      <c r="U228" s="46" t="s">
        <v>50</v>
      </c>
      <c r="V228" s="36"/>
      <c r="W228" s="205">
        <f>V228*K228</f>
        <v>0</v>
      </c>
      <c r="X228" s="205">
        <v>0</v>
      </c>
      <c r="Y228" s="205">
        <f>X228*K228</f>
        <v>0</v>
      </c>
      <c r="Z228" s="205">
        <v>0</v>
      </c>
      <c r="AA228" s="206">
        <f>Z228*K228</f>
        <v>0</v>
      </c>
      <c r="AR228" s="11" t="s">
        <v>166</v>
      </c>
      <c r="AT228" s="11" t="s">
        <v>162</v>
      </c>
      <c r="AU228" s="11" t="s">
        <v>24</v>
      </c>
      <c r="AY228" s="11" t="s">
        <v>161</v>
      </c>
      <c r="BE228" s="125">
        <f>IF(U228="základní",N228,0)</f>
        <v>0</v>
      </c>
      <c r="BF228" s="125">
        <f>IF(U228="snížená",N228,0)</f>
        <v>0</v>
      </c>
      <c r="BG228" s="125">
        <f>IF(U228="zákl. přenesená",N228,0)</f>
        <v>0</v>
      </c>
      <c r="BH228" s="125">
        <f>IF(U228="sníž. přenesená",N228,0)</f>
        <v>0</v>
      </c>
      <c r="BI228" s="125">
        <f>IF(U228="nulová",N228,0)</f>
        <v>0</v>
      </c>
      <c r="BJ228" s="11" t="s">
        <v>25</v>
      </c>
      <c r="BK228" s="125">
        <f>ROUND(L228*K228,2)</f>
        <v>0</v>
      </c>
      <c r="BL228" s="11" t="s">
        <v>166</v>
      </c>
      <c r="BM228" s="11" t="s">
        <v>284</v>
      </c>
    </row>
    <row r="229" spans="2:51" s="207" customFormat="1" ht="20.25" customHeight="1">
      <c r="B229" s="208"/>
      <c r="C229" s="209"/>
      <c r="D229" s="209"/>
      <c r="E229" s="210"/>
      <c r="F229" s="211" t="s">
        <v>285</v>
      </c>
      <c r="G229" s="211"/>
      <c r="H229" s="211"/>
      <c r="I229" s="211"/>
      <c r="J229" s="209"/>
      <c r="K229" s="210"/>
      <c r="L229" s="209"/>
      <c r="M229" s="209"/>
      <c r="N229" s="209"/>
      <c r="O229" s="209"/>
      <c r="P229" s="209"/>
      <c r="Q229" s="209"/>
      <c r="R229" s="212"/>
      <c r="T229" s="213"/>
      <c r="U229" s="209"/>
      <c r="V229" s="209"/>
      <c r="W229" s="209"/>
      <c r="X229" s="209"/>
      <c r="Y229" s="209"/>
      <c r="Z229" s="209"/>
      <c r="AA229" s="214"/>
      <c r="AT229" s="215" t="s">
        <v>169</v>
      </c>
      <c r="AU229" s="215" t="s">
        <v>24</v>
      </c>
      <c r="AV229" s="207" t="s">
        <v>25</v>
      </c>
      <c r="AW229" s="207" t="s">
        <v>42</v>
      </c>
      <c r="AX229" s="207" t="s">
        <v>85</v>
      </c>
      <c r="AY229" s="215" t="s">
        <v>161</v>
      </c>
    </row>
    <row r="230" spans="2:51" s="216" customFormat="1" ht="20.25" customHeight="1">
      <c r="B230" s="217"/>
      <c r="C230" s="218"/>
      <c r="D230" s="218"/>
      <c r="E230" s="219"/>
      <c r="F230" s="220" t="s">
        <v>286</v>
      </c>
      <c r="G230" s="220"/>
      <c r="H230" s="220"/>
      <c r="I230" s="220"/>
      <c r="J230" s="218"/>
      <c r="K230" s="221">
        <v>128.572</v>
      </c>
      <c r="L230" s="218"/>
      <c r="M230" s="218"/>
      <c r="N230" s="218"/>
      <c r="O230" s="218"/>
      <c r="P230" s="218"/>
      <c r="Q230" s="218"/>
      <c r="R230" s="222"/>
      <c r="T230" s="223"/>
      <c r="U230" s="218"/>
      <c r="V230" s="218"/>
      <c r="W230" s="218"/>
      <c r="X230" s="218"/>
      <c r="Y230" s="218"/>
      <c r="Z230" s="218"/>
      <c r="AA230" s="224"/>
      <c r="AT230" s="225" t="s">
        <v>169</v>
      </c>
      <c r="AU230" s="225" t="s">
        <v>24</v>
      </c>
      <c r="AV230" s="216" t="s">
        <v>24</v>
      </c>
      <c r="AW230" s="216" t="s">
        <v>42</v>
      </c>
      <c r="AX230" s="216" t="s">
        <v>85</v>
      </c>
      <c r="AY230" s="225" t="s">
        <v>161</v>
      </c>
    </row>
    <row r="231" spans="2:51" s="237" customFormat="1" ht="20.25" customHeight="1">
      <c r="B231" s="238"/>
      <c r="C231" s="239"/>
      <c r="D231" s="239"/>
      <c r="E231" s="240"/>
      <c r="F231" s="241" t="s">
        <v>190</v>
      </c>
      <c r="G231" s="241"/>
      <c r="H231" s="241"/>
      <c r="I231" s="241"/>
      <c r="J231" s="239"/>
      <c r="K231" s="242">
        <v>128.572</v>
      </c>
      <c r="L231" s="239"/>
      <c r="M231" s="239"/>
      <c r="N231" s="239"/>
      <c r="O231" s="239"/>
      <c r="P231" s="239"/>
      <c r="Q231" s="239"/>
      <c r="R231" s="243"/>
      <c r="T231" s="244"/>
      <c r="U231" s="239"/>
      <c r="V231" s="239"/>
      <c r="W231" s="239"/>
      <c r="X231" s="239"/>
      <c r="Y231" s="239"/>
      <c r="Z231" s="239"/>
      <c r="AA231" s="245"/>
      <c r="AT231" s="246" t="s">
        <v>169</v>
      </c>
      <c r="AU231" s="246" t="s">
        <v>24</v>
      </c>
      <c r="AV231" s="237" t="s">
        <v>166</v>
      </c>
      <c r="AW231" s="237" t="s">
        <v>42</v>
      </c>
      <c r="AX231" s="237" t="s">
        <v>25</v>
      </c>
      <c r="AY231" s="246" t="s">
        <v>161</v>
      </c>
    </row>
    <row r="232" spans="2:65" s="34" customFormat="1" ht="28.5" customHeight="1">
      <c r="B232" s="161"/>
      <c r="C232" s="197" t="s">
        <v>287</v>
      </c>
      <c r="D232" s="197" t="s">
        <v>162</v>
      </c>
      <c r="E232" s="198" t="s">
        <v>288</v>
      </c>
      <c r="F232" s="199" t="s">
        <v>289</v>
      </c>
      <c r="G232" s="199"/>
      <c r="H232" s="199"/>
      <c r="I232" s="199"/>
      <c r="J232" s="200" t="s">
        <v>165</v>
      </c>
      <c r="K232" s="201">
        <v>128.572</v>
      </c>
      <c r="L232" s="202">
        <v>0</v>
      </c>
      <c r="M232" s="202"/>
      <c r="N232" s="203">
        <f aca="true" t="shared" si="21" ref="N232:N233">ROUND(L232*K232,2)</f>
        <v>0</v>
      </c>
      <c r="O232" s="203"/>
      <c r="P232" s="203"/>
      <c r="Q232" s="203"/>
      <c r="R232" s="163"/>
      <c r="T232" s="204"/>
      <c r="U232" s="46" t="s">
        <v>50</v>
      </c>
      <c r="V232" s="36"/>
      <c r="W232" s="205">
        <f aca="true" t="shared" si="22" ref="W232:W233">V232*K232</f>
        <v>0</v>
      </c>
      <c r="X232" s="205">
        <v>0</v>
      </c>
      <c r="Y232" s="205">
        <f aca="true" t="shared" si="23" ref="Y232:Y233">X232*K232</f>
        <v>0</v>
      </c>
      <c r="Z232" s="205">
        <v>0</v>
      </c>
      <c r="AA232" s="206">
        <f aca="true" t="shared" si="24" ref="AA232:AA233">Z232*K232</f>
        <v>0</v>
      </c>
      <c r="AR232" s="11" t="s">
        <v>166</v>
      </c>
      <c r="AT232" s="11" t="s">
        <v>162</v>
      </c>
      <c r="AU232" s="11" t="s">
        <v>24</v>
      </c>
      <c r="AY232" s="11" t="s">
        <v>161</v>
      </c>
      <c r="BE232" s="125">
        <f aca="true" t="shared" si="25" ref="BE232:BE233">IF(U232="základní",N232,0)</f>
        <v>0</v>
      </c>
      <c r="BF232" s="125">
        <f aca="true" t="shared" si="26" ref="BF232:BF233">IF(U232="snížená",N232,0)</f>
        <v>0</v>
      </c>
      <c r="BG232" s="125">
        <f aca="true" t="shared" si="27" ref="BG232:BG233">IF(U232="zákl. přenesená",N232,0)</f>
        <v>0</v>
      </c>
      <c r="BH232" s="125">
        <f aca="true" t="shared" si="28" ref="BH232:BH233">IF(U232="sníž. přenesená",N232,0)</f>
        <v>0</v>
      </c>
      <c r="BI232" s="125">
        <f aca="true" t="shared" si="29" ref="BI232:BI233">IF(U232="nulová",N232,0)</f>
        <v>0</v>
      </c>
      <c r="BJ232" s="11" t="s">
        <v>25</v>
      </c>
      <c r="BK232" s="125">
        <f aca="true" t="shared" si="30" ref="BK232:BK233">ROUND(L232*K232,2)</f>
        <v>0</v>
      </c>
      <c r="BL232" s="11" t="s">
        <v>166</v>
      </c>
      <c r="BM232" s="11" t="s">
        <v>290</v>
      </c>
    </row>
    <row r="233" spans="2:65" s="34" customFormat="1" ht="28.5" customHeight="1">
      <c r="B233" s="161"/>
      <c r="C233" s="197" t="s">
        <v>291</v>
      </c>
      <c r="D233" s="197" t="s">
        <v>162</v>
      </c>
      <c r="E233" s="198" t="s">
        <v>292</v>
      </c>
      <c r="F233" s="199" t="s">
        <v>293</v>
      </c>
      <c r="G233" s="199"/>
      <c r="H233" s="199"/>
      <c r="I233" s="199"/>
      <c r="J233" s="200" t="s">
        <v>165</v>
      </c>
      <c r="K233" s="201">
        <v>75</v>
      </c>
      <c r="L233" s="202">
        <v>0</v>
      </c>
      <c r="M233" s="202"/>
      <c r="N233" s="203">
        <f t="shared" si="21"/>
        <v>0</v>
      </c>
      <c r="O233" s="203"/>
      <c r="P233" s="203"/>
      <c r="Q233" s="203"/>
      <c r="R233" s="163"/>
      <c r="T233" s="204"/>
      <c r="U233" s="46" t="s">
        <v>50</v>
      </c>
      <c r="V233" s="36"/>
      <c r="W233" s="205">
        <f t="shared" si="22"/>
        <v>0</v>
      </c>
      <c r="X233" s="205">
        <v>0</v>
      </c>
      <c r="Y233" s="205">
        <f t="shared" si="23"/>
        <v>0</v>
      </c>
      <c r="Z233" s="205">
        <v>0</v>
      </c>
      <c r="AA233" s="206">
        <f t="shared" si="24"/>
        <v>0</v>
      </c>
      <c r="AR233" s="11" t="s">
        <v>166</v>
      </c>
      <c r="AT233" s="11" t="s">
        <v>162</v>
      </c>
      <c r="AU233" s="11" t="s">
        <v>24</v>
      </c>
      <c r="AY233" s="11" t="s">
        <v>161</v>
      </c>
      <c r="BE233" s="125">
        <f t="shared" si="25"/>
        <v>0</v>
      </c>
      <c r="BF233" s="125">
        <f t="shared" si="26"/>
        <v>0</v>
      </c>
      <c r="BG233" s="125">
        <f t="shared" si="27"/>
        <v>0</v>
      </c>
      <c r="BH233" s="125">
        <f t="shared" si="28"/>
        <v>0</v>
      </c>
      <c r="BI233" s="125">
        <f t="shared" si="29"/>
        <v>0</v>
      </c>
      <c r="BJ233" s="11" t="s">
        <v>25</v>
      </c>
      <c r="BK233" s="125">
        <f t="shared" si="30"/>
        <v>0</v>
      </c>
      <c r="BL233" s="11" t="s">
        <v>166</v>
      </c>
      <c r="BM233" s="11" t="s">
        <v>294</v>
      </c>
    </row>
    <row r="234" spans="2:51" s="207" customFormat="1" ht="20.25" customHeight="1">
      <c r="B234" s="208"/>
      <c r="C234" s="209"/>
      <c r="D234" s="209"/>
      <c r="E234" s="210"/>
      <c r="F234" s="211" t="s">
        <v>295</v>
      </c>
      <c r="G234" s="211"/>
      <c r="H234" s="211"/>
      <c r="I234" s="211"/>
      <c r="J234" s="209"/>
      <c r="K234" s="210"/>
      <c r="L234" s="209"/>
      <c r="M234" s="209"/>
      <c r="N234" s="209"/>
      <c r="O234" s="209"/>
      <c r="P234" s="209"/>
      <c r="Q234" s="209"/>
      <c r="R234" s="212"/>
      <c r="T234" s="213"/>
      <c r="U234" s="209"/>
      <c r="V234" s="209"/>
      <c r="W234" s="209"/>
      <c r="X234" s="209"/>
      <c r="Y234" s="209"/>
      <c r="Z234" s="209"/>
      <c r="AA234" s="214"/>
      <c r="AT234" s="215" t="s">
        <v>169</v>
      </c>
      <c r="AU234" s="215" t="s">
        <v>24</v>
      </c>
      <c r="AV234" s="207" t="s">
        <v>25</v>
      </c>
      <c r="AW234" s="207" t="s">
        <v>42</v>
      </c>
      <c r="AX234" s="207" t="s">
        <v>85</v>
      </c>
      <c r="AY234" s="215" t="s">
        <v>161</v>
      </c>
    </row>
    <row r="235" spans="2:51" s="216" customFormat="1" ht="20.25" customHeight="1">
      <c r="B235" s="217"/>
      <c r="C235" s="218"/>
      <c r="D235" s="218"/>
      <c r="E235" s="219"/>
      <c r="F235" s="220" t="s">
        <v>296</v>
      </c>
      <c r="G235" s="220"/>
      <c r="H235" s="220"/>
      <c r="I235" s="220"/>
      <c r="J235" s="218"/>
      <c r="K235" s="221">
        <v>75</v>
      </c>
      <c r="L235" s="218"/>
      <c r="M235" s="218"/>
      <c r="N235" s="218"/>
      <c r="O235" s="218"/>
      <c r="P235" s="218"/>
      <c r="Q235" s="218"/>
      <c r="R235" s="222"/>
      <c r="T235" s="223"/>
      <c r="U235" s="218"/>
      <c r="V235" s="218"/>
      <c r="W235" s="218"/>
      <c r="X235" s="218"/>
      <c r="Y235" s="218"/>
      <c r="Z235" s="218"/>
      <c r="AA235" s="224"/>
      <c r="AT235" s="225" t="s">
        <v>169</v>
      </c>
      <c r="AU235" s="225" t="s">
        <v>24</v>
      </c>
      <c r="AV235" s="216" t="s">
        <v>24</v>
      </c>
      <c r="AW235" s="216" t="s">
        <v>42</v>
      </c>
      <c r="AX235" s="216" t="s">
        <v>85</v>
      </c>
      <c r="AY235" s="225" t="s">
        <v>161</v>
      </c>
    </row>
    <row r="236" spans="2:51" s="237" customFormat="1" ht="20.25" customHeight="1">
      <c r="B236" s="238"/>
      <c r="C236" s="239"/>
      <c r="D236" s="239"/>
      <c r="E236" s="240"/>
      <c r="F236" s="241" t="s">
        <v>190</v>
      </c>
      <c r="G236" s="241"/>
      <c r="H236" s="241"/>
      <c r="I236" s="241"/>
      <c r="J236" s="239"/>
      <c r="K236" s="242">
        <v>75</v>
      </c>
      <c r="L236" s="239"/>
      <c r="M236" s="239"/>
      <c r="N236" s="239"/>
      <c r="O236" s="239"/>
      <c r="P236" s="239"/>
      <c r="Q236" s="239"/>
      <c r="R236" s="243"/>
      <c r="T236" s="244"/>
      <c r="U236" s="239"/>
      <c r="V236" s="239"/>
      <c r="W236" s="239"/>
      <c r="X236" s="239"/>
      <c r="Y236" s="239"/>
      <c r="Z236" s="239"/>
      <c r="AA236" s="245"/>
      <c r="AT236" s="246" t="s">
        <v>169</v>
      </c>
      <c r="AU236" s="246" t="s">
        <v>24</v>
      </c>
      <c r="AV236" s="237" t="s">
        <v>166</v>
      </c>
      <c r="AW236" s="237" t="s">
        <v>42</v>
      </c>
      <c r="AX236" s="237" t="s">
        <v>25</v>
      </c>
      <c r="AY236" s="246" t="s">
        <v>161</v>
      </c>
    </row>
    <row r="237" spans="2:65" s="34" customFormat="1" ht="28.5" customHeight="1">
      <c r="B237" s="161"/>
      <c r="C237" s="197" t="s">
        <v>297</v>
      </c>
      <c r="D237" s="197" t="s">
        <v>162</v>
      </c>
      <c r="E237" s="198" t="s">
        <v>298</v>
      </c>
      <c r="F237" s="199" t="s">
        <v>299</v>
      </c>
      <c r="G237" s="199"/>
      <c r="H237" s="199"/>
      <c r="I237" s="199"/>
      <c r="J237" s="200" t="s">
        <v>165</v>
      </c>
      <c r="K237" s="201">
        <v>75</v>
      </c>
      <c r="L237" s="202">
        <v>0</v>
      </c>
      <c r="M237" s="202"/>
      <c r="N237" s="203">
        <f aca="true" t="shared" si="31" ref="N237:N238">ROUND(L237*K237,2)</f>
        <v>0</v>
      </c>
      <c r="O237" s="203"/>
      <c r="P237" s="203"/>
      <c r="Q237" s="203"/>
      <c r="R237" s="163"/>
      <c r="T237" s="204"/>
      <c r="U237" s="46" t="s">
        <v>50</v>
      </c>
      <c r="V237" s="36"/>
      <c r="W237" s="205">
        <f aca="true" t="shared" si="32" ref="W237:W238">V237*K237</f>
        <v>0</v>
      </c>
      <c r="X237" s="205">
        <v>0</v>
      </c>
      <c r="Y237" s="205">
        <f aca="true" t="shared" si="33" ref="Y237:Y238">X237*K237</f>
        <v>0</v>
      </c>
      <c r="Z237" s="205">
        <v>0</v>
      </c>
      <c r="AA237" s="206">
        <f aca="true" t="shared" si="34" ref="AA237:AA238">Z237*K237</f>
        <v>0</v>
      </c>
      <c r="AR237" s="11" t="s">
        <v>166</v>
      </c>
      <c r="AT237" s="11" t="s">
        <v>162</v>
      </c>
      <c r="AU237" s="11" t="s">
        <v>24</v>
      </c>
      <c r="AY237" s="11" t="s">
        <v>161</v>
      </c>
      <c r="BE237" s="125">
        <f aca="true" t="shared" si="35" ref="BE237:BE238">IF(U237="základní",N237,0)</f>
        <v>0</v>
      </c>
      <c r="BF237" s="125">
        <f aca="true" t="shared" si="36" ref="BF237:BF238">IF(U237="snížená",N237,0)</f>
        <v>0</v>
      </c>
      <c r="BG237" s="125">
        <f aca="true" t="shared" si="37" ref="BG237:BG238">IF(U237="zákl. přenesená",N237,0)</f>
        <v>0</v>
      </c>
      <c r="BH237" s="125">
        <f aca="true" t="shared" si="38" ref="BH237:BH238">IF(U237="sníž. přenesená",N237,0)</f>
        <v>0</v>
      </c>
      <c r="BI237" s="125">
        <f aca="true" t="shared" si="39" ref="BI237:BI238">IF(U237="nulová",N237,0)</f>
        <v>0</v>
      </c>
      <c r="BJ237" s="11" t="s">
        <v>25</v>
      </c>
      <c r="BK237" s="125">
        <f aca="true" t="shared" si="40" ref="BK237:BK238">ROUND(L237*K237,2)</f>
        <v>0</v>
      </c>
      <c r="BL237" s="11" t="s">
        <v>166</v>
      </c>
      <c r="BM237" s="11" t="s">
        <v>300</v>
      </c>
    </row>
    <row r="238" spans="2:65" s="34" customFormat="1" ht="20.25" customHeight="1">
      <c r="B238" s="161"/>
      <c r="C238" s="197" t="s">
        <v>301</v>
      </c>
      <c r="D238" s="197" t="s">
        <v>162</v>
      </c>
      <c r="E238" s="198" t="s">
        <v>302</v>
      </c>
      <c r="F238" s="199" t="s">
        <v>303</v>
      </c>
      <c r="G238" s="199"/>
      <c r="H238" s="199"/>
      <c r="I238" s="199"/>
      <c r="J238" s="200" t="s">
        <v>165</v>
      </c>
      <c r="K238" s="201">
        <v>10.714</v>
      </c>
      <c r="L238" s="202">
        <v>0</v>
      </c>
      <c r="M238" s="202"/>
      <c r="N238" s="203">
        <f t="shared" si="31"/>
        <v>0</v>
      </c>
      <c r="O238" s="203"/>
      <c r="P238" s="203"/>
      <c r="Q238" s="203"/>
      <c r="R238" s="163"/>
      <c r="T238" s="204"/>
      <c r="U238" s="46" t="s">
        <v>50</v>
      </c>
      <c r="V238" s="36"/>
      <c r="W238" s="205">
        <f t="shared" si="32"/>
        <v>0</v>
      </c>
      <c r="X238" s="205">
        <v>0.01046</v>
      </c>
      <c r="Y238" s="205">
        <f t="shared" si="33"/>
        <v>0.11206844</v>
      </c>
      <c r="Z238" s="205">
        <v>0</v>
      </c>
      <c r="AA238" s="206">
        <f t="shared" si="34"/>
        <v>0</v>
      </c>
      <c r="AR238" s="11" t="s">
        <v>166</v>
      </c>
      <c r="AT238" s="11" t="s">
        <v>162</v>
      </c>
      <c r="AU238" s="11" t="s">
        <v>24</v>
      </c>
      <c r="AY238" s="11" t="s">
        <v>161</v>
      </c>
      <c r="BE238" s="125">
        <f t="shared" si="35"/>
        <v>0</v>
      </c>
      <c r="BF238" s="125">
        <f t="shared" si="36"/>
        <v>0</v>
      </c>
      <c r="BG238" s="125">
        <f t="shared" si="37"/>
        <v>0</v>
      </c>
      <c r="BH238" s="125">
        <f t="shared" si="38"/>
        <v>0</v>
      </c>
      <c r="BI238" s="125">
        <f t="shared" si="39"/>
        <v>0</v>
      </c>
      <c r="BJ238" s="11" t="s">
        <v>25</v>
      </c>
      <c r="BK238" s="125">
        <f t="shared" si="40"/>
        <v>0</v>
      </c>
      <c r="BL238" s="11" t="s">
        <v>166</v>
      </c>
      <c r="BM238" s="11" t="s">
        <v>304</v>
      </c>
    </row>
    <row r="239" spans="2:51" s="207" customFormat="1" ht="20.25" customHeight="1">
      <c r="B239" s="208"/>
      <c r="C239" s="209"/>
      <c r="D239" s="209"/>
      <c r="E239" s="210"/>
      <c r="F239" s="211" t="s">
        <v>305</v>
      </c>
      <c r="G239" s="211"/>
      <c r="H239" s="211"/>
      <c r="I239" s="211"/>
      <c r="J239" s="209"/>
      <c r="K239" s="210"/>
      <c r="L239" s="209"/>
      <c r="M239" s="209"/>
      <c r="N239" s="209"/>
      <c r="O239" s="209"/>
      <c r="P239" s="209"/>
      <c r="Q239" s="209"/>
      <c r="R239" s="212"/>
      <c r="T239" s="213"/>
      <c r="U239" s="209"/>
      <c r="V239" s="209"/>
      <c r="W239" s="209"/>
      <c r="X239" s="209"/>
      <c r="Y239" s="209"/>
      <c r="Z239" s="209"/>
      <c r="AA239" s="214"/>
      <c r="AT239" s="215" t="s">
        <v>169</v>
      </c>
      <c r="AU239" s="215" t="s">
        <v>24</v>
      </c>
      <c r="AV239" s="207" t="s">
        <v>25</v>
      </c>
      <c r="AW239" s="207" t="s">
        <v>42</v>
      </c>
      <c r="AX239" s="207" t="s">
        <v>85</v>
      </c>
      <c r="AY239" s="215" t="s">
        <v>161</v>
      </c>
    </row>
    <row r="240" spans="2:51" s="216" customFormat="1" ht="20.25" customHeight="1">
      <c r="B240" s="217"/>
      <c r="C240" s="218"/>
      <c r="D240" s="218"/>
      <c r="E240" s="219"/>
      <c r="F240" s="220" t="s">
        <v>306</v>
      </c>
      <c r="G240" s="220"/>
      <c r="H240" s="220"/>
      <c r="I240" s="220"/>
      <c r="J240" s="218"/>
      <c r="K240" s="221">
        <v>10.714</v>
      </c>
      <c r="L240" s="218"/>
      <c r="M240" s="218"/>
      <c r="N240" s="218"/>
      <c r="O240" s="218"/>
      <c r="P240" s="218"/>
      <c r="Q240" s="218"/>
      <c r="R240" s="222"/>
      <c r="T240" s="223"/>
      <c r="U240" s="218"/>
      <c r="V240" s="218"/>
      <c r="W240" s="218"/>
      <c r="X240" s="218"/>
      <c r="Y240" s="218"/>
      <c r="Z240" s="218"/>
      <c r="AA240" s="224"/>
      <c r="AT240" s="225" t="s">
        <v>169</v>
      </c>
      <c r="AU240" s="225" t="s">
        <v>24</v>
      </c>
      <c r="AV240" s="216" t="s">
        <v>24</v>
      </c>
      <c r="AW240" s="216" t="s">
        <v>42</v>
      </c>
      <c r="AX240" s="216" t="s">
        <v>85</v>
      </c>
      <c r="AY240" s="225" t="s">
        <v>161</v>
      </c>
    </row>
    <row r="241" spans="2:51" s="237" customFormat="1" ht="20.25" customHeight="1">
      <c r="B241" s="238"/>
      <c r="C241" s="239"/>
      <c r="D241" s="239"/>
      <c r="E241" s="240"/>
      <c r="F241" s="241" t="s">
        <v>190</v>
      </c>
      <c r="G241" s="241"/>
      <c r="H241" s="241"/>
      <c r="I241" s="241"/>
      <c r="J241" s="239"/>
      <c r="K241" s="242">
        <v>10.714</v>
      </c>
      <c r="L241" s="239"/>
      <c r="M241" s="239"/>
      <c r="N241" s="239"/>
      <c r="O241" s="239"/>
      <c r="P241" s="239"/>
      <c r="Q241" s="239"/>
      <c r="R241" s="243"/>
      <c r="T241" s="244"/>
      <c r="U241" s="239"/>
      <c r="V241" s="239"/>
      <c r="W241" s="239"/>
      <c r="X241" s="239"/>
      <c r="Y241" s="239"/>
      <c r="Z241" s="239"/>
      <c r="AA241" s="245"/>
      <c r="AT241" s="246" t="s">
        <v>169</v>
      </c>
      <c r="AU241" s="246" t="s">
        <v>24</v>
      </c>
      <c r="AV241" s="237" t="s">
        <v>166</v>
      </c>
      <c r="AW241" s="237" t="s">
        <v>42</v>
      </c>
      <c r="AX241" s="237" t="s">
        <v>25</v>
      </c>
      <c r="AY241" s="246" t="s">
        <v>161</v>
      </c>
    </row>
    <row r="242" spans="2:65" s="34" customFormat="1" ht="28.5" customHeight="1">
      <c r="B242" s="161"/>
      <c r="C242" s="197" t="s">
        <v>10</v>
      </c>
      <c r="D242" s="197" t="s">
        <v>162</v>
      </c>
      <c r="E242" s="198" t="s">
        <v>307</v>
      </c>
      <c r="F242" s="199" t="s">
        <v>308</v>
      </c>
      <c r="G242" s="199"/>
      <c r="H242" s="199"/>
      <c r="I242" s="199"/>
      <c r="J242" s="200" t="s">
        <v>193</v>
      </c>
      <c r="K242" s="201">
        <v>90</v>
      </c>
      <c r="L242" s="202">
        <v>0</v>
      </c>
      <c r="M242" s="202"/>
      <c r="N242" s="203">
        <f>ROUND(L242*K242,2)</f>
        <v>0</v>
      </c>
      <c r="O242" s="203"/>
      <c r="P242" s="203"/>
      <c r="Q242" s="203"/>
      <c r="R242" s="163"/>
      <c r="T242" s="204"/>
      <c r="U242" s="46" t="s">
        <v>50</v>
      </c>
      <c r="V242" s="36"/>
      <c r="W242" s="205">
        <f>V242*K242</f>
        <v>0</v>
      </c>
      <c r="X242" s="205">
        <v>0.0007</v>
      </c>
      <c r="Y242" s="205">
        <f>X242*K242</f>
        <v>0.063</v>
      </c>
      <c r="Z242" s="205">
        <v>0</v>
      </c>
      <c r="AA242" s="206">
        <f>Z242*K242</f>
        <v>0</v>
      </c>
      <c r="AR242" s="11" t="s">
        <v>166</v>
      </c>
      <c r="AT242" s="11" t="s">
        <v>162</v>
      </c>
      <c r="AU242" s="11" t="s">
        <v>24</v>
      </c>
      <c r="AY242" s="11" t="s">
        <v>161</v>
      </c>
      <c r="BE242" s="125">
        <f>IF(U242="základní",N242,0)</f>
        <v>0</v>
      </c>
      <c r="BF242" s="125">
        <f>IF(U242="snížená",N242,0)</f>
        <v>0</v>
      </c>
      <c r="BG242" s="125">
        <f>IF(U242="zákl. přenesená",N242,0)</f>
        <v>0</v>
      </c>
      <c r="BH242" s="125">
        <f>IF(U242="sníž. přenesená",N242,0)</f>
        <v>0</v>
      </c>
      <c r="BI242" s="125">
        <f>IF(U242="nulová",N242,0)</f>
        <v>0</v>
      </c>
      <c r="BJ242" s="11" t="s">
        <v>25</v>
      </c>
      <c r="BK242" s="125">
        <f>ROUND(L242*K242,2)</f>
        <v>0</v>
      </c>
      <c r="BL242" s="11" t="s">
        <v>166</v>
      </c>
      <c r="BM242" s="11" t="s">
        <v>309</v>
      </c>
    </row>
    <row r="243" spans="2:51" s="207" customFormat="1" ht="20.25" customHeight="1">
      <c r="B243" s="208"/>
      <c r="C243" s="209"/>
      <c r="D243" s="209"/>
      <c r="E243" s="210"/>
      <c r="F243" s="211" t="s">
        <v>310</v>
      </c>
      <c r="G243" s="211"/>
      <c r="H243" s="211"/>
      <c r="I243" s="211"/>
      <c r="J243" s="209"/>
      <c r="K243" s="210"/>
      <c r="L243" s="209"/>
      <c r="M243" s="209"/>
      <c r="N243" s="209"/>
      <c r="O243" s="209"/>
      <c r="P243" s="209"/>
      <c r="Q243" s="209"/>
      <c r="R243" s="212"/>
      <c r="T243" s="213"/>
      <c r="U243" s="209"/>
      <c r="V243" s="209"/>
      <c r="W243" s="209"/>
      <c r="X243" s="209"/>
      <c r="Y243" s="209"/>
      <c r="Z243" s="209"/>
      <c r="AA243" s="214"/>
      <c r="AT243" s="215" t="s">
        <v>169</v>
      </c>
      <c r="AU243" s="215" t="s">
        <v>24</v>
      </c>
      <c r="AV243" s="207" t="s">
        <v>25</v>
      </c>
      <c r="AW243" s="207" t="s">
        <v>42</v>
      </c>
      <c r="AX243" s="207" t="s">
        <v>85</v>
      </c>
      <c r="AY243" s="215" t="s">
        <v>161</v>
      </c>
    </row>
    <row r="244" spans="2:51" s="216" customFormat="1" ht="20.25" customHeight="1">
      <c r="B244" s="217"/>
      <c r="C244" s="218"/>
      <c r="D244" s="218"/>
      <c r="E244" s="219"/>
      <c r="F244" s="220" t="s">
        <v>311</v>
      </c>
      <c r="G244" s="220"/>
      <c r="H244" s="220"/>
      <c r="I244" s="220"/>
      <c r="J244" s="218"/>
      <c r="K244" s="221">
        <v>90</v>
      </c>
      <c r="L244" s="218"/>
      <c r="M244" s="218"/>
      <c r="N244" s="218"/>
      <c r="O244" s="218"/>
      <c r="P244" s="218"/>
      <c r="Q244" s="218"/>
      <c r="R244" s="222"/>
      <c r="T244" s="223"/>
      <c r="U244" s="218"/>
      <c r="V244" s="218"/>
      <c r="W244" s="218"/>
      <c r="X244" s="218"/>
      <c r="Y244" s="218"/>
      <c r="Z244" s="218"/>
      <c r="AA244" s="224"/>
      <c r="AT244" s="225" t="s">
        <v>169</v>
      </c>
      <c r="AU244" s="225" t="s">
        <v>24</v>
      </c>
      <c r="AV244" s="216" t="s">
        <v>24</v>
      </c>
      <c r="AW244" s="216" t="s">
        <v>42</v>
      </c>
      <c r="AX244" s="216" t="s">
        <v>85</v>
      </c>
      <c r="AY244" s="225" t="s">
        <v>161</v>
      </c>
    </row>
    <row r="245" spans="2:51" s="237" customFormat="1" ht="20.25" customHeight="1">
      <c r="B245" s="238"/>
      <c r="C245" s="239"/>
      <c r="D245" s="239"/>
      <c r="E245" s="240"/>
      <c r="F245" s="241" t="s">
        <v>190</v>
      </c>
      <c r="G245" s="241"/>
      <c r="H245" s="241"/>
      <c r="I245" s="241"/>
      <c r="J245" s="239"/>
      <c r="K245" s="242">
        <v>90</v>
      </c>
      <c r="L245" s="239"/>
      <c r="M245" s="239"/>
      <c r="N245" s="239"/>
      <c r="O245" s="239"/>
      <c r="P245" s="239"/>
      <c r="Q245" s="239"/>
      <c r="R245" s="243"/>
      <c r="T245" s="244"/>
      <c r="U245" s="239"/>
      <c r="V245" s="239"/>
      <c r="W245" s="239"/>
      <c r="X245" s="239"/>
      <c r="Y245" s="239"/>
      <c r="Z245" s="239"/>
      <c r="AA245" s="245"/>
      <c r="AT245" s="246" t="s">
        <v>169</v>
      </c>
      <c r="AU245" s="246" t="s">
        <v>24</v>
      </c>
      <c r="AV245" s="237" t="s">
        <v>166</v>
      </c>
      <c r="AW245" s="237" t="s">
        <v>42</v>
      </c>
      <c r="AX245" s="237" t="s">
        <v>25</v>
      </c>
      <c r="AY245" s="246" t="s">
        <v>161</v>
      </c>
    </row>
    <row r="246" spans="2:65" s="34" customFormat="1" ht="20.25" customHeight="1">
      <c r="B246" s="161"/>
      <c r="C246" s="197" t="s">
        <v>312</v>
      </c>
      <c r="D246" s="197" t="s">
        <v>162</v>
      </c>
      <c r="E246" s="198" t="s">
        <v>313</v>
      </c>
      <c r="F246" s="199" t="s">
        <v>314</v>
      </c>
      <c r="G246" s="199"/>
      <c r="H246" s="199"/>
      <c r="I246" s="199"/>
      <c r="J246" s="200" t="s">
        <v>193</v>
      </c>
      <c r="K246" s="201">
        <v>90</v>
      </c>
      <c r="L246" s="202">
        <v>0</v>
      </c>
      <c r="M246" s="202"/>
      <c r="N246" s="203">
        <f aca="true" t="shared" si="41" ref="N246:N247">ROUND(L246*K246,2)</f>
        <v>0</v>
      </c>
      <c r="O246" s="203"/>
      <c r="P246" s="203"/>
      <c r="Q246" s="203"/>
      <c r="R246" s="163"/>
      <c r="T246" s="204"/>
      <c r="U246" s="46" t="s">
        <v>50</v>
      </c>
      <c r="V246" s="36"/>
      <c r="W246" s="205">
        <f aca="true" t="shared" si="42" ref="W246:W247">V246*K246</f>
        <v>0</v>
      </c>
      <c r="X246" s="205">
        <v>0</v>
      </c>
      <c r="Y246" s="205">
        <f aca="true" t="shared" si="43" ref="Y246:Y247">X246*K246</f>
        <v>0</v>
      </c>
      <c r="Z246" s="205">
        <v>0</v>
      </c>
      <c r="AA246" s="206">
        <f aca="true" t="shared" si="44" ref="AA246:AA247">Z246*K246</f>
        <v>0</v>
      </c>
      <c r="AR246" s="11" t="s">
        <v>166</v>
      </c>
      <c r="AT246" s="11" t="s">
        <v>162</v>
      </c>
      <c r="AU246" s="11" t="s">
        <v>24</v>
      </c>
      <c r="AY246" s="11" t="s">
        <v>161</v>
      </c>
      <c r="BE246" s="125">
        <f aca="true" t="shared" si="45" ref="BE246:BE247">IF(U246="základní",N246,0)</f>
        <v>0</v>
      </c>
      <c r="BF246" s="125">
        <f aca="true" t="shared" si="46" ref="BF246:BF247">IF(U246="snížená",N246,0)</f>
        <v>0</v>
      </c>
      <c r="BG246" s="125">
        <f aca="true" t="shared" si="47" ref="BG246:BG247">IF(U246="zákl. přenesená",N246,0)</f>
        <v>0</v>
      </c>
      <c r="BH246" s="125">
        <f aca="true" t="shared" si="48" ref="BH246:BH247">IF(U246="sníž. přenesená",N246,0)</f>
        <v>0</v>
      </c>
      <c r="BI246" s="125">
        <f aca="true" t="shared" si="49" ref="BI246:BI247">IF(U246="nulová",N246,0)</f>
        <v>0</v>
      </c>
      <c r="BJ246" s="11" t="s">
        <v>25</v>
      </c>
      <c r="BK246" s="125">
        <f aca="true" t="shared" si="50" ref="BK246:BK247">ROUND(L246*K246,2)</f>
        <v>0</v>
      </c>
      <c r="BL246" s="11" t="s">
        <v>166</v>
      </c>
      <c r="BM246" s="11" t="s">
        <v>315</v>
      </c>
    </row>
    <row r="247" spans="2:65" s="34" customFormat="1" ht="28.5" customHeight="1">
      <c r="B247" s="161"/>
      <c r="C247" s="197" t="s">
        <v>316</v>
      </c>
      <c r="D247" s="197" t="s">
        <v>162</v>
      </c>
      <c r="E247" s="198" t="s">
        <v>317</v>
      </c>
      <c r="F247" s="199" t="s">
        <v>318</v>
      </c>
      <c r="G247" s="199"/>
      <c r="H247" s="199"/>
      <c r="I247" s="199"/>
      <c r="J247" s="200" t="s">
        <v>165</v>
      </c>
      <c r="K247" s="201">
        <v>101.25</v>
      </c>
      <c r="L247" s="202">
        <v>0</v>
      </c>
      <c r="M247" s="202"/>
      <c r="N247" s="203">
        <f t="shared" si="41"/>
        <v>0</v>
      </c>
      <c r="O247" s="203"/>
      <c r="P247" s="203"/>
      <c r="Q247" s="203"/>
      <c r="R247" s="163"/>
      <c r="T247" s="204"/>
      <c r="U247" s="46" t="s">
        <v>50</v>
      </c>
      <c r="V247" s="36"/>
      <c r="W247" s="205">
        <f t="shared" si="42"/>
        <v>0</v>
      </c>
      <c r="X247" s="205">
        <v>0.00046</v>
      </c>
      <c r="Y247" s="205">
        <f t="shared" si="43"/>
        <v>0.046575</v>
      </c>
      <c r="Z247" s="205">
        <v>0</v>
      </c>
      <c r="AA247" s="206">
        <f t="shared" si="44"/>
        <v>0</v>
      </c>
      <c r="AR247" s="11" t="s">
        <v>166</v>
      </c>
      <c r="AT247" s="11" t="s">
        <v>162</v>
      </c>
      <c r="AU247" s="11" t="s">
        <v>24</v>
      </c>
      <c r="AY247" s="11" t="s">
        <v>161</v>
      </c>
      <c r="BE247" s="125">
        <f t="shared" si="45"/>
        <v>0</v>
      </c>
      <c r="BF247" s="125">
        <f t="shared" si="46"/>
        <v>0</v>
      </c>
      <c r="BG247" s="125">
        <f t="shared" si="47"/>
        <v>0</v>
      </c>
      <c r="BH247" s="125">
        <f t="shared" si="48"/>
        <v>0</v>
      </c>
      <c r="BI247" s="125">
        <f t="shared" si="49"/>
        <v>0</v>
      </c>
      <c r="BJ247" s="11" t="s">
        <v>25</v>
      </c>
      <c r="BK247" s="125">
        <f t="shared" si="50"/>
        <v>0</v>
      </c>
      <c r="BL247" s="11" t="s">
        <v>166</v>
      </c>
      <c r="BM247" s="11" t="s">
        <v>319</v>
      </c>
    </row>
    <row r="248" spans="2:51" s="207" customFormat="1" ht="20.25" customHeight="1">
      <c r="B248" s="208"/>
      <c r="C248" s="209"/>
      <c r="D248" s="209"/>
      <c r="E248" s="210"/>
      <c r="F248" s="211" t="s">
        <v>310</v>
      </c>
      <c r="G248" s="211"/>
      <c r="H248" s="211"/>
      <c r="I248" s="211"/>
      <c r="J248" s="209"/>
      <c r="K248" s="210"/>
      <c r="L248" s="209"/>
      <c r="M248" s="209"/>
      <c r="N248" s="209"/>
      <c r="O248" s="209"/>
      <c r="P248" s="209"/>
      <c r="Q248" s="209"/>
      <c r="R248" s="212"/>
      <c r="T248" s="213"/>
      <c r="U248" s="209"/>
      <c r="V248" s="209"/>
      <c r="W248" s="209"/>
      <c r="X248" s="209"/>
      <c r="Y248" s="209"/>
      <c r="Z248" s="209"/>
      <c r="AA248" s="214"/>
      <c r="AT248" s="215" t="s">
        <v>169</v>
      </c>
      <c r="AU248" s="215" t="s">
        <v>24</v>
      </c>
      <c r="AV248" s="207" t="s">
        <v>25</v>
      </c>
      <c r="AW248" s="207" t="s">
        <v>42</v>
      </c>
      <c r="AX248" s="207" t="s">
        <v>85</v>
      </c>
      <c r="AY248" s="215" t="s">
        <v>161</v>
      </c>
    </row>
    <row r="249" spans="2:51" s="216" customFormat="1" ht="20.25" customHeight="1">
      <c r="B249" s="217"/>
      <c r="C249" s="218"/>
      <c r="D249" s="218"/>
      <c r="E249" s="219"/>
      <c r="F249" s="220" t="s">
        <v>186</v>
      </c>
      <c r="G249" s="220"/>
      <c r="H249" s="220"/>
      <c r="I249" s="220"/>
      <c r="J249" s="218"/>
      <c r="K249" s="221">
        <v>50.625</v>
      </c>
      <c r="L249" s="218"/>
      <c r="M249" s="218"/>
      <c r="N249" s="218"/>
      <c r="O249" s="218"/>
      <c r="P249" s="218"/>
      <c r="Q249" s="218"/>
      <c r="R249" s="222"/>
      <c r="T249" s="223"/>
      <c r="U249" s="218"/>
      <c r="V249" s="218"/>
      <c r="W249" s="218"/>
      <c r="X249" s="218"/>
      <c r="Y249" s="218"/>
      <c r="Z249" s="218"/>
      <c r="AA249" s="224"/>
      <c r="AT249" s="225" t="s">
        <v>169</v>
      </c>
      <c r="AU249" s="225" t="s">
        <v>24</v>
      </c>
      <c r="AV249" s="216" t="s">
        <v>24</v>
      </c>
      <c r="AW249" s="216" t="s">
        <v>42</v>
      </c>
      <c r="AX249" s="216" t="s">
        <v>85</v>
      </c>
      <c r="AY249" s="225" t="s">
        <v>161</v>
      </c>
    </row>
    <row r="250" spans="2:51" s="216" customFormat="1" ht="20.25" customHeight="1">
      <c r="B250" s="217"/>
      <c r="C250" s="218"/>
      <c r="D250" s="218"/>
      <c r="E250" s="219"/>
      <c r="F250" s="220" t="s">
        <v>186</v>
      </c>
      <c r="G250" s="220"/>
      <c r="H250" s="220"/>
      <c r="I250" s="220"/>
      <c r="J250" s="218"/>
      <c r="K250" s="221">
        <v>50.625</v>
      </c>
      <c r="L250" s="218"/>
      <c r="M250" s="218"/>
      <c r="N250" s="218"/>
      <c r="O250" s="218"/>
      <c r="P250" s="218"/>
      <c r="Q250" s="218"/>
      <c r="R250" s="222"/>
      <c r="T250" s="223"/>
      <c r="U250" s="218"/>
      <c r="V250" s="218"/>
      <c r="W250" s="218"/>
      <c r="X250" s="218"/>
      <c r="Y250" s="218"/>
      <c r="Z250" s="218"/>
      <c r="AA250" s="224"/>
      <c r="AT250" s="225" t="s">
        <v>169</v>
      </c>
      <c r="AU250" s="225" t="s">
        <v>24</v>
      </c>
      <c r="AV250" s="216" t="s">
        <v>24</v>
      </c>
      <c r="AW250" s="216" t="s">
        <v>42</v>
      </c>
      <c r="AX250" s="216" t="s">
        <v>85</v>
      </c>
      <c r="AY250" s="225" t="s">
        <v>161</v>
      </c>
    </row>
    <row r="251" spans="2:51" s="237" customFormat="1" ht="20.25" customHeight="1">
      <c r="B251" s="238"/>
      <c r="C251" s="239"/>
      <c r="D251" s="239"/>
      <c r="E251" s="240"/>
      <c r="F251" s="241" t="s">
        <v>190</v>
      </c>
      <c r="G251" s="241"/>
      <c r="H251" s="241"/>
      <c r="I251" s="241"/>
      <c r="J251" s="239"/>
      <c r="K251" s="242">
        <v>101.25</v>
      </c>
      <c r="L251" s="239"/>
      <c r="M251" s="239"/>
      <c r="N251" s="239"/>
      <c r="O251" s="239"/>
      <c r="P251" s="239"/>
      <c r="Q251" s="239"/>
      <c r="R251" s="243"/>
      <c r="T251" s="244"/>
      <c r="U251" s="239"/>
      <c r="V251" s="239"/>
      <c r="W251" s="239"/>
      <c r="X251" s="239"/>
      <c r="Y251" s="239"/>
      <c r="Z251" s="239"/>
      <c r="AA251" s="245"/>
      <c r="AT251" s="246" t="s">
        <v>169</v>
      </c>
      <c r="AU251" s="246" t="s">
        <v>24</v>
      </c>
      <c r="AV251" s="237" t="s">
        <v>166</v>
      </c>
      <c r="AW251" s="237" t="s">
        <v>42</v>
      </c>
      <c r="AX251" s="237" t="s">
        <v>25</v>
      </c>
      <c r="AY251" s="246" t="s">
        <v>161</v>
      </c>
    </row>
    <row r="252" spans="2:65" s="34" customFormat="1" ht="28.5" customHeight="1">
      <c r="B252" s="161"/>
      <c r="C252" s="197" t="s">
        <v>320</v>
      </c>
      <c r="D252" s="197" t="s">
        <v>162</v>
      </c>
      <c r="E252" s="198" t="s">
        <v>321</v>
      </c>
      <c r="F252" s="199" t="s">
        <v>322</v>
      </c>
      <c r="G252" s="199"/>
      <c r="H252" s="199"/>
      <c r="I252" s="199"/>
      <c r="J252" s="200" t="s">
        <v>165</v>
      </c>
      <c r="K252" s="201">
        <v>101.25</v>
      </c>
      <c r="L252" s="202">
        <v>0</v>
      </c>
      <c r="M252" s="202"/>
      <c r="N252" s="203">
        <f aca="true" t="shared" si="51" ref="N252:N253">ROUND(L252*K252,2)</f>
        <v>0</v>
      </c>
      <c r="O252" s="203"/>
      <c r="P252" s="203"/>
      <c r="Q252" s="203"/>
      <c r="R252" s="163"/>
      <c r="T252" s="204"/>
      <c r="U252" s="46" t="s">
        <v>50</v>
      </c>
      <c r="V252" s="36"/>
      <c r="W252" s="205">
        <f aca="true" t="shared" si="52" ref="W252:W253">V252*K252</f>
        <v>0</v>
      </c>
      <c r="X252" s="205">
        <v>0</v>
      </c>
      <c r="Y252" s="205">
        <f aca="true" t="shared" si="53" ref="Y252:Y253">X252*K252</f>
        <v>0</v>
      </c>
      <c r="Z252" s="205">
        <v>0</v>
      </c>
      <c r="AA252" s="206">
        <f aca="true" t="shared" si="54" ref="AA252:AA253">Z252*K252</f>
        <v>0</v>
      </c>
      <c r="AR252" s="11" t="s">
        <v>166</v>
      </c>
      <c r="AT252" s="11" t="s">
        <v>162</v>
      </c>
      <c r="AU252" s="11" t="s">
        <v>24</v>
      </c>
      <c r="AY252" s="11" t="s">
        <v>161</v>
      </c>
      <c r="BE252" s="125">
        <f aca="true" t="shared" si="55" ref="BE252:BE253">IF(U252="základní",N252,0)</f>
        <v>0</v>
      </c>
      <c r="BF252" s="125">
        <f aca="true" t="shared" si="56" ref="BF252:BF253">IF(U252="snížená",N252,0)</f>
        <v>0</v>
      </c>
      <c r="BG252" s="125">
        <f aca="true" t="shared" si="57" ref="BG252:BG253">IF(U252="zákl. přenesená",N252,0)</f>
        <v>0</v>
      </c>
      <c r="BH252" s="125">
        <f aca="true" t="shared" si="58" ref="BH252:BH253">IF(U252="sníž. přenesená",N252,0)</f>
        <v>0</v>
      </c>
      <c r="BI252" s="125">
        <f aca="true" t="shared" si="59" ref="BI252:BI253">IF(U252="nulová",N252,0)</f>
        <v>0</v>
      </c>
      <c r="BJ252" s="11" t="s">
        <v>25</v>
      </c>
      <c r="BK252" s="125">
        <f aca="true" t="shared" si="60" ref="BK252:BK253">ROUND(L252*K252,2)</f>
        <v>0</v>
      </c>
      <c r="BL252" s="11" t="s">
        <v>166</v>
      </c>
      <c r="BM252" s="11" t="s">
        <v>323</v>
      </c>
    </row>
    <row r="253" spans="2:65" s="34" customFormat="1" ht="28.5" customHeight="1">
      <c r="B253" s="161"/>
      <c r="C253" s="197" t="s">
        <v>324</v>
      </c>
      <c r="D253" s="197" t="s">
        <v>162</v>
      </c>
      <c r="E253" s="198" t="s">
        <v>325</v>
      </c>
      <c r="F253" s="199" t="s">
        <v>326</v>
      </c>
      <c r="G253" s="199"/>
      <c r="H253" s="199"/>
      <c r="I253" s="199"/>
      <c r="J253" s="200" t="s">
        <v>193</v>
      </c>
      <c r="K253" s="201">
        <v>198.781</v>
      </c>
      <c r="L253" s="202">
        <v>0</v>
      </c>
      <c r="M253" s="202"/>
      <c r="N253" s="203">
        <f t="shared" si="51"/>
        <v>0</v>
      </c>
      <c r="O253" s="203"/>
      <c r="P253" s="203"/>
      <c r="Q253" s="203"/>
      <c r="R253" s="163"/>
      <c r="T253" s="204"/>
      <c r="U253" s="46" t="s">
        <v>50</v>
      </c>
      <c r="V253" s="36"/>
      <c r="W253" s="205">
        <f t="shared" si="52"/>
        <v>0</v>
      </c>
      <c r="X253" s="205">
        <v>0</v>
      </c>
      <c r="Y253" s="205">
        <f t="shared" si="53"/>
        <v>0</v>
      </c>
      <c r="Z253" s="205">
        <v>0</v>
      </c>
      <c r="AA253" s="206">
        <f t="shared" si="54"/>
        <v>0</v>
      </c>
      <c r="AR253" s="11" t="s">
        <v>166</v>
      </c>
      <c r="AT253" s="11" t="s">
        <v>162</v>
      </c>
      <c r="AU253" s="11" t="s">
        <v>24</v>
      </c>
      <c r="AY253" s="11" t="s">
        <v>161</v>
      </c>
      <c r="BE253" s="125">
        <f t="shared" si="55"/>
        <v>0</v>
      </c>
      <c r="BF253" s="125">
        <f t="shared" si="56"/>
        <v>0</v>
      </c>
      <c r="BG253" s="125">
        <f t="shared" si="57"/>
        <v>0</v>
      </c>
      <c r="BH253" s="125">
        <f t="shared" si="58"/>
        <v>0</v>
      </c>
      <c r="BI253" s="125">
        <f t="shared" si="59"/>
        <v>0</v>
      </c>
      <c r="BJ253" s="11" t="s">
        <v>25</v>
      </c>
      <c r="BK253" s="125">
        <f t="shared" si="60"/>
        <v>0</v>
      </c>
      <c r="BL253" s="11" t="s">
        <v>166</v>
      </c>
      <c r="BM253" s="11" t="s">
        <v>327</v>
      </c>
    </row>
    <row r="254" spans="2:51" s="207" customFormat="1" ht="20.25" customHeight="1">
      <c r="B254" s="208"/>
      <c r="C254" s="209"/>
      <c r="D254" s="209"/>
      <c r="E254" s="210"/>
      <c r="F254" s="211" t="s">
        <v>168</v>
      </c>
      <c r="G254" s="211"/>
      <c r="H254" s="211"/>
      <c r="I254" s="211"/>
      <c r="J254" s="209"/>
      <c r="K254" s="210"/>
      <c r="L254" s="209"/>
      <c r="M254" s="209"/>
      <c r="N254" s="209"/>
      <c r="O254" s="209"/>
      <c r="P254" s="209"/>
      <c r="Q254" s="209"/>
      <c r="R254" s="212"/>
      <c r="T254" s="213"/>
      <c r="U254" s="209"/>
      <c r="V254" s="209"/>
      <c r="W254" s="209"/>
      <c r="X254" s="209"/>
      <c r="Y254" s="209"/>
      <c r="Z254" s="209"/>
      <c r="AA254" s="214"/>
      <c r="AT254" s="215" t="s">
        <v>169</v>
      </c>
      <c r="AU254" s="215" t="s">
        <v>24</v>
      </c>
      <c r="AV254" s="207" t="s">
        <v>25</v>
      </c>
      <c r="AW254" s="207" t="s">
        <v>42</v>
      </c>
      <c r="AX254" s="207" t="s">
        <v>85</v>
      </c>
      <c r="AY254" s="215" t="s">
        <v>161</v>
      </c>
    </row>
    <row r="255" spans="2:51" s="216" customFormat="1" ht="20.25" customHeight="1">
      <c r="B255" s="217"/>
      <c r="C255" s="218"/>
      <c r="D255" s="218"/>
      <c r="E255" s="219"/>
      <c r="F255" s="220" t="s">
        <v>328</v>
      </c>
      <c r="G255" s="220"/>
      <c r="H255" s="220"/>
      <c r="I255" s="220"/>
      <c r="J255" s="218"/>
      <c r="K255" s="221">
        <v>11.96</v>
      </c>
      <c r="L255" s="218"/>
      <c r="M255" s="218"/>
      <c r="N255" s="218"/>
      <c r="O255" s="218"/>
      <c r="P255" s="218"/>
      <c r="Q255" s="218"/>
      <c r="R255" s="222"/>
      <c r="T255" s="223"/>
      <c r="U255" s="218"/>
      <c r="V255" s="218"/>
      <c r="W255" s="218"/>
      <c r="X255" s="218"/>
      <c r="Y255" s="218"/>
      <c r="Z255" s="218"/>
      <c r="AA255" s="224"/>
      <c r="AT255" s="225" t="s">
        <v>169</v>
      </c>
      <c r="AU255" s="225" t="s">
        <v>24</v>
      </c>
      <c r="AV255" s="216" t="s">
        <v>24</v>
      </c>
      <c r="AW255" s="216" t="s">
        <v>42</v>
      </c>
      <c r="AX255" s="216" t="s">
        <v>85</v>
      </c>
      <c r="AY255" s="225" t="s">
        <v>161</v>
      </c>
    </row>
    <row r="256" spans="2:51" s="216" customFormat="1" ht="20.25" customHeight="1">
      <c r="B256" s="217"/>
      <c r="C256" s="218"/>
      <c r="D256" s="218"/>
      <c r="E256" s="219"/>
      <c r="F256" s="220" t="s">
        <v>329</v>
      </c>
      <c r="G256" s="220"/>
      <c r="H256" s="220"/>
      <c r="I256" s="220"/>
      <c r="J256" s="218"/>
      <c r="K256" s="221">
        <v>4.608</v>
      </c>
      <c r="L256" s="218"/>
      <c r="M256" s="218"/>
      <c r="N256" s="218"/>
      <c r="O256" s="218"/>
      <c r="P256" s="218"/>
      <c r="Q256" s="218"/>
      <c r="R256" s="222"/>
      <c r="T256" s="223"/>
      <c r="U256" s="218"/>
      <c r="V256" s="218"/>
      <c r="W256" s="218"/>
      <c r="X256" s="218"/>
      <c r="Y256" s="218"/>
      <c r="Z256" s="218"/>
      <c r="AA256" s="224"/>
      <c r="AT256" s="225" t="s">
        <v>169</v>
      </c>
      <c r="AU256" s="225" t="s">
        <v>24</v>
      </c>
      <c r="AV256" s="216" t="s">
        <v>24</v>
      </c>
      <c r="AW256" s="216" t="s">
        <v>42</v>
      </c>
      <c r="AX256" s="216" t="s">
        <v>85</v>
      </c>
      <c r="AY256" s="225" t="s">
        <v>161</v>
      </c>
    </row>
    <row r="257" spans="2:51" s="216" customFormat="1" ht="20.25" customHeight="1">
      <c r="B257" s="217"/>
      <c r="C257" s="218"/>
      <c r="D257" s="218"/>
      <c r="E257" s="219"/>
      <c r="F257" s="220" t="s">
        <v>330</v>
      </c>
      <c r="G257" s="220"/>
      <c r="H257" s="220"/>
      <c r="I257" s="220"/>
      <c r="J257" s="218"/>
      <c r="K257" s="221">
        <v>39.348</v>
      </c>
      <c r="L257" s="218"/>
      <c r="M257" s="218"/>
      <c r="N257" s="218"/>
      <c r="O257" s="218"/>
      <c r="P257" s="218"/>
      <c r="Q257" s="218"/>
      <c r="R257" s="222"/>
      <c r="T257" s="223"/>
      <c r="U257" s="218"/>
      <c r="V257" s="218"/>
      <c r="W257" s="218"/>
      <c r="X257" s="218"/>
      <c r="Y257" s="218"/>
      <c r="Z257" s="218"/>
      <c r="AA257" s="224"/>
      <c r="AT257" s="225" t="s">
        <v>169</v>
      </c>
      <c r="AU257" s="225" t="s">
        <v>24</v>
      </c>
      <c r="AV257" s="216" t="s">
        <v>24</v>
      </c>
      <c r="AW257" s="216" t="s">
        <v>42</v>
      </c>
      <c r="AX257" s="216" t="s">
        <v>85</v>
      </c>
      <c r="AY257" s="225" t="s">
        <v>161</v>
      </c>
    </row>
    <row r="258" spans="2:51" s="216" customFormat="1" ht="20.25" customHeight="1">
      <c r="B258" s="217"/>
      <c r="C258" s="218"/>
      <c r="D258" s="218"/>
      <c r="E258" s="219"/>
      <c r="F258" s="220" t="s">
        <v>331</v>
      </c>
      <c r="G258" s="220"/>
      <c r="H258" s="220"/>
      <c r="I258" s="220"/>
      <c r="J258" s="218"/>
      <c r="K258" s="221">
        <v>5.098</v>
      </c>
      <c r="L258" s="218"/>
      <c r="M258" s="218"/>
      <c r="N258" s="218"/>
      <c r="O258" s="218"/>
      <c r="P258" s="218"/>
      <c r="Q258" s="218"/>
      <c r="R258" s="222"/>
      <c r="T258" s="223"/>
      <c r="U258" s="218"/>
      <c r="V258" s="218"/>
      <c r="W258" s="218"/>
      <c r="X258" s="218"/>
      <c r="Y258" s="218"/>
      <c r="Z258" s="218"/>
      <c r="AA258" s="224"/>
      <c r="AT258" s="225" t="s">
        <v>169</v>
      </c>
      <c r="AU258" s="225" t="s">
        <v>24</v>
      </c>
      <c r="AV258" s="216" t="s">
        <v>24</v>
      </c>
      <c r="AW258" s="216" t="s">
        <v>42</v>
      </c>
      <c r="AX258" s="216" t="s">
        <v>85</v>
      </c>
      <c r="AY258" s="225" t="s">
        <v>161</v>
      </c>
    </row>
    <row r="259" spans="2:51" s="216" customFormat="1" ht="20.25" customHeight="1">
      <c r="B259" s="217"/>
      <c r="C259" s="218"/>
      <c r="D259" s="218"/>
      <c r="E259" s="219"/>
      <c r="F259" s="220" t="s">
        <v>332</v>
      </c>
      <c r="G259" s="220"/>
      <c r="H259" s="220"/>
      <c r="I259" s="220"/>
      <c r="J259" s="218"/>
      <c r="K259" s="221">
        <v>9.288</v>
      </c>
      <c r="L259" s="218"/>
      <c r="M259" s="218"/>
      <c r="N259" s="218"/>
      <c r="O259" s="218"/>
      <c r="P259" s="218"/>
      <c r="Q259" s="218"/>
      <c r="R259" s="222"/>
      <c r="T259" s="223"/>
      <c r="U259" s="218"/>
      <c r="V259" s="218"/>
      <c r="W259" s="218"/>
      <c r="X259" s="218"/>
      <c r="Y259" s="218"/>
      <c r="Z259" s="218"/>
      <c r="AA259" s="224"/>
      <c r="AT259" s="225" t="s">
        <v>169</v>
      </c>
      <c r="AU259" s="225" t="s">
        <v>24</v>
      </c>
      <c r="AV259" s="216" t="s">
        <v>24</v>
      </c>
      <c r="AW259" s="216" t="s">
        <v>42</v>
      </c>
      <c r="AX259" s="216" t="s">
        <v>85</v>
      </c>
      <c r="AY259" s="225" t="s">
        <v>161</v>
      </c>
    </row>
    <row r="260" spans="2:51" s="216" customFormat="1" ht="20.25" customHeight="1">
      <c r="B260" s="217"/>
      <c r="C260" s="218"/>
      <c r="D260" s="218"/>
      <c r="E260" s="219"/>
      <c r="F260" s="220" t="s">
        <v>333</v>
      </c>
      <c r="G260" s="220"/>
      <c r="H260" s="220"/>
      <c r="I260" s="220"/>
      <c r="J260" s="218"/>
      <c r="K260" s="221">
        <v>5.155</v>
      </c>
      <c r="L260" s="218"/>
      <c r="M260" s="218"/>
      <c r="N260" s="218"/>
      <c r="O260" s="218"/>
      <c r="P260" s="218"/>
      <c r="Q260" s="218"/>
      <c r="R260" s="222"/>
      <c r="T260" s="223"/>
      <c r="U260" s="218"/>
      <c r="V260" s="218"/>
      <c r="W260" s="218"/>
      <c r="X260" s="218"/>
      <c r="Y260" s="218"/>
      <c r="Z260" s="218"/>
      <c r="AA260" s="224"/>
      <c r="AT260" s="225" t="s">
        <v>169</v>
      </c>
      <c r="AU260" s="225" t="s">
        <v>24</v>
      </c>
      <c r="AV260" s="216" t="s">
        <v>24</v>
      </c>
      <c r="AW260" s="216" t="s">
        <v>42</v>
      </c>
      <c r="AX260" s="216" t="s">
        <v>85</v>
      </c>
      <c r="AY260" s="225" t="s">
        <v>161</v>
      </c>
    </row>
    <row r="261" spans="2:51" s="216" customFormat="1" ht="20.25" customHeight="1">
      <c r="B261" s="217"/>
      <c r="C261" s="218"/>
      <c r="D261" s="218"/>
      <c r="E261" s="219"/>
      <c r="F261" s="220" t="s">
        <v>334</v>
      </c>
      <c r="G261" s="220"/>
      <c r="H261" s="220"/>
      <c r="I261" s="220"/>
      <c r="J261" s="218"/>
      <c r="K261" s="221">
        <v>27.113</v>
      </c>
      <c r="L261" s="218"/>
      <c r="M261" s="218"/>
      <c r="N261" s="218"/>
      <c r="O261" s="218"/>
      <c r="P261" s="218"/>
      <c r="Q261" s="218"/>
      <c r="R261" s="222"/>
      <c r="T261" s="223"/>
      <c r="U261" s="218"/>
      <c r="V261" s="218"/>
      <c r="W261" s="218"/>
      <c r="X261" s="218"/>
      <c r="Y261" s="218"/>
      <c r="Z261" s="218"/>
      <c r="AA261" s="224"/>
      <c r="AT261" s="225" t="s">
        <v>169</v>
      </c>
      <c r="AU261" s="225" t="s">
        <v>24</v>
      </c>
      <c r="AV261" s="216" t="s">
        <v>24</v>
      </c>
      <c r="AW261" s="216" t="s">
        <v>42</v>
      </c>
      <c r="AX261" s="216" t="s">
        <v>85</v>
      </c>
      <c r="AY261" s="225" t="s">
        <v>161</v>
      </c>
    </row>
    <row r="262" spans="2:51" s="216" customFormat="1" ht="20.25" customHeight="1">
      <c r="B262" s="217"/>
      <c r="C262" s="218"/>
      <c r="D262" s="218"/>
      <c r="E262" s="219"/>
      <c r="F262" s="220" t="s">
        <v>335</v>
      </c>
      <c r="G262" s="220"/>
      <c r="H262" s="220"/>
      <c r="I262" s="220"/>
      <c r="J262" s="218"/>
      <c r="K262" s="221">
        <v>2.594</v>
      </c>
      <c r="L262" s="218"/>
      <c r="M262" s="218"/>
      <c r="N262" s="218"/>
      <c r="O262" s="218"/>
      <c r="P262" s="218"/>
      <c r="Q262" s="218"/>
      <c r="R262" s="222"/>
      <c r="T262" s="223"/>
      <c r="U262" s="218"/>
      <c r="V262" s="218"/>
      <c r="W262" s="218"/>
      <c r="X262" s="218"/>
      <c r="Y262" s="218"/>
      <c r="Z262" s="218"/>
      <c r="AA262" s="224"/>
      <c r="AT262" s="225" t="s">
        <v>169</v>
      </c>
      <c r="AU262" s="225" t="s">
        <v>24</v>
      </c>
      <c r="AV262" s="216" t="s">
        <v>24</v>
      </c>
      <c r="AW262" s="216" t="s">
        <v>42</v>
      </c>
      <c r="AX262" s="216" t="s">
        <v>85</v>
      </c>
      <c r="AY262" s="225" t="s">
        <v>161</v>
      </c>
    </row>
    <row r="263" spans="2:51" s="216" customFormat="1" ht="20.25" customHeight="1">
      <c r="B263" s="217"/>
      <c r="C263" s="218"/>
      <c r="D263" s="218"/>
      <c r="E263" s="219"/>
      <c r="F263" s="220" t="s">
        <v>336</v>
      </c>
      <c r="G263" s="220"/>
      <c r="H263" s="220"/>
      <c r="I263" s="220"/>
      <c r="J263" s="218"/>
      <c r="K263" s="221">
        <v>16.08</v>
      </c>
      <c r="L263" s="218"/>
      <c r="M263" s="218"/>
      <c r="N263" s="218"/>
      <c r="O263" s="218"/>
      <c r="P263" s="218"/>
      <c r="Q263" s="218"/>
      <c r="R263" s="222"/>
      <c r="T263" s="223"/>
      <c r="U263" s="218"/>
      <c r="V263" s="218"/>
      <c r="W263" s="218"/>
      <c r="X263" s="218"/>
      <c r="Y263" s="218"/>
      <c r="Z263" s="218"/>
      <c r="AA263" s="224"/>
      <c r="AT263" s="225" t="s">
        <v>169</v>
      </c>
      <c r="AU263" s="225" t="s">
        <v>24</v>
      </c>
      <c r="AV263" s="216" t="s">
        <v>24</v>
      </c>
      <c r="AW263" s="216" t="s">
        <v>42</v>
      </c>
      <c r="AX263" s="216" t="s">
        <v>85</v>
      </c>
      <c r="AY263" s="225" t="s">
        <v>161</v>
      </c>
    </row>
    <row r="264" spans="2:51" s="216" customFormat="1" ht="20.25" customHeight="1">
      <c r="B264" s="217"/>
      <c r="C264" s="218"/>
      <c r="D264" s="218"/>
      <c r="E264" s="219"/>
      <c r="F264" s="220" t="s">
        <v>337</v>
      </c>
      <c r="G264" s="220"/>
      <c r="H264" s="220"/>
      <c r="I264" s="220"/>
      <c r="J264" s="218"/>
      <c r="K264" s="221">
        <v>8.927</v>
      </c>
      <c r="L264" s="218"/>
      <c r="M264" s="218"/>
      <c r="N264" s="218"/>
      <c r="O264" s="218"/>
      <c r="P264" s="218"/>
      <c r="Q264" s="218"/>
      <c r="R264" s="222"/>
      <c r="T264" s="223"/>
      <c r="U264" s="218"/>
      <c r="V264" s="218"/>
      <c r="W264" s="218"/>
      <c r="X264" s="218"/>
      <c r="Y264" s="218"/>
      <c r="Z264" s="218"/>
      <c r="AA264" s="224"/>
      <c r="AT264" s="225" t="s">
        <v>169</v>
      </c>
      <c r="AU264" s="225" t="s">
        <v>24</v>
      </c>
      <c r="AV264" s="216" t="s">
        <v>24</v>
      </c>
      <c r="AW264" s="216" t="s">
        <v>42</v>
      </c>
      <c r="AX264" s="216" t="s">
        <v>85</v>
      </c>
      <c r="AY264" s="225" t="s">
        <v>161</v>
      </c>
    </row>
    <row r="265" spans="2:51" s="216" customFormat="1" ht="20.25" customHeight="1">
      <c r="B265" s="217"/>
      <c r="C265" s="218"/>
      <c r="D265" s="218"/>
      <c r="E265" s="219"/>
      <c r="F265" s="220" t="s">
        <v>338</v>
      </c>
      <c r="G265" s="220"/>
      <c r="H265" s="220"/>
      <c r="I265" s="220"/>
      <c r="J265" s="218"/>
      <c r="K265" s="221">
        <v>22.391</v>
      </c>
      <c r="L265" s="218"/>
      <c r="M265" s="218"/>
      <c r="N265" s="218"/>
      <c r="O265" s="218"/>
      <c r="P265" s="218"/>
      <c r="Q265" s="218"/>
      <c r="R265" s="222"/>
      <c r="T265" s="223"/>
      <c r="U265" s="218"/>
      <c r="V265" s="218"/>
      <c r="W265" s="218"/>
      <c r="X265" s="218"/>
      <c r="Y265" s="218"/>
      <c r="Z265" s="218"/>
      <c r="AA265" s="224"/>
      <c r="AT265" s="225" t="s">
        <v>169</v>
      </c>
      <c r="AU265" s="225" t="s">
        <v>24</v>
      </c>
      <c r="AV265" s="216" t="s">
        <v>24</v>
      </c>
      <c r="AW265" s="216" t="s">
        <v>42</v>
      </c>
      <c r="AX265" s="216" t="s">
        <v>85</v>
      </c>
      <c r="AY265" s="225" t="s">
        <v>161</v>
      </c>
    </row>
    <row r="266" spans="2:51" s="216" customFormat="1" ht="20.25" customHeight="1">
      <c r="B266" s="217"/>
      <c r="C266" s="218"/>
      <c r="D266" s="218"/>
      <c r="E266" s="219"/>
      <c r="F266" s="220" t="s">
        <v>339</v>
      </c>
      <c r="G266" s="220"/>
      <c r="H266" s="220"/>
      <c r="I266" s="220"/>
      <c r="J266" s="218"/>
      <c r="K266" s="221">
        <v>32.291</v>
      </c>
      <c r="L266" s="218"/>
      <c r="M266" s="218"/>
      <c r="N266" s="218"/>
      <c r="O266" s="218"/>
      <c r="P266" s="218"/>
      <c r="Q266" s="218"/>
      <c r="R266" s="222"/>
      <c r="T266" s="223"/>
      <c r="U266" s="218"/>
      <c r="V266" s="218"/>
      <c r="W266" s="218"/>
      <c r="X266" s="218"/>
      <c r="Y266" s="218"/>
      <c r="Z266" s="218"/>
      <c r="AA266" s="224"/>
      <c r="AT266" s="225" t="s">
        <v>169</v>
      </c>
      <c r="AU266" s="225" t="s">
        <v>24</v>
      </c>
      <c r="AV266" s="216" t="s">
        <v>24</v>
      </c>
      <c r="AW266" s="216" t="s">
        <v>42</v>
      </c>
      <c r="AX266" s="216" t="s">
        <v>85</v>
      </c>
      <c r="AY266" s="225" t="s">
        <v>161</v>
      </c>
    </row>
    <row r="267" spans="2:51" s="216" customFormat="1" ht="20.25" customHeight="1">
      <c r="B267" s="217"/>
      <c r="C267" s="218"/>
      <c r="D267" s="218"/>
      <c r="E267" s="219"/>
      <c r="F267" s="220" t="s">
        <v>340</v>
      </c>
      <c r="G267" s="220"/>
      <c r="H267" s="220"/>
      <c r="I267" s="220"/>
      <c r="J267" s="218"/>
      <c r="K267" s="221">
        <v>13.928</v>
      </c>
      <c r="L267" s="218"/>
      <c r="M267" s="218"/>
      <c r="N267" s="218"/>
      <c r="O267" s="218"/>
      <c r="P267" s="218"/>
      <c r="Q267" s="218"/>
      <c r="R267" s="222"/>
      <c r="T267" s="223"/>
      <c r="U267" s="218"/>
      <c r="V267" s="218"/>
      <c r="W267" s="218"/>
      <c r="X267" s="218"/>
      <c r="Y267" s="218"/>
      <c r="Z267" s="218"/>
      <c r="AA267" s="224"/>
      <c r="AT267" s="225" t="s">
        <v>169</v>
      </c>
      <c r="AU267" s="225" t="s">
        <v>24</v>
      </c>
      <c r="AV267" s="216" t="s">
        <v>24</v>
      </c>
      <c r="AW267" s="216" t="s">
        <v>42</v>
      </c>
      <c r="AX267" s="216" t="s">
        <v>85</v>
      </c>
      <c r="AY267" s="225" t="s">
        <v>161</v>
      </c>
    </row>
    <row r="268" spans="2:51" s="237" customFormat="1" ht="20.25" customHeight="1">
      <c r="B268" s="238"/>
      <c r="C268" s="239"/>
      <c r="D268" s="239"/>
      <c r="E268" s="240"/>
      <c r="F268" s="241" t="s">
        <v>190</v>
      </c>
      <c r="G268" s="241"/>
      <c r="H268" s="241"/>
      <c r="I268" s="241"/>
      <c r="J268" s="239"/>
      <c r="K268" s="242">
        <v>198.781</v>
      </c>
      <c r="L268" s="239"/>
      <c r="M268" s="239"/>
      <c r="N268" s="239"/>
      <c r="O268" s="239"/>
      <c r="P268" s="239"/>
      <c r="Q268" s="239"/>
      <c r="R268" s="243"/>
      <c r="T268" s="244"/>
      <c r="U268" s="239"/>
      <c r="V268" s="239"/>
      <c r="W268" s="239"/>
      <c r="X268" s="239"/>
      <c r="Y268" s="239"/>
      <c r="Z268" s="239"/>
      <c r="AA268" s="245"/>
      <c r="AT268" s="246" t="s">
        <v>169</v>
      </c>
      <c r="AU268" s="246" t="s">
        <v>24</v>
      </c>
      <c r="AV268" s="237" t="s">
        <v>166</v>
      </c>
      <c r="AW268" s="237" t="s">
        <v>42</v>
      </c>
      <c r="AX268" s="237" t="s">
        <v>25</v>
      </c>
      <c r="AY268" s="246" t="s">
        <v>161</v>
      </c>
    </row>
    <row r="269" spans="2:65" s="34" customFormat="1" ht="28.5" customHeight="1">
      <c r="B269" s="161"/>
      <c r="C269" s="197" t="s">
        <v>341</v>
      </c>
      <c r="D269" s="197" t="s">
        <v>162</v>
      </c>
      <c r="E269" s="198" t="s">
        <v>342</v>
      </c>
      <c r="F269" s="199" t="s">
        <v>343</v>
      </c>
      <c r="G269" s="199"/>
      <c r="H269" s="199"/>
      <c r="I269" s="199"/>
      <c r="J269" s="200" t="s">
        <v>193</v>
      </c>
      <c r="K269" s="201">
        <v>198.781</v>
      </c>
      <c r="L269" s="202">
        <v>0</v>
      </c>
      <c r="M269" s="202"/>
      <c r="N269" s="203">
        <f aca="true" t="shared" si="61" ref="N269:N270">ROUND(L269*K269,2)</f>
        <v>0</v>
      </c>
      <c r="O269" s="203"/>
      <c r="P269" s="203"/>
      <c r="Q269" s="203"/>
      <c r="R269" s="163"/>
      <c r="T269" s="204"/>
      <c r="U269" s="46" t="s">
        <v>50</v>
      </c>
      <c r="V269" s="36"/>
      <c r="W269" s="205">
        <f aca="true" t="shared" si="62" ref="W269:W270">V269*K269</f>
        <v>0</v>
      </c>
      <c r="X269" s="205">
        <v>0</v>
      </c>
      <c r="Y269" s="205">
        <f aca="true" t="shared" si="63" ref="Y269:Y270">X269*K269</f>
        <v>0</v>
      </c>
      <c r="Z269" s="205">
        <v>0</v>
      </c>
      <c r="AA269" s="206">
        <f aca="true" t="shared" si="64" ref="AA269:AA270">Z269*K269</f>
        <v>0</v>
      </c>
      <c r="AR269" s="11" t="s">
        <v>166</v>
      </c>
      <c r="AT269" s="11" t="s">
        <v>162</v>
      </c>
      <c r="AU269" s="11" t="s">
        <v>24</v>
      </c>
      <c r="AY269" s="11" t="s">
        <v>161</v>
      </c>
      <c r="BE269" s="125">
        <f aca="true" t="shared" si="65" ref="BE269:BE270">IF(U269="základní",N269,0)</f>
        <v>0</v>
      </c>
      <c r="BF269" s="125">
        <f aca="true" t="shared" si="66" ref="BF269:BF270">IF(U269="snížená",N269,0)</f>
        <v>0</v>
      </c>
      <c r="BG269" s="125">
        <f aca="true" t="shared" si="67" ref="BG269:BG270">IF(U269="zákl. přenesená",N269,0)</f>
        <v>0</v>
      </c>
      <c r="BH269" s="125">
        <f aca="true" t="shared" si="68" ref="BH269:BH270">IF(U269="sníž. přenesená",N269,0)</f>
        <v>0</v>
      </c>
      <c r="BI269" s="125">
        <f aca="true" t="shared" si="69" ref="BI269:BI270">IF(U269="nulová",N269,0)</f>
        <v>0</v>
      </c>
      <c r="BJ269" s="11" t="s">
        <v>25</v>
      </c>
      <c r="BK269" s="125">
        <f aca="true" t="shared" si="70" ref="BK269:BK270">ROUND(L269*K269,2)</f>
        <v>0</v>
      </c>
      <c r="BL269" s="11" t="s">
        <v>166</v>
      </c>
      <c r="BM269" s="11" t="s">
        <v>344</v>
      </c>
    </row>
    <row r="270" spans="2:65" s="34" customFormat="1" ht="28.5" customHeight="1">
      <c r="B270" s="161"/>
      <c r="C270" s="197" t="s">
        <v>345</v>
      </c>
      <c r="D270" s="197" t="s">
        <v>162</v>
      </c>
      <c r="E270" s="198" t="s">
        <v>346</v>
      </c>
      <c r="F270" s="199" t="s">
        <v>347</v>
      </c>
      <c r="G270" s="199"/>
      <c r="H270" s="199"/>
      <c r="I270" s="199"/>
      <c r="J270" s="200" t="s">
        <v>165</v>
      </c>
      <c r="K270" s="201">
        <v>101.786</v>
      </c>
      <c r="L270" s="202">
        <v>0</v>
      </c>
      <c r="M270" s="202"/>
      <c r="N270" s="203">
        <f t="shared" si="61"/>
        <v>0</v>
      </c>
      <c r="O270" s="203"/>
      <c r="P270" s="203"/>
      <c r="Q270" s="203"/>
      <c r="R270" s="163"/>
      <c r="T270" s="204"/>
      <c r="U270" s="46" t="s">
        <v>50</v>
      </c>
      <c r="V270" s="36"/>
      <c r="W270" s="205">
        <f t="shared" si="62"/>
        <v>0</v>
      </c>
      <c r="X270" s="205">
        <v>0</v>
      </c>
      <c r="Y270" s="205">
        <f t="shared" si="63"/>
        <v>0</v>
      </c>
      <c r="Z270" s="205">
        <v>0</v>
      </c>
      <c r="AA270" s="206">
        <f t="shared" si="64"/>
        <v>0</v>
      </c>
      <c r="AR270" s="11" t="s">
        <v>166</v>
      </c>
      <c r="AT270" s="11" t="s">
        <v>162</v>
      </c>
      <c r="AU270" s="11" t="s">
        <v>24</v>
      </c>
      <c r="AY270" s="11" t="s">
        <v>161</v>
      </c>
      <c r="BE270" s="125">
        <f t="shared" si="65"/>
        <v>0</v>
      </c>
      <c r="BF270" s="125">
        <f t="shared" si="66"/>
        <v>0</v>
      </c>
      <c r="BG270" s="125">
        <f t="shared" si="67"/>
        <v>0</v>
      </c>
      <c r="BH270" s="125">
        <f t="shared" si="68"/>
        <v>0</v>
      </c>
      <c r="BI270" s="125">
        <f t="shared" si="69"/>
        <v>0</v>
      </c>
      <c r="BJ270" s="11" t="s">
        <v>25</v>
      </c>
      <c r="BK270" s="125">
        <f t="shared" si="70"/>
        <v>0</v>
      </c>
      <c r="BL270" s="11" t="s">
        <v>166</v>
      </c>
      <c r="BM270" s="11" t="s">
        <v>348</v>
      </c>
    </row>
    <row r="271" spans="2:51" s="207" customFormat="1" ht="20.25" customHeight="1">
      <c r="B271" s="208"/>
      <c r="C271" s="209"/>
      <c r="D271" s="209"/>
      <c r="E271" s="210"/>
      <c r="F271" s="211" t="s">
        <v>349</v>
      </c>
      <c r="G271" s="211"/>
      <c r="H271" s="211"/>
      <c r="I271" s="211"/>
      <c r="J271" s="209"/>
      <c r="K271" s="210"/>
      <c r="L271" s="209"/>
      <c r="M271" s="209"/>
      <c r="N271" s="209"/>
      <c r="O271" s="209"/>
      <c r="P271" s="209"/>
      <c r="Q271" s="209"/>
      <c r="R271" s="212"/>
      <c r="T271" s="213"/>
      <c r="U271" s="209"/>
      <c r="V271" s="209"/>
      <c r="W271" s="209"/>
      <c r="X271" s="209"/>
      <c r="Y271" s="209"/>
      <c r="Z271" s="209"/>
      <c r="AA271" s="214"/>
      <c r="AT271" s="215" t="s">
        <v>169</v>
      </c>
      <c r="AU271" s="215" t="s">
        <v>24</v>
      </c>
      <c r="AV271" s="207" t="s">
        <v>25</v>
      </c>
      <c r="AW271" s="207" t="s">
        <v>42</v>
      </c>
      <c r="AX271" s="207" t="s">
        <v>85</v>
      </c>
      <c r="AY271" s="215" t="s">
        <v>161</v>
      </c>
    </row>
    <row r="272" spans="2:51" s="216" customFormat="1" ht="20.25" customHeight="1">
      <c r="B272" s="217"/>
      <c r="C272" s="218"/>
      <c r="D272" s="218"/>
      <c r="E272" s="219"/>
      <c r="F272" s="220" t="s">
        <v>350</v>
      </c>
      <c r="G272" s="220"/>
      <c r="H272" s="220"/>
      <c r="I272" s="220"/>
      <c r="J272" s="218"/>
      <c r="K272" s="221">
        <v>101.786</v>
      </c>
      <c r="L272" s="218"/>
      <c r="M272" s="218"/>
      <c r="N272" s="218"/>
      <c r="O272" s="218"/>
      <c r="P272" s="218"/>
      <c r="Q272" s="218"/>
      <c r="R272" s="222"/>
      <c r="T272" s="223"/>
      <c r="U272" s="218"/>
      <c r="V272" s="218"/>
      <c r="W272" s="218"/>
      <c r="X272" s="218"/>
      <c r="Y272" s="218"/>
      <c r="Z272" s="218"/>
      <c r="AA272" s="224"/>
      <c r="AT272" s="225" t="s">
        <v>169</v>
      </c>
      <c r="AU272" s="225" t="s">
        <v>24</v>
      </c>
      <c r="AV272" s="216" t="s">
        <v>24</v>
      </c>
      <c r="AW272" s="216" t="s">
        <v>42</v>
      </c>
      <c r="AX272" s="216" t="s">
        <v>85</v>
      </c>
      <c r="AY272" s="225" t="s">
        <v>161</v>
      </c>
    </row>
    <row r="273" spans="2:51" s="237" customFormat="1" ht="20.25" customHeight="1">
      <c r="B273" s="238"/>
      <c r="C273" s="239"/>
      <c r="D273" s="239"/>
      <c r="E273" s="240"/>
      <c r="F273" s="241" t="s">
        <v>190</v>
      </c>
      <c r="G273" s="241"/>
      <c r="H273" s="241"/>
      <c r="I273" s="241"/>
      <c r="J273" s="239"/>
      <c r="K273" s="242">
        <v>101.786</v>
      </c>
      <c r="L273" s="239"/>
      <c r="M273" s="239"/>
      <c r="N273" s="239"/>
      <c r="O273" s="239"/>
      <c r="P273" s="239"/>
      <c r="Q273" s="239"/>
      <c r="R273" s="243"/>
      <c r="T273" s="244"/>
      <c r="U273" s="239"/>
      <c r="V273" s="239"/>
      <c r="W273" s="239"/>
      <c r="X273" s="239"/>
      <c r="Y273" s="239"/>
      <c r="Z273" s="239"/>
      <c r="AA273" s="245"/>
      <c r="AT273" s="246" t="s">
        <v>169</v>
      </c>
      <c r="AU273" s="246" t="s">
        <v>24</v>
      </c>
      <c r="AV273" s="237" t="s">
        <v>166</v>
      </c>
      <c r="AW273" s="237" t="s">
        <v>42</v>
      </c>
      <c r="AX273" s="237" t="s">
        <v>25</v>
      </c>
      <c r="AY273" s="246" t="s">
        <v>161</v>
      </c>
    </row>
    <row r="274" spans="2:65" s="34" customFormat="1" ht="28.5" customHeight="1">
      <c r="B274" s="161"/>
      <c r="C274" s="197" t="s">
        <v>351</v>
      </c>
      <c r="D274" s="197" t="s">
        <v>162</v>
      </c>
      <c r="E274" s="198" t="s">
        <v>352</v>
      </c>
      <c r="F274" s="199" t="s">
        <v>353</v>
      </c>
      <c r="G274" s="199"/>
      <c r="H274" s="199"/>
      <c r="I274" s="199"/>
      <c r="J274" s="200" t="s">
        <v>165</v>
      </c>
      <c r="K274" s="201">
        <v>5.357</v>
      </c>
      <c r="L274" s="202">
        <v>0</v>
      </c>
      <c r="M274" s="202"/>
      <c r="N274" s="203">
        <f>ROUND(L274*K274,2)</f>
        <v>0</v>
      </c>
      <c r="O274" s="203"/>
      <c r="P274" s="203"/>
      <c r="Q274" s="203"/>
      <c r="R274" s="163"/>
      <c r="T274" s="204"/>
      <c r="U274" s="46" t="s">
        <v>50</v>
      </c>
      <c r="V274" s="36"/>
      <c r="W274" s="205">
        <f>V274*K274</f>
        <v>0</v>
      </c>
      <c r="X274" s="205">
        <v>0</v>
      </c>
      <c r="Y274" s="205">
        <f>X274*K274</f>
        <v>0</v>
      </c>
      <c r="Z274" s="205">
        <v>0</v>
      </c>
      <c r="AA274" s="206">
        <f>Z274*K274</f>
        <v>0</v>
      </c>
      <c r="AR274" s="11" t="s">
        <v>166</v>
      </c>
      <c r="AT274" s="11" t="s">
        <v>162</v>
      </c>
      <c r="AU274" s="11" t="s">
        <v>24</v>
      </c>
      <c r="AY274" s="11" t="s">
        <v>161</v>
      </c>
      <c r="BE274" s="125">
        <f>IF(U274="základní",N274,0)</f>
        <v>0</v>
      </c>
      <c r="BF274" s="125">
        <f>IF(U274="snížená",N274,0)</f>
        <v>0</v>
      </c>
      <c r="BG274" s="125">
        <f>IF(U274="zákl. přenesená",N274,0)</f>
        <v>0</v>
      </c>
      <c r="BH274" s="125">
        <f>IF(U274="sníž. přenesená",N274,0)</f>
        <v>0</v>
      </c>
      <c r="BI274" s="125">
        <f>IF(U274="nulová",N274,0)</f>
        <v>0</v>
      </c>
      <c r="BJ274" s="11" t="s">
        <v>25</v>
      </c>
      <c r="BK274" s="125">
        <f>ROUND(L274*K274,2)</f>
        <v>0</v>
      </c>
      <c r="BL274" s="11" t="s">
        <v>166</v>
      </c>
      <c r="BM274" s="11" t="s">
        <v>354</v>
      </c>
    </row>
    <row r="275" spans="2:51" s="207" customFormat="1" ht="20.25" customHeight="1">
      <c r="B275" s="208"/>
      <c r="C275" s="209"/>
      <c r="D275" s="209"/>
      <c r="E275" s="210"/>
      <c r="F275" s="211" t="s">
        <v>305</v>
      </c>
      <c r="G275" s="211"/>
      <c r="H275" s="211"/>
      <c r="I275" s="211"/>
      <c r="J275" s="209"/>
      <c r="K275" s="210"/>
      <c r="L275" s="209"/>
      <c r="M275" s="209"/>
      <c r="N275" s="209"/>
      <c r="O275" s="209"/>
      <c r="P275" s="209"/>
      <c r="Q275" s="209"/>
      <c r="R275" s="212"/>
      <c r="T275" s="213"/>
      <c r="U275" s="209"/>
      <c r="V275" s="209"/>
      <c r="W275" s="209"/>
      <c r="X275" s="209"/>
      <c r="Y275" s="209"/>
      <c r="Z275" s="209"/>
      <c r="AA275" s="214"/>
      <c r="AT275" s="215" t="s">
        <v>169</v>
      </c>
      <c r="AU275" s="215" t="s">
        <v>24</v>
      </c>
      <c r="AV275" s="207" t="s">
        <v>25</v>
      </c>
      <c r="AW275" s="207" t="s">
        <v>42</v>
      </c>
      <c r="AX275" s="207" t="s">
        <v>85</v>
      </c>
      <c r="AY275" s="215" t="s">
        <v>161</v>
      </c>
    </row>
    <row r="276" spans="2:51" s="216" customFormat="1" ht="20.25" customHeight="1">
      <c r="B276" s="217"/>
      <c r="C276" s="218"/>
      <c r="D276" s="218"/>
      <c r="E276" s="219"/>
      <c r="F276" s="220" t="s">
        <v>355</v>
      </c>
      <c r="G276" s="220"/>
      <c r="H276" s="220"/>
      <c r="I276" s="220"/>
      <c r="J276" s="218"/>
      <c r="K276" s="221">
        <v>5.357</v>
      </c>
      <c r="L276" s="218"/>
      <c r="M276" s="218"/>
      <c r="N276" s="218"/>
      <c r="O276" s="218"/>
      <c r="P276" s="218"/>
      <c r="Q276" s="218"/>
      <c r="R276" s="222"/>
      <c r="T276" s="223"/>
      <c r="U276" s="218"/>
      <c r="V276" s="218"/>
      <c r="W276" s="218"/>
      <c r="X276" s="218"/>
      <c r="Y276" s="218"/>
      <c r="Z276" s="218"/>
      <c r="AA276" s="224"/>
      <c r="AT276" s="225" t="s">
        <v>169</v>
      </c>
      <c r="AU276" s="225" t="s">
        <v>24</v>
      </c>
      <c r="AV276" s="216" t="s">
        <v>24</v>
      </c>
      <c r="AW276" s="216" t="s">
        <v>42</v>
      </c>
      <c r="AX276" s="216" t="s">
        <v>85</v>
      </c>
      <c r="AY276" s="225" t="s">
        <v>161</v>
      </c>
    </row>
    <row r="277" spans="2:51" s="237" customFormat="1" ht="20.25" customHeight="1">
      <c r="B277" s="238"/>
      <c r="C277" s="239"/>
      <c r="D277" s="239"/>
      <c r="E277" s="240"/>
      <c r="F277" s="241" t="s">
        <v>190</v>
      </c>
      <c r="G277" s="241"/>
      <c r="H277" s="241"/>
      <c r="I277" s="241"/>
      <c r="J277" s="239"/>
      <c r="K277" s="242">
        <v>5.357</v>
      </c>
      <c r="L277" s="239"/>
      <c r="M277" s="239"/>
      <c r="N277" s="239"/>
      <c r="O277" s="239"/>
      <c r="P277" s="239"/>
      <c r="Q277" s="239"/>
      <c r="R277" s="243"/>
      <c r="T277" s="244"/>
      <c r="U277" s="239"/>
      <c r="V277" s="239"/>
      <c r="W277" s="239"/>
      <c r="X277" s="239"/>
      <c r="Y277" s="239"/>
      <c r="Z277" s="239"/>
      <c r="AA277" s="245"/>
      <c r="AT277" s="246" t="s">
        <v>169</v>
      </c>
      <c r="AU277" s="246" t="s">
        <v>24</v>
      </c>
      <c r="AV277" s="237" t="s">
        <v>166</v>
      </c>
      <c r="AW277" s="237" t="s">
        <v>42</v>
      </c>
      <c r="AX277" s="237" t="s">
        <v>25</v>
      </c>
      <c r="AY277" s="246" t="s">
        <v>161</v>
      </c>
    </row>
    <row r="278" spans="2:65" s="34" customFormat="1" ht="28.5" customHeight="1">
      <c r="B278" s="161"/>
      <c r="C278" s="197" t="s">
        <v>356</v>
      </c>
      <c r="D278" s="197" t="s">
        <v>162</v>
      </c>
      <c r="E278" s="198" t="s">
        <v>357</v>
      </c>
      <c r="F278" s="199" t="s">
        <v>358</v>
      </c>
      <c r="G278" s="199"/>
      <c r="H278" s="199"/>
      <c r="I278" s="199"/>
      <c r="J278" s="200" t="s">
        <v>165</v>
      </c>
      <c r="K278" s="201">
        <v>224.121</v>
      </c>
      <c r="L278" s="202">
        <v>0</v>
      </c>
      <c r="M278" s="202"/>
      <c r="N278" s="203">
        <f>ROUND(L278*K278,2)</f>
        <v>0</v>
      </c>
      <c r="O278" s="203"/>
      <c r="P278" s="203"/>
      <c r="Q278" s="203"/>
      <c r="R278" s="163"/>
      <c r="T278" s="204"/>
      <c r="U278" s="46" t="s">
        <v>50</v>
      </c>
      <c r="V278" s="36"/>
      <c r="W278" s="205">
        <f>V278*K278</f>
        <v>0</v>
      </c>
      <c r="X278" s="205">
        <v>0</v>
      </c>
      <c r="Y278" s="205">
        <f>X278*K278</f>
        <v>0</v>
      </c>
      <c r="Z278" s="205">
        <v>0</v>
      </c>
      <c r="AA278" s="206">
        <f>Z278*K278</f>
        <v>0</v>
      </c>
      <c r="AR278" s="11" t="s">
        <v>166</v>
      </c>
      <c r="AT278" s="11" t="s">
        <v>162</v>
      </c>
      <c r="AU278" s="11" t="s">
        <v>24</v>
      </c>
      <c r="AY278" s="11" t="s">
        <v>161</v>
      </c>
      <c r="BE278" s="125">
        <f>IF(U278="základní",N278,0)</f>
        <v>0</v>
      </c>
      <c r="BF278" s="125">
        <f>IF(U278="snížená",N278,0)</f>
        <v>0</v>
      </c>
      <c r="BG278" s="125">
        <f>IF(U278="zákl. přenesená",N278,0)</f>
        <v>0</v>
      </c>
      <c r="BH278" s="125">
        <f>IF(U278="sníž. přenesená",N278,0)</f>
        <v>0</v>
      </c>
      <c r="BI278" s="125">
        <f>IF(U278="nulová",N278,0)</f>
        <v>0</v>
      </c>
      <c r="BJ278" s="11" t="s">
        <v>25</v>
      </c>
      <c r="BK278" s="125">
        <f>ROUND(L278*K278,2)</f>
        <v>0</v>
      </c>
      <c r="BL278" s="11" t="s">
        <v>166</v>
      </c>
      <c r="BM278" s="11" t="s">
        <v>359</v>
      </c>
    </row>
    <row r="279" spans="2:51" s="207" customFormat="1" ht="20.25" customHeight="1">
      <c r="B279" s="208"/>
      <c r="C279" s="209"/>
      <c r="D279" s="209"/>
      <c r="E279" s="210"/>
      <c r="F279" s="211" t="s">
        <v>360</v>
      </c>
      <c r="G279" s="211"/>
      <c r="H279" s="211"/>
      <c r="I279" s="211"/>
      <c r="J279" s="209"/>
      <c r="K279" s="210"/>
      <c r="L279" s="209"/>
      <c r="M279" s="209"/>
      <c r="N279" s="209"/>
      <c r="O279" s="209"/>
      <c r="P279" s="209"/>
      <c r="Q279" s="209"/>
      <c r="R279" s="212"/>
      <c r="T279" s="213"/>
      <c r="U279" s="209"/>
      <c r="V279" s="209"/>
      <c r="W279" s="209"/>
      <c r="X279" s="209"/>
      <c r="Y279" s="209"/>
      <c r="Z279" s="209"/>
      <c r="AA279" s="214"/>
      <c r="AT279" s="215" t="s">
        <v>169</v>
      </c>
      <c r="AU279" s="215" t="s">
        <v>24</v>
      </c>
      <c r="AV279" s="207" t="s">
        <v>25</v>
      </c>
      <c r="AW279" s="207" t="s">
        <v>42</v>
      </c>
      <c r="AX279" s="207" t="s">
        <v>85</v>
      </c>
      <c r="AY279" s="215" t="s">
        <v>161</v>
      </c>
    </row>
    <row r="280" spans="2:51" s="207" customFormat="1" ht="20.25" customHeight="1">
      <c r="B280" s="208"/>
      <c r="C280" s="209"/>
      <c r="D280" s="209"/>
      <c r="E280" s="210"/>
      <c r="F280" s="236" t="s">
        <v>361</v>
      </c>
      <c r="G280" s="236"/>
      <c r="H280" s="236"/>
      <c r="I280" s="236"/>
      <c r="J280" s="209"/>
      <c r="K280" s="210"/>
      <c r="L280" s="209"/>
      <c r="M280" s="209"/>
      <c r="N280" s="209"/>
      <c r="O280" s="209"/>
      <c r="P280" s="209"/>
      <c r="Q280" s="209"/>
      <c r="R280" s="212"/>
      <c r="T280" s="213"/>
      <c r="U280" s="209"/>
      <c r="V280" s="209"/>
      <c r="W280" s="209"/>
      <c r="X280" s="209"/>
      <c r="Y280" s="209"/>
      <c r="Z280" s="209"/>
      <c r="AA280" s="214"/>
      <c r="AT280" s="215" t="s">
        <v>169</v>
      </c>
      <c r="AU280" s="215" t="s">
        <v>24</v>
      </c>
      <c r="AV280" s="207" t="s">
        <v>25</v>
      </c>
      <c r="AW280" s="207" t="s">
        <v>42</v>
      </c>
      <c r="AX280" s="207" t="s">
        <v>85</v>
      </c>
      <c r="AY280" s="215" t="s">
        <v>161</v>
      </c>
    </row>
    <row r="281" spans="2:51" s="207" customFormat="1" ht="20.25" customHeight="1">
      <c r="B281" s="208"/>
      <c r="C281" s="209"/>
      <c r="D281" s="209"/>
      <c r="E281" s="210"/>
      <c r="F281" s="236" t="s">
        <v>349</v>
      </c>
      <c r="G281" s="236"/>
      <c r="H281" s="236"/>
      <c r="I281" s="236"/>
      <c r="J281" s="209"/>
      <c r="K281" s="210"/>
      <c r="L281" s="209"/>
      <c r="M281" s="209"/>
      <c r="N281" s="209"/>
      <c r="O281" s="209"/>
      <c r="P281" s="209"/>
      <c r="Q281" s="209"/>
      <c r="R281" s="212"/>
      <c r="T281" s="213"/>
      <c r="U281" s="209"/>
      <c r="V281" s="209"/>
      <c r="W281" s="209"/>
      <c r="X281" s="209"/>
      <c r="Y281" s="209"/>
      <c r="Z281" s="209"/>
      <c r="AA281" s="214"/>
      <c r="AT281" s="215" t="s">
        <v>169</v>
      </c>
      <c r="AU281" s="215" t="s">
        <v>24</v>
      </c>
      <c r="AV281" s="207" t="s">
        <v>25</v>
      </c>
      <c r="AW281" s="207" t="s">
        <v>42</v>
      </c>
      <c r="AX281" s="207" t="s">
        <v>85</v>
      </c>
      <c r="AY281" s="215" t="s">
        <v>161</v>
      </c>
    </row>
    <row r="282" spans="2:51" s="216" customFormat="1" ht="20.25" customHeight="1">
      <c r="B282" s="217"/>
      <c r="C282" s="218"/>
      <c r="D282" s="218"/>
      <c r="E282" s="219"/>
      <c r="F282" s="220" t="s">
        <v>362</v>
      </c>
      <c r="G282" s="220"/>
      <c r="H282" s="220"/>
      <c r="I282" s="220"/>
      <c r="J282" s="218"/>
      <c r="K282" s="221">
        <v>203.573</v>
      </c>
      <c r="L282" s="218"/>
      <c r="M282" s="218"/>
      <c r="N282" s="218"/>
      <c r="O282" s="218"/>
      <c r="P282" s="218"/>
      <c r="Q282" s="218"/>
      <c r="R282" s="222"/>
      <c r="T282" s="223"/>
      <c r="U282" s="218"/>
      <c r="V282" s="218"/>
      <c r="W282" s="218"/>
      <c r="X282" s="218"/>
      <c r="Y282" s="218"/>
      <c r="Z282" s="218"/>
      <c r="AA282" s="224"/>
      <c r="AT282" s="225" t="s">
        <v>169</v>
      </c>
      <c r="AU282" s="225" t="s">
        <v>24</v>
      </c>
      <c r="AV282" s="216" t="s">
        <v>24</v>
      </c>
      <c r="AW282" s="216" t="s">
        <v>42</v>
      </c>
      <c r="AX282" s="216" t="s">
        <v>85</v>
      </c>
      <c r="AY282" s="225" t="s">
        <v>161</v>
      </c>
    </row>
    <row r="283" spans="2:51" s="226" customFormat="1" ht="20.25" customHeight="1">
      <c r="B283" s="227"/>
      <c r="C283" s="228"/>
      <c r="D283" s="228"/>
      <c r="E283" s="229"/>
      <c r="F283" s="230" t="s">
        <v>183</v>
      </c>
      <c r="G283" s="230"/>
      <c r="H283" s="230"/>
      <c r="I283" s="230"/>
      <c r="J283" s="228"/>
      <c r="K283" s="231">
        <v>203.573</v>
      </c>
      <c r="L283" s="228"/>
      <c r="M283" s="228"/>
      <c r="N283" s="228"/>
      <c r="O283" s="228"/>
      <c r="P283" s="228"/>
      <c r="Q283" s="228"/>
      <c r="R283" s="232"/>
      <c r="T283" s="233"/>
      <c r="U283" s="228"/>
      <c r="V283" s="228"/>
      <c r="W283" s="228"/>
      <c r="X283" s="228"/>
      <c r="Y283" s="228"/>
      <c r="Z283" s="228"/>
      <c r="AA283" s="234"/>
      <c r="AT283" s="235" t="s">
        <v>169</v>
      </c>
      <c r="AU283" s="235" t="s">
        <v>24</v>
      </c>
      <c r="AV283" s="226" t="s">
        <v>184</v>
      </c>
      <c r="AW283" s="226" t="s">
        <v>42</v>
      </c>
      <c r="AX283" s="226" t="s">
        <v>85</v>
      </c>
      <c r="AY283" s="235" t="s">
        <v>161</v>
      </c>
    </row>
    <row r="284" spans="2:51" s="207" customFormat="1" ht="20.25" customHeight="1">
      <c r="B284" s="208"/>
      <c r="C284" s="209"/>
      <c r="D284" s="209"/>
      <c r="E284" s="210"/>
      <c r="F284" s="236" t="s">
        <v>363</v>
      </c>
      <c r="G284" s="236"/>
      <c r="H284" s="236"/>
      <c r="I284" s="236"/>
      <c r="J284" s="209"/>
      <c r="K284" s="210"/>
      <c r="L284" s="209"/>
      <c r="M284" s="209"/>
      <c r="N284" s="209"/>
      <c r="O284" s="209"/>
      <c r="P284" s="209"/>
      <c r="Q284" s="209"/>
      <c r="R284" s="212"/>
      <c r="T284" s="213"/>
      <c r="U284" s="209"/>
      <c r="V284" s="209"/>
      <c r="W284" s="209"/>
      <c r="X284" s="209"/>
      <c r="Y284" s="209"/>
      <c r="Z284" s="209"/>
      <c r="AA284" s="214"/>
      <c r="AT284" s="215" t="s">
        <v>169</v>
      </c>
      <c r="AU284" s="215" t="s">
        <v>24</v>
      </c>
      <c r="AV284" s="207" t="s">
        <v>25</v>
      </c>
      <c r="AW284" s="207" t="s">
        <v>42</v>
      </c>
      <c r="AX284" s="207" t="s">
        <v>85</v>
      </c>
      <c r="AY284" s="215" t="s">
        <v>161</v>
      </c>
    </row>
    <row r="285" spans="2:51" s="216" customFormat="1" ht="20.25" customHeight="1">
      <c r="B285" s="217"/>
      <c r="C285" s="218"/>
      <c r="D285" s="218"/>
      <c r="E285" s="219"/>
      <c r="F285" s="220" t="s">
        <v>364</v>
      </c>
      <c r="G285" s="220"/>
      <c r="H285" s="220"/>
      <c r="I285" s="220"/>
      <c r="J285" s="218"/>
      <c r="K285" s="221">
        <v>20.548</v>
      </c>
      <c r="L285" s="218"/>
      <c r="M285" s="218"/>
      <c r="N285" s="218"/>
      <c r="O285" s="218"/>
      <c r="P285" s="218"/>
      <c r="Q285" s="218"/>
      <c r="R285" s="222"/>
      <c r="T285" s="223"/>
      <c r="U285" s="218"/>
      <c r="V285" s="218"/>
      <c r="W285" s="218"/>
      <c r="X285" s="218"/>
      <c r="Y285" s="218"/>
      <c r="Z285" s="218"/>
      <c r="AA285" s="224"/>
      <c r="AT285" s="225" t="s">
        <v>169</v>
      </c>
      <c r="AU285" s="225" t="s">
        <v>24</v>
      </c>
      <c r="AV285" s="216" t="s">
        <v>24</v>
      </c>
      <c r="AW285" s="216" t="s">
        <v>42</v>
      </c>
      <c r="AX285" s="216" t="s">
        <v>85</v>
      </c>
      <c r="AY285" s="225" t="s">
        <v>161</v>
      </c>
    </row>
    <row r="286" spans="2:51" s="226" customFormat="1" ht="20.25" customHeight="1">
      <c r="B286" s="227"/>
      <c r="C286" s="228"/>
      <c r="D286" s="228"/>
      <c r="E286" s="229"/>
      <c r="F286" s="230" t="s">
        <v>183</v>
      </c>
      <c r="G286" s="230"/>
      <c r="H286" s="230"/>
      <c r="I286" s="230"/>
      <c r="J286" s="228"/>
      <c r="K286" s="231">
        <v>20.548</v>
      </c>
      <c r="L286" s="228"/>
      <c r="M286" s="228"/>
      <c r="N286" s="228"/>
      <c r="O286" s="228"/>
      <c r="P286" s="228"/>
      <c r="Q286" s="228"/>
      <c r="R286" s="232"/>
      <c r="T286" s="233"/>
      <c r="U286" s="228"/>
      <c r="V286" s="228"/>
      <c r="W286" s="228"/>
      <c r="X286" s="228"/>
      <c r="Y286" s="228"/>
      <c r="Z286" s="228"/>
      <c r="AA286" s="234"/>
      <c r="AT286" s="235" t="s">
        <v>169</v>
      </c>
      <c r="AU286" s="235" t="s">
        <v>24</v>
      </c>
      <c r="AV286" s="226" t="s">
        <v>184</v>
      </c>
      <c r="AW286" s="226" t="s">
        <v>42</v>
      </c>
      <c r="AX286" s="226" t="s">
        <v>85</v>
      </c>
      <c r="AY286" s="235" t="s">
        <v>161</v>
      </c>
    </row>
    <row r="287" spans="2:51" s="237" customFormat="1" ht="20.25" customHeight="1">
      <c r="B287" s="238"/>
      <c r="C287" s="239"/>
      <c r="D287" s="239"/>
      <c r="E287" s="240"/>
      <c r="F287" s="241" t="s">
        <v>190</v>
      </c>
      <c r="G287" s="241"/>
      <c r="H287" s="241"/>
      <c r="I287" s="241"/>
      <c r="J287" s="239"/>
      <c r="K287" s="242">
        <v>224.121</v>
      </c>
      <c r="L287" s="239"/>
      <c r="M287" s="239"/>
      <c r="N287" s="239"/>
      <c r="O287" s="239"/>
      <c r="P287" s="239"/>
      <c r="Q287" s="239"/>
      <c r="R287" s="243"/>
      <c r="T287" s="244"/>
      <c r="U287" s="239"/>
      <c r="V287" s="239"/>
      <c r="W287" s="239"/>
      <c r="X287" s="239"/>
      <c r="Y287" s="239"/>
      <c r="Z287" s="239"/>
      <c r="AA287" s="245"/>
      <c r="AT287" s="246" t="s">
        <v>169</v>
      </c>
      <c r="AU287" s="246" t="s">
        <v>24</v>
      </c>
      <c r="AV287" s="237" t="s">
        <v>166</v>
      </c>
      <c r="AW287" s="237" t="s">
        <v>42</v>
      </c>
      <c r="AX287" s="237" t="s">
        <v>25</v>
      </c>
      <c r="AY287" s="246" t="s">
        <v>161</v>
      </c>
    </row>
    <row r="288" spans="2:65" s="34" customFormat="1" ht="28.5" customHeight="1">
      <c r="B288" s="161"/>
      <c r="C288" s="197" t="s">
        <v>365</v>
      </c>
      <c r="D288" s="197" t="s">
        <v>162</v>
      </c>
      <c r="E288" s="198" t="s">
        <v>366</v>
      </c>
      <c r="F288" s="199" t="s">
        <v>367</v>
      </c>
      <c r="G288" s="199"/>
      <c r="H288" s="199"/>
      <c r="I288" s="199"/>
      <c r="J288" s="200" t="s">
        <v>165</v>
      </c>
      <c r="K288" s="201">
        <v>11.795</v>
      </c>
      <c r="L288" s="202">
        <v>0</v>
      </c>
      <c r="M288" s="202"/>
      <c r="N288" s="203">
        <f>ROUND(L288*K288,2)</f>
        <v>0</v>
      </c>
      <c r="O288" s="203"/>
      <c r="P288" s="203"/>
      <c r="Q288" s="203"/>
      <c r="R288" s="163"/>
      <c r="T288" s="204"/>
      <c r="U288" s="46" t="s">
        <v>50</v>
      </c>
      <c r="V288" s="36"/>
      <c r="W288" s="205">
        <f>V288*K288</f>
        <v>0</v>
      </c>
      <c r="X288" s="205">
        <v>0</v>
      </c>
      <c r="Y288" s="205">
        <f>X288*K288</f>
        <v>0</v>
      </c>
      <c r="Z288" s="205">
        <v>0</v>
      </c>
      <c r="AA288" s="206">
        <f>Z288*K288</f>
        <v>0</v>
      </c>
      <c r="AR288" s="11" t="s">
        <v>166</v>
      </c>
      <c r="AT288" s="11" t="s">
        <v>162</v>
      </c>
      <c r="AU288" s="11" t="s">
        <v>24</v>
      </c>
      <c r="AY288" s="11" t="s">
        <v>161</v>
      </c>
      <c r="BE288" s="125">
        <f>IF(U288="základní",N288,0)</f>
        <v>0</v>
      </c>
      <c r="BF288" s="125">
        <f>IF(U288="snížená",N288,0)</f>
        <v>0</v>
      </c>
      <c r="BG288" s="125">
        <f>IF(U288="zákl. přenesená",N288,0)</f>
        <v>0</v>
      </c>
      <c r="BH288" s="125">
        <f>IF(U288="sníž. přenesená",N288,0)</f>
        <v>0</v>
      </c>
      <c r="BI288" s="125">
        <f>IF(U288="nulová",N288,0)</f>
        <v>0</v>
      </c>
      <c r="BJ288" s="11" t="s">
        <v>25</v>
      </c>
      <c r="BK288" s="125">
        <f>ROUND(L288*K288,2)</f>
        <v>0</v>
      </c>
      <c r="BL288" s="11" t="s">
        <v>166</v>
      </c>
      <c r="BM288" s="11" t="s">
        <v>368</v>
      </c>
    </row>
    <row r="289" spans="2:51" s="207" customFormat="1" ht="20.25" customHeight="1">
      <c r="B289" s="208"/>
      <c r="C289" s="209"/>
      <c r="D289" s="209"/>
      <c r="E289" s="210"/>
      <c r="F289" s="211" t="s">
        <v>360</v>
      </c>
      <c r="G289" s="211"/>
      <c r="H289" s="211"/>
      <c r="I289" s="211"/>
      <c r="J289" s="209"/>
      <c r="K289" s="210"/>
      <c r="L289" s="209"/>
      <c r="M289" s="209"/>
      <c r="N289" s="209"/>
      <c r="O289" s="209"/>
      <c r="P289" s="209"/>
      <c r="Q289" s="209"/>
      <c r="R289" s="212"/>
      <c r="T289" s="213"/>
      <c r="U289" s="209"/>
      <c r="V289" s="209"/>
      <c r="W289" s="209"/>
      <c r="X289" s="209"/>
      <c r="Y289" s="209"/>
      <c r="Z289" s="209"/>
      <c r="AA289" s="214"/>
      <c r="AT289" s="215" t="s">
        <v>169</v>
      </c>
      <c r="AU289" s="215" t="s">
        <v>24</v>
      </c>
      <c r="AV289" s="207" t="s">
        <v>25</v>
      </c>
      <c r="AW289" s="207" t="s">
        <v>42</v>
      </c>
      <c r="AX289" s="207" t="s">
        <v>85</v>
      </c>
      <c r="AY289" s="215" t="s">
        <v>161</v>
      </c>
    </row>
    <row r="290" spans="2:51" s="207" customFormat="1" ht="20.25" customHeight="1">
      <c r="B290" s="208"/>
      <c r="C290" s="209"/>
      <c r="D290" s="209"/>
      <c r="E290" s="210"/>
      <c r="F290" s="236" t="s">
        <v>361</v>
      </c>
      <c r="G290" s="236"/>
      <c r="H290" s="236"/>
      <c r="I290" s="236"/>
      <c r="J290" s="209"/>
      <c r="K290" s="210"/>
      <c r="L290" s="209"/>
      <c r="M290" s="209"/>
      <c r="N290" s="209"/>
      <c r="O290" s="209"/>
      <c r="P290" s="209"/>
      <c r="Q290" s="209"/>
      <c r="R290" s="212"/>
      <c r="T290" s="213"/>
      <c r="U290" s="209"/>
      <c r="V290" s="209"/>
      <c r="W290" s="209"/>
      <c r="X290" s="209"/>
      <c r="Y290" s="209"/>
      <c r="Z290" s="209"/>
      <c r="AA290" s="214"/>
      <c r="AT290" s="215" t="s">
        <v>169</v>
      </c>
      <c r="AU290" s="215" t="s">
        <v>24</v>
      </c>
      <c r="AV290" s="207" t="s">
        <v>25</v>
      </c>
      <c r="AW290" s="207" t="s">
        <v>42</v>
      </c>
      <c r="AX290" s="207" t="s">
        <v>85</v>
      </c>
      <c r="AY290" s="215" t="s">
        <v>161</v>
      </c>
    </row>
    <row r="291" spans="2:51" s="207" customFormat="1" ht="20.25" customHeight="1">
      <c r="B291" s="208"/>
      <c r="C291" s="209"/>
      <c r="D291" s="209"/>
      <c r="E291" s="210"/>
      <c r="F291" s="236" t="s">
        <v>305</v>
      </c>
      <c r="G291" s="236"/>
      <c r="H291" s="236"/>
      <c r="I291" s="236"/>
      <c r="J291" s="209"/>
      <c r="K291" s="210"/>
      <c r="L291" s="209"/>
      <c r="M291" s="209"/>
      <c r="N291" s="209"/>
      <c r="O291" s="209"/>
      <c r="P291" s="209"/>
      <c r="Q291" s="209"/>
      <c r="R291" s="212"/>
      <c r="T291" s="213"/>
      <c r="U291" s="209"/>
      <c r="V291" s="209"/>
      <c r="W291" s="209"/>
      <c r="X291" s="209"/>
      <c r="Y291" s="209"/>
      <c r="Z291" s="209"/>
      <c r="AA291" s="214"/>
      <c r="AT291" s="215" t="s">
        <v>169</v>
      </c>
      <c r="AU291" s="215" t="s">
        <v>24</v>
      </c>
      <c r="AV291" s="207" t="s">
        <v>25</v>
      </c>
      <c r="AW291" s="207" t="s">
        <v>42</v>
      </c>
      <c r="AX291" s="207" t="s">
        <v>85</v>
      </c>
      <c r="AY291" s="215" t="s">
        <v>161</v>
      </c>
    </row>
    <row r="292" spans="2:51" s="216" customFormat="1" ht="20.25" customHeight="1">
      <c r="B292" s="217"/>
      <c r="C292" s="218"/>
      <c r="D292" s="218"/>
      <c r="E292" s="219"/>
      <c r="F292" s="220" t="s">
        <v>306</v>
      </c>
      <c r="G292" s="220"/>
      <c r="H292" s="220"/>
      <c r="I292" s="220"/>
      <c r="J292" s="218"/>
      <c r="K292" s="221">
        <v>10.714</v>
      </c>
      <c r="L292" s="218"/>
      <c r="M292" s="218"/>
      <c r="N292" s="218"/>
      <c r="O292" s="218"/>
      <c r="P292" s="218"/>
      <c r="Q292" s="218"/>
      <c r="R292" s="222"/>
      <c r="T292" s="223"/>
      <c r="U292" s="218"/>
      <c r="V292" s="218"/>
      <c r="W292" s="218"/>
      <c r="X292" s="218"/>
      <c r="Y292" s="218"/>
      <c r="Z292" s="218"/>
      <c r="AA292" s="224"/>
      <c r="AT292" s="225" t="s">
        <v>169</v>
      </c>
      <c r="AU292" s="225" t="s">
        <v>24</v>
      </c>
      <c r="AV292" s="216" t="s">
        <v>24</v>
      </c>
      <c r="AW292" s="216" t="s">
        <v>42</v>
      </c>
      <c r="AX292" s="216" t="s">
        <v>85</v>
      </c>
      <c r="AY292" s="225" t="s">
        <v>161</v>
      </c>
    </row>
    <row r="293" spans="2:51" s="226" customFormat="1" ht="20.25" customHeight="1">
      <c r="B293" s="227"/>
      <c r="C293" s="228"/>
      <c r="D293" s="228"/>
      <c r="E293" s="229"/>
      <c r="F293" s="230" t="s">
        <v>183</v>
      </c>
      <c r="G293" s="230"/>
      <c r="H293" s="230"/>
      <c r="I293" s="230"/>
      <c r="J293" s="228"/>
      <c r="K293" s="231">
        <v>10.714</v>
      </c>
      <c r="L293" s="228"/>
      <c r="M293" s="228"/>
      <c r="N293" s="228"/>
      <c r="O293" s="228"/>
      <c r="P293" s="228"/>
      <c r="Q293" s="228"/>
      <c r="R293" s="232"/>
      <c r="T293" s="233"/>
      <c r="U293" s="228"/>
      <c r="V293" s="228"/>
      <c r="W293" s="228"/>
      <c r="X293" s="228"/>
      <c r="Y293" s="228"/>
      <c r="Z293" s="228"/>
      <c r="AA293" s="234"/>
      <c r="AT293" s="235" t="s">
        <v>169</v>
      </c>
      <c r="AU293" s="235" t="s">
        <v>24</v>
      </c>
      <c r="AV293" s="226" t="s">
        <v>184</v>
      </c>
      <c r="AW293" s="226" t="s">
        <v>42</v>
      </c>
      <c r="AX293" s="226" t="s">
        <v>85</v>
      </c>
      <c r="AY293" s="235" t="s">
        <v>161</v>
      </c>
    </row>
    <row r="294" spans="2:51" s="207" customFormat="1" ht="20.25" customHeight="1">
      <c r="B294" s="208"/>
      <c r="C294" s="209"/>
      <c r="D294" s="209"/>
      <c r="E294" s="210"/>
      <c r="F294" s="236" t="s">
        <v>363</v>
      </c>
      <c r="G294" s="236"/>
      <c r="H294" s="236"/>
      <c r="I294" s="236"/>
      <c r="J294" s="209"/>
      <c r="K294" s="210"/>
      <c r="L294" s="209"/>
      <c r="M294" s="209"/>
      <c r="N294" s="209"/>
      <c r="O294" s="209"/>
      <c r="P294" s="209"/>
      <c r="Q294" s="209"/>
      <c r="R294" s="212"/>
      <c r="T294" s="213"/>
      <c r="U294" s="209"/>
      <c r="V294" s="209"/>
      <c r="W294" s="209"/>
      <c r="X294" s="209"/>
      <c r="Y294" s="209"/>
      <c r="Z294" s="209"/>
      <c r="AA294" s="214"/>
      <c r="AT294" s="215" t="s">
        <v>169</v>
      </c>
      <c r="AU294" s="215" t="s">
        <v>24</v>
      </c>
      <c r="AV294" s="207" t="s">
        <v>25</v>
      </c>
      <c r="AW294" s="207" t="s">
        <v>42</v>
      </c>
      <c r="AX294" s="207" t="s">
        <v>85</v>
      </c>
      <c r="AY294" s="215" t="s">
        <v>161</v>
      </c>
    </row>
    <row r="295" spans="2:51" s="216" customFormat="1" ht="20.25" customHeight="1">
      <c r="B295" s="217"/>
      <c r="C295" s="218"/>
      <c r="D295" s="218"/>
      <c r="E295" s="219"/>
      <c r="F295" s="220" t="s">
        <v>369</v>
      </c>
      <c r="G295" s="220"/>
      <c r="H295" s="220"/>
      <c r="I295" s="220"/>
      <c r="J295" s="218"/>
      <c r="K295" s="221">
        <v>1.081</v>
      </c>
      <c r="L295" s="218"/>
      <c r="M295" s="218"/>
      <c r="N295" s="218"/>
      <c r="O295" s="218"/>
      <c r="P295" s="218"/>
      <c r="Q295" s="218"/>
      <c r="R295" s="222"/>
      <c r="T295" s="223"/>
      <c r="U295" s="218"/>
      <c r="V295" s="218"/>
      <c r="W295" s="218"/>
      <c r="X295" s="218"/>
      <c r="Y295" s="218"/>
      <c r="Z295" s="218"/>
      <c r="AA295" s="224"/>
      <c r="AT295" s="225" t="s">
        <v>169</v>
      </c>
      <c r="AU295" s="225" t="s">
        <v>24</v>
      </c>
      <c r="AV295" s="216" t="s">
        <v>24</v>
      </c>
      <c r="AW295" s="216" t="s">
        <v>42</v>
      </c>
      <c r="AX295" s="216" t="s">
        <v>85</v>
      </c>
      <c r="AY295" s="225" t="s">
        <v>161</v>
      </c>
    </row>
    <row r="296" spans="2:51" s="226" customFormat="1" ht="20.25" customHeight="1">
      <c r="B296" s="227"/>
      <c r="C296" s="228"/>
      <c r="D296" s="228"/>
      <c r="E296" s="229"/>
      <c r="F296" s="230" t="s">
        <v>183</v>
      </c>
      <c r="G296" s="230"/>
      <c r="H296" s="230"/>
      <c r="I296" s="230"/>
      <c r="J296" s="228"/>
      <c r="K296" s="231">
        <v>1.081</v>
      </c>
      <c r="L296" s="228"/>
      <c r="M296" s="228"/>
      <c r="N296" s="228"/>
      <c r="O296" s="228"/>
      <c r="P296" s="228"/>
      <c r="Q296" s="228"/>
      <c r="R296" s="232"/>
      <c r="T296" s="233"/>
      <c r="U296" s="228"/>
      <c r="V296" s="228"/>
      <c r="W296" s="228"/>
      <c r="X296" s="228"/>
      <c r="Y296" s="228"/>
      <c r="Z296" s="228"/>
      <c r="AA296" s="234"/>
      <c r="AT296" s="235" t="s">
        <v>169</v>
      </c>
      <c r="AU296" s="235" t="s">
        <v>24</v>
      </c>
      <c r="AV296" s="226" t="s">
        <v>184</v>
      </c>
      <c r="AW296" s="226" t="s">
        <v>42</v>
      </c>
      <c r="AX296" s="226" t="s">
        <v>85</v>
      </c>
      <c r="AY296" s="235" t="s">
        <v>161</v>
      </c>
    </row>
    <row r="297" spans="2:51" s="237" customFormat="1" ht="20.25" customHeight="1">
      <c r="B297" s="238"/>
      <c r="C297" s="239"/>
      <c r="D297" s="239"/>
      <c r="E297" s="240"/>
      <c r="F297" s="241" t="s">
        <v>190</v>
      </c>
      <c r="G297" s="241"/>
      <c r="H297" s="241"/>
      <c r="I297" s="241"/>
      <c r="J297" s="239"/>
      <c r="K297" s="242">
        <v>11.795</v>
      </c>
      <c r="L297" s="239"/>
      <c r="M297" s="239"/>
      <c r="N297" s="239"/>
      <c r="O297" s="239"/>
      <c r="P297" s="239"/>
      <c r="Q297" s="239"/>
      <c r="R297" s="243"/>
      <c r="T297" s="244"/>
      <c r="U297" s="239"/>
      <c r="V297" s="239"/>
      <c r="W297" s="239"/>
      <c r="X297" s="239"/>
      <c r="Y297" s="239"/>
      <c r="Z297" s="239"/>
      <c r="AA297" s="245"/>
      <c r="AT297" s="246" t="s">
        <v>169</v>
      </c>
      <c r="AU297" s="246" t="s">
        <v>24</v>
      </c>
      <c r="AV297" s="237" t="s">
        <v>166</v>
      </c>
      <c r="AW297" s="237" t="s">
        <v>42</v>
      </c>
      <c r="AX297" s="237" t="s">
        <v>25</v>
      </c>
      <c r="AY297" s="246" t="s">
        <v>161</v>
      </c>
    </row>
    <row r="298" spans="2:65" s="34" customFormat="1" ht="28.5" customHeight="1">
      <c r="B298" s="161"/>
      <c r="C298" s="197" t="s">
        <v>370</v>
      </c>
      <c r="D298" s="197" t="s">
        <v>162</v>
      </c>
      <c r="E298" s="198" t="s">
        <v>371</v>
      </c>
      <c r="F298" s="199" t="s">
        <v>372</v>
      </c>
      <c r="G298" s="199"/>
      <c r="H298" s="199"/>
      <c r="I298" s="199"/>
      <c r="J298" s="200" t="s">
        <v>165</v>
      </c>
      <c r="K298" s="201">
        <v>183.025</v>
      </c>
      <c r="L298" s="202">
        <v>0</v>
      </c>
      <c r="M298" s="202"/>
      <c r="N298" s="203">
        <f>ROUND(L298*K298,2)</f>
        <v>0</v>
      </c>
      <c r="O298" s="203"/>
      <c r="P298" s="203"/>
      <c r="Q298" s="203"/>
      <c r="R298" s="163"/>
      <c r="T298" s="204"/>
      <c r="U298" s="46" t="s">
        <v>50</v>
      </c>
      <c r="V298" s="36"/>
      <c r="W298" s="205">
        <f>V298*K298</f>
        <v>0</v>
      </c>
      <c r="X298" s="205">
        <v>0</v>
      </c>
      <c r="Y298" s="205">
        <f>X298*K298</f>
        <v>0</v>
      </c>
      <c r="Z298" s="205">
        <v>0</v>
      </c>
      <c r="AA298" s="206">
        <f>Z298*K298</f>
        <v>0</v>
      </c>
      <c r="AR298" s="11" t="s">
        <v>166</v>
      </c>
      <c r="AT298" s="11" t="s">
        <v>162</v>
      </c>
      <c r="AU298" s="11" t="s">
        <v>24</v>
      </c>
      <c r="AY298" s="11" t="s">
        <v>161</v>
      </c>
      <c r="BE298" s="125">
        <f>IF(U298="základní",N298,0)</f>
        <v>0</v>
      </c>
      <c r="BF298" s="125">
        <f>IF(U298="snížená",N298,0)</f>
        <v>0</v>
      </c>
      <c r="BG298" s="125">
        <f>IF(U298="zákl. přenesená",N298,0)</f>
        <v>0</v>
      </c>
      <c r="BH298" s="125">
        <f>IF(U298="sníž. přenesená",N298,0)</f>
        <v>0</v>
      </c>
      <c r="BI298" s="125">
        <f>IF(U298="nulová",N298,0)</f>
        <v>0</v>
      </c>
      <c r="BJ298" s="11" t="s">
        <v>25</v>
      </c>
      <c r="BK298" s="125">
        <f>ROUND(L298*K298,2)</f>
        <v>0</v>
      </c>
      <c r="BL298" s="11" t="s">
        <v>166</v>
      </c>
      <c r="BM298" s="11" t="s">
        <v>373</v>
      </c>
    </row>
    <row r="299" spans="2:51" s="207" customFormat="1" ht="20.25" customHeight="1">
      <c r="B299" s="208"/>
      <c r="C299" s="209"/>
      <c r="D299" s="209"/>
      <c r="E299" s="210"/>
      <c r="F299" s="211" t="s">
        <v>374</v>
      </c>
      <c r="G299" s="211"/>
      <c r="H299" s="211"/>
      <c r="I299" s="211"/>
      <c r="J299" s="209"/>
      <c r="K299" s="210"/>
      <c r="L299" s="209"/>
      <c r="M299" s="209"/>
      <c r="N299" s="209"/>
      <c r="O299" s="209"/>
      <c r="P299" s="209"/>
      <c r="Q299" s="209"/>
      <c r="R299" s="212"/>
      <c r="T299" s="213"/>
      <c r="U299" s="209"/>
      <c r="V299" s="209"/>
      <c r="W299" s="209"/>
      <c r="X299" s="209"/>
      <c r="Y299" s="209"/>
      <c r="Z299" s="209"/>
      <c r="AA299" s="214"/>
      <c r="AT299" s="215" t="s">
        <v>169</v>
      </c>
      <c r="AU299" s="215" t="s">
        <v>24</v>
      </c>
      <c r="AV299" s="207" t="s">
        <v>25</v>
      </c>
      <c r="AW299" s="207" t="s">
        <v>42</v>
      </c>
      <c r="AX299" s="207" t="s">
        <v>85</v>
      </c>
      <c r="AY299" s="215" t="s">
        <v>161</v>
      </c>
    </row>
    <row r="300" spans="2:51" s="207" customFormat="1" ht="20.25" customHeight="1">
      <c r="B300" s="208"/>
      <c r="C300" s="209"/>
      <c r="D300" s="209"/>
      <c r="E300" s="210"/>
      <c r="F300" s="236" t="s">
        <v>375</v>
      </c>
      <c r="G300" s="236"/>
      <c r="H300" s="236"/>
      <c r="I300" s="236"/>
      <c r="J300" s="209"/>
      <c r="K300" s="210"/>
      <c r="L300" s="209"/>
      <c r="M300" s="209"/>
      <c r="N300" s="209"/>
      <c r="O300" s="209"/>
      <c r="P300" s="209"/>
      <c r="Q300" s="209"/>
      <c r="R300" s="212"/>
      <c r="T300" s="213"/>
      <c r="U300" s="209"/>
      <c r="V300" s="209"/>
      <c r="W300" s="209"/>
      <c r="X300" s="209"/>
      <c r="Y300" s="209"/>
      <c r="Z300" s="209"/>
      <c r="AA300" s="214"/>
      <c r="AT300" s="215" t="s">
        <v>169</v>
      </c>
      <c r="AU300" s="215" t="s">
        <v>24</v>
      </c>
      <c r="AV300" s="207" t="s">
        <v>25</v>
      </c>
      <c r="AW300" s="207" t="s">
        <v>42</v>
      </c>
      <c r="AX300" s="207" t="s">
        <v>85</v>
      </c>
      <c r="AY300" s="215" t="s">
        <v>161</v>
      </c>
    </row>
    <row r="301" spans="2:51" s="216" customFormat="1" ht="20.25" customHeight="1">
      <c r="B301" s="217"/>
      <c r="C301" s="218"/>
      <c r="D301" s="218"/>
      <c r="E301" s="219"/>
      <c r="F301" s="220" t="s">
        <v>376</v>
      </c>
      <c r="G301" s="220"/>
      <c r="H301" s="220"/>
      <c r="I301" s="220"/>
      <c r="J301" s="218"/>
      <c r="K301" s="221">
        <v>183.025</v>
      </c>
      <c r="L301" s="218"/>
      <c r="M301" s="218"/>
      <c r="N301" s="218"/>
      <c r="O301" s="218"/>
      <c r="P301" s="218"/>
      <c r="Q301" s="218"/>
      <c r="R301" s="222"/>
      <c r="T301" s="223"/>
      <c r="U301" s="218"/>
      <c r="V301" s="218"/>
      <c r="W301" s="218"/>
      <c r="X301" s="218"/>
      <c r="Y301" s="218"/>
      <c r="Z301" s="218"/>
      <c r="AA301" s="224"/>
      <c r="AT301" s="225" t="s">
        <v>169</v>
      </c>
      <c r="AU301" s="225" t="s">
        <v>24</v>
      </c>
      <c r="AV301" s="216" t="s">
        <v>24</v>
      </c>
      <c r="AW301" s="216" t="s">
        <v>42</v>
      </c>
      <c r="AX301" s="216" t="s">
        <v>85</v>
      </c>
      <c r="AY301" s="225" t="s">
        <v>161</v>
      </c>
    </row>
    <row r="302" spans="2:51" s="237" customFormat="1" ht="20.25" customHeight="1">
      <c r="B302" s="238"/>
      <c r="C302" s="239"/>
      <c r="D302" s="239"/>
      <c r="E302" s="240"/>
      <c r="F302" s="241" t="s">
        <v>190</v>
      </c>
      <c r="G302" s="241"/>
      <c r="H302" s="241"/>
      <c r="I302" s="241"/>
      <c r="J302" s="239"/>
      <c r="K302" s="242">
        <v>183.025</v>
      </c>
      <c r="L302" s="239"/>
      <c r="M302" s="239"/>
      <c r="N302" s="239"/>
      <c r="O302" s="239"/>
      <c r="P302" s="239"/>
      <c r="Q302" s="239"/>
      <c r="R302" s="243"/>
      <c r="T302" s="244"/>
      <c r="U302" s="239"/>
      <c r="V302" s="239"/>
      <c r="W302" s="239"/>
      <c r="X302" s="239"/>
      <c r="Y302" s="239"/>
      <c r="Z302" s="239"/>
      <c r="AA302" s="245"/>
      <c r="AT302" s="246" t="s">
        <v>169</v>
      </c>
      <c r="AU302" s="246" t="s">
        <v>24</v>
      </c>
      <c r="AV302" s="237" t="s">
        <v>166</v>
      </c>
      <c r="AW302" s="237" t="s">
        <v>42</v>
      </c>
      <c r="AX302" s="237" t="s">
        <v>25</v>
      </c>
      <c r="AY302" s="246" t="s">
        <v>161</v>
      </c>
    </row>
    <row r="303" spans="2:65" s="34" customFormat="1" ht="28.5" customHeight="1">
      <c r="B303" s="161"/>
      <c r="C303" s="197" t="s">
        <v>377</v>
      </c>
      <c r="D303" s="197" t="s">
        <v>162</v>
      </c>
      <c r="E303" s="198" t="s">
        <v>378</v>
      </c>
      <c r="F303" s="199" t="s">
        <v>379</v>
      </c>
      <c r="G303" s="199"/>
      <c r="H303" s="199"/>
      <c r="I303" s="199"/>
      <c r="J303" s="200" t="s">
        <v>165</v>
      </c>
      <c r="K303" s="201">
        <v>9.633</v>
      </c>
      <c r="L303" s="202">
        <v>0</v>
      </c>
      <c r="M303" s="202"/>
      <c r="N303" s="203">
        <f>ROUND(L303*K303,2)</f>
        <v>0</v>
      </c>
      <c r="O303" s="203"/>
      <c r="P303" s="203"/>
      <c r="Q303" s="203"/>
      <c r="R303" s="163"/>
      <c r="T303" s="204"/>
      <c r="U303" s="46" t="s">
        <v>50</v>
      </c>
      <c r="V303" s="36"/>
      <c r="W303" s="205">
        <f>V303*K303</f>
        <v>0</v>
      </c>
      <c r="X303" s="205">
        <v>0</v>
      </c>
      <c r="Y303" s="205">
        <f>X303*K303</f>
        <v>0</v>
      </c>
      <c r="Z303" s="205">
        <v>0</v>
      </c>
      <c r="AA303" s="206">
        <f>Z303*K303</f>
        <v>0</v>
      </c>
      <c r="AR303" s="11" t="s">
        <v>166</v>
      </c>
      <c r="AT303" s="11" t="s">
        <v>162</v>
      </c>
      <c r="AU303" s="11" t="s">
        <v>24</v>
      </c>
      <c r="AY303" s="11" t="s">
        <v>161</v>
      </c>
      <c r="BE303" s="125">
        <f>IF(U303="základní",N303,0)</f>
        <v>0</v>
      </c>
      <c r="BF303" s="125">
        <f>IF(U303="snížená",N303,0)</f>
        <v>0</v>
      </c>
      <c r="BG303" s="125">
        <f>IF(U303="zákl. přenesená",N303,0)</f>
        <v>0</v>
      </c>
      <c r="BH303" s="125">
        <f>IF(U303="sníž. přenesená",N303,0)</f>
        <v>0</v>
      </c>
      <c r="BI303" s="125">
        <f>IF(U303="nulová",N303,0)</f>
        <v>0</v>
      </c>
      <c r="BJ303" s="11" t="s">
        <v>25</v>
      </c>
      <c r="BK303" s="125">
        <f>ROUND(L303*K303,2)</f>
        <v>0</v>
      </c>
      <c r="BL303" s="11" t="s">
        <v>166</v>
      </c>
      <c r="BM303" s="11" t="s">
        <v>380</v>
      </c>
    </row>
    <row r="304" spans="2:51" s="207" customFormat="1" ht="20.25" customHeight="1">
      <c r="B304" s="208"/>
      <c r="C304" s="209"/>
      <c r="D304" s="209"/>
      <c r="E304" s="210"/>
      <c r="F304" s="211" t="s">
        <v>381</v>
      </c>
      <c r="G304" s="211"/>
      <c r="H304" s="211"/>
      <c r="I304" s="211"/>
      <c r="J304" s="209"/>
      <c r="K304" s="210"/>
      <c r="L304" s="209"/>
      <c r="M304" s="209"/>
      <c r="N304" s="209"/>
      <c r="O304" s="209"/>
      <c r="P304" s="209"/>
      <c r="Q304" s="209"/>
      <c r="R304" s="212"/>
      <c r="T304" s="213"/>
      <c r="U304" s="209"/>
      <c r="V304" s="209"/>
      <c r="W304" s="209"/>
      <c r="X304" s="209"/>
      <c r="Y304" s="209"/>
      <c r="Z304" s="209"/>
      <c r="AA304" s="214"/>
      <c r="AT304" s="215" t="s">
        <v>169</v>
      </c>
      <c r="AU304" s="215" t="s">
        <v>24</v>
      </c>
      <c r="AV304" s="207" t="s">
        <v>25</v>
      </c>
      <c r="AW304" s="207" t="s">
        <v>42</v>
      </c>
      <c r="AX304" s="207" t="s">
        <v>85</v>
      </c>
      <c r="AY304" s="215" t="s">
        <v>161</v>
      </c>
    </row>
    <row r="305" spans="2:51" s="207" customFormat="1" ht="20.25" customHeight="1">
      <c r="B305" s="208"/>
      <c r="C305" s="209"/>
      <c r="D305" s="209"/>
      <c r="E305" s="210"/>
      <c r="F305" s="236" t="s">
        <v>382</v>
      </c>
      <c r="G305" s="236"/>
      <c r="H305" s="236"/>
      <c r="I305" s="236"/>
      <c r="J305" s="209"/>
      <c r="K305" s="210"/>
      <c r="L305" s="209"/>
      <c r="M305" s="209"/>
      <c r="N305" s="209"/>
      <c r="O305" s="209"/>
      <c r="P305" s="209"/>
      <c r="Q305" s="209"/>
      <c r="R305" s="212"/>
      <c r="T305" s="213"/>
      <c r="U305" s="209"/>
      <c r="V305" s="209"/>
      <c r="W305" s="209"/>
      <c r="X305" s="209"/>
      <c r="Y305" s="209"/>
      <c r="Z305" s="209"/>
      <c r="AA305" s="214"/>
      <c r="AT305" s="215" t="s">
        <v>169</v>
      </c>
      <c r="AU305" s="215" t="s">
        <v>24</v>
      </c>
      <c r="AV305" s="207" t="s">
        <v>25</v>
      </c>
      <c r="AW305" s="207" t="s">
        <v>42</v>
      </c>
      <c r="AX305" s="207" t="s">
        <v>85</v>
      </c>
      <c r="AY305" s="215" t="s">
        <v>161</v>
      </c>
    </row>
    <row r="306" spans="2:51" s="216" customFormat="1" ht="20.25" customHeight="1">
      <c r="B306" s="217"/>
      <c r="C306" s="218"/>
      <c r="D306" s="218"/>
      <c r="E306" s="219"/>
      <c r="F306" s="220" t="s">
        <v>383</v>
      </c>
      <c r="G306" s="220"/>
      <c r="H306" s="220"/>
      <c r="I306" s="220"/>
      <c r="J306" s="218"/>
      <c r="K306" s="221">
        <v>9.633</v>
      </c>
      <c r="L306" s="218"/>
      <c r="M306" s="218"/>
      <c r="N306" s="218"/>
      <c r="O306" s="218"/>
      <c r="P306" s="218"/>
      <c r="Q306" s="218"/>
      <c r="R306" s="222"/>
      <c r="T306" s="223"/>
      <c r="U306" s="218"/>
      <c r="V306" s="218"/>
      <c r="W306" s="218"/>
      <c r="X306" s="218"/>
      <c r="Y306" s="218"/>
      <c r="Z306" s="218"/>
      <c r="AA306" s="224"/>
      <c r="AT306" s="225" t="s">
        <v>169</v>
      </c>
      <c r="AU306" s="225" t="s">
        <v>24</v>
      </c>
      <c r="AV306" s="216" t="s">
        <v>24</v>
      </c>
      <c r="AW306" s="216" t="s">
        <v>42</v>
      </c>
      <c r="AX306" s="216" t="s">
        <v>85</v>
      </c>
      <c r="AY306" s="225" t="s">
        <v>161</v>
      </c>
    </row>
    <row r="307" spans="2:51" s="237" customFormat="1" ht="20.25" customHeight="1">
      <c r="B307" s="238"/>
      <c r="C307" s="239"/>
      <c r="D307" s="239"/>
      <c r="E307" s="240"/>
      <c r="F307" s="241" t="s">
        <v>190</v>
      </c>
      <c r="G307" s="241"/>
      <c r="H307" s="241"/>
      <c r="I307" s="241"/>
      <c r="J307" s="239"/>
      <c r="K307" s="242">
        <v>9.633</v>
      </c>
      <c r="L307" s="239"/>
      <c r="M307" s="239"/>
      <c r="N307" s="239"/>
      <c r="O307" s="239"/>
      <c r="P307" s="239"/>
      <c r="Q307" s="239"/>
      <c r="R307" s="243"/>
      <c r="T307" s="244"/>
      <c r="U307" s="239"/>
      <c r="V307" s="239"/>
      <c r="W307" s="239"/>
      <c r="X307" s="239"/>
      <c r="Y307" s="239"/>
      <c r="Z307" s="239"/>
      <c r="AA307" s="245"/>
      <c r="AT307" s="246" t="s">
        <v>169</v>
      </c>
      <c r="AU307" s="246" t="s">
        <v>24</v>
      </c>
      <c r="AV307" s="237" t="s">
        <v>166</v>
      </c>
      <c r="AW307" s="237" t="s">
        <v>42</v>
      </c>
      <c r="AX307" s="237" t="s">
        <v>25</v>
      </c>
      <c r="AY307" s="246" t="s">
        <v>161</v>
      </c>
    </row>
    <row r="308" spans="2:65" s="34" customFormat="1" ht="28.5" customHeight="1">
      <c r="B308" s="161"/>
      <c r="C308" s="197" t="s">
        <v>384</v>
      </c>
      <c r="D308" s="197" t="s">
        <v>162</v>
      </c>
      <c r="E308" s="198" t="s">
        <v>385</v>
      </c>
      <c r="F308" s="199" t="s">
        <v>386</v>
      </c>
      <c r="G308" s="199"/>
      <c r="H308" s="199"/>
      <c r="I308" s="199"/>
      <c r="J308" s="200" t="s">
        <v>165</v>
      </c>
      <c r="K308" s="201">
        <v>203.573</v>
      </c>
      <c r="L308" s="202">
        <v>0</v>
      </c>
      <c r="M308" s="202"/>
      <c r="N308" s="203">
        <f>ROUND(L308*K308,2)</f>
        <v>0</v>
      </c>
      <c r="O308" s="203"/>
      <c r="P308" s="203"/>
      <c r="Q308" s="203"/>
      <c r="R308" s="163"/>
      <c r="T308" s="204"/>
      <c r="U308" s="46" t="s">
        <v>50</v>
      </c>
      <c r="V308" s="36"/>
      <c r="W308" s="205">
        <f>V308*K308</f>
        <v>0</v>
      </c>
      <c r="X308" s="205">
        <v>0</v>
      </c>
      <c r="Y308" s="205">
        <f>X308*K308</f>
        <v>0</v>
      </c>
      <c r="Z308" s="205">
        <v>0</v>
      </c>
      <c r="AA308" s="206">
        <f>Z308*K308</f>
        <v>0</v>
      </c>
      <c r="AR308" s="11" t="s">
        <v>166</v>
      </c>
      <c r="AT308" s="11" t="s">
        <v>162</v>
      </c>
      <c r="AU308" s="11" t="s">
        <v>24</v>
      </c>
      <c r="AY308" s="11" t="s">
        <v>161</v>
      </c>
      <c r="BE308" s="125">
        <f>IF(U308="základní",N308,0)</f>
        <v>0</v>
      </c>
      <c r="BF308" s="125">
        <f>IF(U308="snížená",N308,0)</f>
        <v>0</v>
      </c>
      <c r="BG308" s="125">
        <f>IF(U308="zákl. přenesená",N308,0)</f>
        <v>0</v>
      </c>
      <c r="BH308" s="125">
        <f>IF(U308="sníž. přenesená",N308,0)</f>
        <v>0</v>
      </c>
      <c r="BI308" s="125">
        <f>IF(U308="nulová",N308,0)</f>
        <v>0</v>
      </c>
      <c r="BJ308" s="11" t="s">
        <v>25</v>
      </c>
      <c r="BK308" s="125">
        <f>ROUND(L308*K308,2)</f>
        <v>0</v>
      </c>
      <c r="BL308" s="11" t="s">
        <v>166</v>
      </c>
      <c r="BM308" s="11" t="s">
        <v>387</v>
      </c>
    </row>
    <row r="309" spans="2:51" s="207" customFormat="1" ht="20.25" customHeight="1">
      <c r="B309" s="208"/>
      <c r="C309" s="209"/>
      <c r="D309" s="209"/>
      <c r="E309" s="210"/>
      <c r="F309" s="211" t="s">
        <v>349</v>
      </c>
      <c r="G309" s="211"/>
      <c r="H309" s="211"/>
      <c r="I309" s="211"/>
      <c r="J309" s="209"/>
      <c r="K309" s="210"/>
      <c r="L309" s="209"/>
      <c r="M309" s="209"/>
      <c r="N309" s="209"/>
      <c r="O309" s="209"/>
      <c r="P309" s="209"/>
      <c r="Q309" s="209"/>
      <c r="R309" s="212"/>
      <c r="T309" s="213"/>
      <c r="U309" s="209"/>
      <c r="V309" s="209"/>
      <c r="W309" s="209"/>
      <c r="X309" s="209"/>
      <c r="Y309" s="209"/>
      <c r="Z309" s="209"/>
      <c r="AA309" s="214"/>
      <c r="AT309" s="215" t="s">
        <v>169</v>
      </c>
      <c r="AU309" s="215" t="s">
        <v>24</v>
      </c>
      <c r="AV309" s="207" t="s">
        <v>25</v>
      </c>
      <c r="AW309" s="207" t="s">
        <v>42</v>
      </c>
      <c r="AX309" s="207" t="s">
        <v>85</v>
      </c>
      <c r="AY309" s="215" t="s">
        <v>161</v>
      </c>
    </row>
    <row r="310" spans="2:51" s="207" customFormat="1" ht="20.25" customHeight="1">
      <c r="B310" s="208"/>
      <c r="C310" s="209"/>
      <c r="D310" s="209"/>
      <c r="E310" s="210"/>
      <c r="F310" s="236" t="s">
        <v>388</v>
      </c>
      <c r="G310" s="236"/>
      <c r="H310" s="236"/>
      <c r="I310" s="236"/>
      <c r="J310" s="209"/>
      <c r="K310" s="210"/>
      <c r="L310" s="209"/>
      <c r="M310" s="209"/>
      <c r="N310" s="209"/>
      <c r="O310" s="209"/>
      <c r="P310" s="209"/>
      <c r="Q310" s="209"/>
      <c r="R310" s="212"/>
      <c r="T310" s="213"/>
      <c r="U310" s="209"/>
      <c r="V310" s="209"/>
      <c r="W310" s="209"/>
      <c r="X310" s="209"/>
      <c r="Y310" s="209"/>
      <c r="Z310" s="209"/>
      <c r="AA310" s="214"/>
      <c r="AT310" s="215" t="s">
        <v>169</v>
      </c>
      <c r="AU310" s="215" t="s">
        <v>24</v>
      </c>
      <c r="AV310" s="207" t="s">
        <v>25</v>
      </c>
      <c r="AW310" s="207" t="s">
        <v>42</v>
      </c>
      <c r="AX310" s="207" t="s">
        <v>85</v>
      </c>
      <c r="AY310" s="215" t="s">
        <v>161</v>
      </c>
    </row>
    <row r="311" spans="2:51" s="207" customFormat="1" ht="20.25" customHeight="1">
      <c r="B311" s="208"/>
      <c r="C311" s="209"/>
      <c r="D311" s="209"/>
      <c r="E311" s="210"/>
      <c r="F311" s="236" t="s">
        <v>389</v>
      </c>
      <c r="G311" s="236"/>
      <c r="H311" s="236"/>
      <c r="I311" s="236"/>
      <c r="J311" s="209"/>
      <c r="K311" s="210"/>
      <c r="L311" s="209"/>
      <c r="M311" s="209"/>
      <c r="N311" s="209"/>
      <c r="O311" s="209"/>
      <c r="P311" s="209"/>
      <c r="Q311" s="209"/>
      <c r="R311" s="212"/>
      <c r="T311" s="213"/>
      <c r="U311" s="209"/>
      <c r="V311" s="209"/>
      <c r="W311" s="209"/>
      <c r="X311" s="209"/>
      <c r="Y311" s="209"/>
      <c r="Z311" s="209"/>
      <c r="AA311" s="214"/>
      <c r="AT311" s="215" t="s">
        <v>169</v>
      </c>
      <c r="AU311" s="215" t="s">
        <v>24</v>
      </c>
      <c r="AV311" s="207" t="s">
        <v>25</v>
      </c>
      <c r="AW311" s="207" t="s">
        <v>42</v>
      </c>
      <c r="AX311" s="207" t="s">
        <v>85</v>
      </c>
      <c r="AY311" s="215" t="s">
        <v>161</v>
      </c>
    </row>
    <row r="312" spans="2:51" s="216" customFormat="1" ht="20.25" customHeight="1">
      <c r="B312" s="217"/>
      <c r="C312" s="218"/>
      <c r="D312" s="218"/>
      <c r="E312" s="219"/>
      <c r="F312" s="220" t="s">
        <v>364</v>
      </c>
      <c r="G312" s="220"/>
      <c r="H312" s="220"/>
      <c r="I312" s="220"/>
      <c r="J312" s="218"/>
      <c r="K312" s="221">
        <v>20.548</v>
      </c>
      <c r="L312" s="218"/>
      <c r="M312" s="218"/>
      <c r="N312" s="218"/>
      <c r="O312" s="218"/>
      <c r="P312" s="218"/>
      <c r="Q312" s="218"/>
      <c r="R312" s="222"/>
      <c r="T312" s="223"/>
      <c r="U312" s="218"/>
      <c r="V312" s="218"/>
      <c r="W312" s="218"/>
      <c r="X312" s="218"/>
      <c r="Y312" s="218"/>
      <c r="Z312" s="218"/>
      <c r="AA312" s="224"/>
      <c r="AT312" s="225" t="s">
        <v>169</v>
      </c>
      <c r="AU312" s="225" t="s">
        <v>24</v>
      </c>
      <c r="AV312" s="216" t="s">
        <v>24</v>
      </c>
      <c r="AW312" s="216" t="s">
        <v>42</v>
      </c>
      <c r="AX312" s="216" t="s">
        <v>85</v>
      </c>
      <c r="AY312" s="225" t="s">
        <v>161</v>
      </c>
    </row>
    <row r="313" spans="2:51" s="207" customFormat="1" ht="20.25" customHeight="1">
      <c r="B313" s="208"/>
      <c r="C313" s="209"/>
      <c r="D313" s="209"/>
      <c r="E313" s="210"/>
      <c r="F313" s="236" t="s">
        <v>390</v>
      </c>
      <c r="G313" s="236"/>
      <c r="H313" s="236"/>
      <c r="I313" s="236"/>
      <c r="J313" s="209"/>
      <c r="K313" s="210"/>
      <c r="L313" s="209"/>
      <c r="M313" s="209"/>
      <c r="N313" s="209"/>
      <c r="O313" s="209"/>
      <c r="P313" s="209"/>
      <c r="Q313" s="209"/>
      <c r="R313" s="212"/>
      <c r="T313" s="213"/>
      <c r="U313" s="209"/>
      <c r="V313" s="209"/>
      <c r="W313" s="209"/>
      <c r="X313" s="209"/>
      <c r="Y313" s="209"/>
      <c r="Z313" s="209"/>
      <c r="AA313" s="214"/>
      <c r="AT313" s="215" t="s">
        <v>169</v>
      </c>
      <c r="AU313" s="215" t="s">
        <v>24</v>
      </c>
      <c r="AV313" s="207" t="s">
        <v>25</v>
      </c>
      <c r="AW313" s="207" t="s">
        <v>42</v>
      </c>
      <c r="AX313" s="207" t="s">
        <v>85</v>
      </c>
      <c r="AY313" s="215" t="s">
        <v>161</v>
      </c>
    </row>
    <row r="314" spans="2:51" s="216" customFormat="1" ht="20.25" customHeight="1">
      <c r="B314" s="217"/>
      <c r="C314" s="218"/>
      <c r="D314" s="218"/>
      <c r="E314" s="219"/>
      <c r="F314" s="220" t="s">
        <v>376</v>
      </c>
      <c r="G314" s="220"/>
      <c r="H314" s="220"/>
      <c r="I314" s="220"/>
      <c r="J314" s="218"/>
      <c r="K314" s="221">
        <v>183.025</v>
      </c>
      <c r="L314" s="218"/>
      <c r="M314" s="218"/>
      <c r="N314" s="218"/>
      <c r="O314" s="218"/>
      <c r="P314" s="218"/>
      <c r="Q314" s="218"/>
      <c r="R314" s="222"/>
      <c r="T314" s="223"/>
      <c r="U314" s="218"/>
      <c r="V314" s="218"/>
      <c r="W314" s="218"/>
      <c r="X314" s="218"/>
      <c r="Y314" s="218"/>
      <c r="Z314" s="218"/>
      <c r="AA314" s="224"/>
      <c r="AT314" s="225" t="s">
        <v>169</v>
      </c>
      <c r="AU314" s="225" t="s">
        <v>24</v>
      </c>
      <c r="AV314" s="216" t="s">
        <v>24</v>
      </c>
      <c r="AW314" s="216" t="s">
        <v>42</v>
      </c>
      <c r="AX314" s="216" t="s">
        <v>85</v>
      </c>
      <c r="AY314" s="225" t="s">
        <v>161</v>
      </c>
    </row>
    <row r="315" spans="2:51" s="237" customFormat="1" ht="20.25" customHeight="1">
      <c r="B315" s="238"/>
      <c r="C315" s="239"/>
      <c r="D315" s="239"/>
      <c r="E315" s="240"/>
      <c r="F315" s="241" t="s">
        <v>190</v>
      </c>
      <c r="G315" s="241"/>
      <c r="H315" s="241"/>
      <c r="I315" s="241"/>
      <c r="J315" s="239"/>
      <c r="K315" s="242">
        <v>203.573</v>
      </c>
      <c r="L315" s="239"/>
      <c r="M315" s="239"/>
      <c r="N315" s="239"/>
      <c r="O315" s="239"/>
      <c r="P315" s="239"/>
      <c r="Q315" s="239"/>
      <c r="R315" s="243"/>
      <c r="T315" s="244"/>
      <c r="U315" s="239"/>
      <c r="V315" s="239"/>
      <c r="W315" s="239"/>
      <c r="X315" s="239"/>
      <c r="Y315" s="239"/>
      <c r="Z315" s="239"/>
      <c r="AA315" s="245"/>
      <c r="AT315" s="246" t="s">
        <v>169</v>
      </c>
      <c r="AU315" s="246" t="s">
        <v>24</v>
      </c>
      <c r="AV315" s="237" t="s">
        <v>166</v>
      </c>
      <c r="AW315" s="237" t="s">
        <v>42</v>
      </c>
      <c r="AX315" s="237" t="s">
        <v>25</v>
      </c>
      <c r="AY315" s="246" t="s">
        <v>161</v>
      </c>
    </row>
    <row r="316" spans="2:65" s="34" customFormat="1" ht="28.5" customHeight="1">
      <c r="B316" s="161"/>
      <c r="C316" s="197" t="s">
        <v>391</v>
      </c>
      <c r="D316" s="197" t="s">
        <v>162</v>
      </c>
      <c r="E316" s="198" t="s">
        <v>392</v>
      </c>
      <c r="F316" s="199" t="s">
        <v>393</v>
      </c>
      <c r="G316" s="199"/>
      <c r="H316" s="199"/>
      <c r="I316" s="199"/>
      <c r="J316" s="200" t="s">
        <v>165</v>
      </c>
      <c r="K316" s="201">
        <v>10.714</v>
      </c>
      <c r="L316" s="202">
        <v>0</v>
      </c>
      <c r="M316" s="202"/>
      <c r="N316" s="203">
        <f>ROUND(L316*K316,2)</f>
        <v>0</v>
      </c>
      <c r="O316" s="203"/>
      <c r="P316" s="203"/>
      <c r="Q316" s="203"/>
      <c r="R316" s="163"/>
      <c r="T316" s="204"/>
      <c r="U316" s="46" t="s">
        <v>50</v>
      </c>
      <c r="V316" s="36"/>
      <c r="W316" s="205">
        <f>V316*K316</f>
        <v>0</v>
      </c>
      <c r="X316" s="205">
        <v>0</v>
      </c>
      <c r="Y316" s="205">
        <f>X316*K316</f>
        <v>0</v>
      </c>
      <c r="Z316" s="205">
        <v>0</v>
      </c>
      <c r="AA316" s="206">
        <f>Z316*K316</f>
        <v>0</v>
      </c>
      <c r="AR316" s="11" t="s">
        <v>166</v>
      </c>
      <c r="AT316" s="11" t="s">
        <v>162</v>
      </c>
      <c r="AU316" s="11" t="s">
        <v>24</v>
      </c>
      <c r="AY316" s="11" t="s">
        <v>161</v>
      </c>
      <c r="BE316" s="125">
        <f>IF(U316="základní",N316,0)</f>
        <v>0</v>
      </c>
      <c r="BF316" s="125">
        <f>IF(U316="snížená",N316,0)</f>
        <v>0</v>
      </c>
      <c r="BG316" s="125">
        <f>IF(U316="zákl. přenesená",N316,0)</f>
        <v>0</v>
      </c>
      <c r="BH316" s="125">
        <f>IF(U316="sníž. přenesená",N316,0)</f>
        <v>0</v>
      </c>
      <c r="BI316" s="125">
        <f>IF(U316="nulová",N316,0)</f>
        <v>0</v>
      </c>
      <c r="BJ316" s="11" t="s">
        <v>25</v>
      </c>
      <c r="BK316" s="125">
        <f>ROUND(L316*K316,2)</f>
        <v>0</v>
      </c>
      <c r="BL316" s="11" t="s">
        <v>166</v>
      </c>
      <c r="BM316" s="11" t="s">
        <v>394</v>
      </c>
    </row>
    <row r="317" spans="2:51" s="207" customFormat="1" ht="20.25" customHeight="1">
      <c r="B317" s="208"/>
      <c r="C317" s="209"/>
      <c r="D317" s="209"/>
      <c r="E317" s="210"/>
      <c r="F317" s="211" t="s">
        <v>305</v>
      </c>
      <c r="G317" s="211"/>
      <c r="H317" s="211"/>
      <c r="I317" s="211"/>
      <c r="J317" s="209"/>
      <c r="K317" s="210"/>
      <c r="L317" s="209"/>
      <c r="M317" s="209"/>
      <c r="N317" s="209"/>
      <c r="O317" s="209"/>
      <c r="P317" s="209"/>
      <c r="Q317" s="209"/>
      <c r="R317" s="212"/>
      <c r="T317" s="213"/>
      <c r="U317" s="209"/>
      <c r="V317" s="209"/>
      <c r="W317" s="209"/>
      <c r="X317" s="209"/>
      <c r="Y317" s="209"/>
      <c r="Z317" s="209"/>
      <c r="AA317" s="214"/>
      <c r="AT317" s="215" t="s">
        <v>169</v>
      </c>
      <c r="AU317" s="215" t="s">
        <v>24</v>
      </c>
      <c r="AV317" s="207" t="s">
        <v>25</v>
      </c>
      <c r="AW317" s="207" t="s">
        <v>42</v>
      </c>
      <c r="AX317" s="207" t="s">
        <v>85</v>
      </c>
      <c r="AY317" s="215" t="s">
        <v>161</v>
      </c>
    </row>
    <row r="318" spans="2:51" s="207" customFormat="1" ht="20.25" customHeight="1">
      <c r="B318" s="208"/>
      <c r="C318" s="209"/>
      <c r="D318" s="209"/>
      <c r="E318" s="210"/>
      <c r="F318" s="236" t="s">
        <v>388</v>
      </c>
      <c r="G318" s="236"/>
      <c r="H318" s="236"/>
      <c r="I318" s="236"/>
      <c r="J318" s="209"/>
      <c r="K318" s="210"/>
      <c r="L318" s="209"/>
      <c r="M318" s="209"/>
      <c r="N318" s="209"/>
      <c r="O318" s="209"/>
      <c r="P318" s="209"/>
      <c r="Q318" s="209"/>
      <c r="R318" s="212"/>
      <c r="T318" s="213"/>
      <c r="U318" s="209"/>
      <c r="V318" s="209"/>
      <c r="W318" s="209"/>
      <c r="X318" s="209"/>
      <c r="Y318" s="209"/>
      <c r="Z318" s="209"/>
      <c r="AA318" s="214"/>
      <c r="AT318" s="215" t="s">
        <v>169</v>
      </c>
      <c r="AU318" s="215" t="s">
        <v>24</v>
      </c>
      <c r="AV318" s="207" t="s">
        <v>25</v>
      </c>
      <c r="AW318" s="207" t="s">
        <v>42</v>
      </c>
      <c r="AX318" s="207" t="s">
        <v>85</v>
      </c>
      <c r="AY318" s="215" t="s">
        <v>161</v>
      </c>
    </row>
    <row r="319" spans="2:51" s="207" customFormat="1" ht="20.25" customHeight="1">
      <c r="B319" s="208"/>
      <c r="C319" s="209"/>
      <c r="D319" s="209"/>
      <c r="E319" s="210"/>
      <c r="F319" s="236" t="s">
        <v>389</v>
      </c>
      <c r="G319" s="236"/>
      <c r="H319" s="236"/>
      <c r="I319" s="236"/>
      <c r="J319" s="209"/>
      <c r="K319" s="210"/>
      <c r="L319" s="209"/>
      <c r="M319" s="209"/>
      <c r="N319" s="209"/>
      <c r="O319" s="209"/>
      <c r="P319" s="209"/>
      <c r="Q319" s="209"/>
      <c r="R319" s="212"/>
      <c r="T319" s="213"/>
      <c r="U319" s="209"/>
      <c r="V319" s="209"/>
      <c r="W319" s="209"/>
      <c r="X319" s="209"/>
      <c r="Y319" s="209"/>
      <c r="Z319" s="209"/>
      <c r="AA319" s="214"/>
      <c r="AT319" s="215" t="s">
        <v>169</v>
      </c>
      <c r="AU319" s="215" t="s">
        <v>24</v>
      </c>
      <c r="AV319" s="207" t="s">
        <v>25</v>
      </c>
      <c r="AW319" s="207" t="s">
        <v>42</v>
      </c>
      <c r="AX319" s="207" t="s">
        <v>85</v>
      </c>
      <c r="AY319" s="215" t="s">
        <v>161</v>
      </c>
    </row>
    <row r="320" spans="2:51" s="216" customFormat="1" ht="20.25" customHeight="1">
      <c r="B320" s="217"/>
      <c r="C320" s="218"/>
      <c r="D320" s="218"/>
      <c r="E320" s="219"/>
      <c r="F320" s="220" t="s">
        <v>369</v>
      </c>
      <c r="G320" s="220"/>
      <c r="H320" s="220"/>
      <c r="I320" s="220"/>
      <c r="J320" s="218"/>
      <c r="K320" s="221">
        <v>1.081</v>
      </c>
      <c r="L320" s="218"/>
      <c r="M320" s="218"/>
      <c r="N320" s="218"/>
      <c r="O320" s="218"/>
      <c r="P320" s="218"/>
      <c r="Q320" s="218"/>
      <c r="R320" s="222"/>
      <c r="T320" s="223"/>
      <c r="U320" s="218"/>
      <c r="V320" s="218"/>
      <c r="W320" s="218"/>
      <c r="X320" s="218"/>
      <c r="Y320" s="218"/>
      <c r="Z320" s="218"/>
      <c r="AA320" s="224"/>
      <c r="AT320" s="225" t="s">
        <v>169</v>
      </c>
      <c r="AU320" s="225" t="s">
        <v>24</v>
      </c>
      <c r="AV320" s="216" t="s">
        <v>24</v>
      </c>
      <c r="AW320" s="216" t="s">
        <v>42</v>
      </c>
      <c r="AX320" s="216" t="s">
        <v>85</v>
      </c>
      <c r="AY320" s="225" t="s">
        <v>161</v>
      </c>
    </row>
    <row r="321" spans="2:51" s="207" customFormat="1" ht="20.25" customHeight="1">
      <c r="B321" s="208"/>
      <c r="C321" s="209"/>
      <c r="D321" s="209"/>
      <c r="E321" s="210"/>
      <c r="F321" s="236" t="s">
        <v>390</v>
      </c>
      <c r="G321" s="236"/>
      <c r="H321" s="236"/>
      <c r="I321" s="236"/>
      <c r="J321" s="209"/>
      <c r="K321" s="210"/>
      <c r="L321" s="209"/>
      <c r="M321" s="209"/>
      <c r="N321" s="209"/>
      <c r="O321" s="209"/>
      <c r="P321" s="209"/>
      <c r="Q321" s="209"/>
      <c r="R321" s="212"/>
      <c r="T321" s="213"/>
      <c r="U321" s="209"/>
      <c r="V321" s="209"/>
      <c r="W321" s="209"/>
      <c r="X321" s="209"/>
      <c r="Y321" s="209"/>
      <c r="Z321" s="209"/>
      <c r="AA321" s="214"/>
      <c r="AT321" s="215" t="s">
        <v>169</v>
      </c>
      <c r="AU321" s="215" t="s">
        <v>24</v>
      </c>
      <c r="AV321" s="207" t="s">
        <v>25</v>
      </c>
      <c r="AW321" s="207" t="s">
        <v>42</v>
      </c>
      <c r="AX321" s="207" t="s">
        <v>85</v>
      </c>
      <c r="AY321" s="215" t="s">
        <v>161</v>
      </c>
    </row>
    <row r="322" spans="2:51" s="216" customFormat="1" ht="20.25" customHeight="1">
      <c r="B322" s="217"/>
      <c r="C322" s="218"/>
      <c r="D322" s="218"/>
      <c r="E322" s="219"/>
      <c r="F322" s="220" t="s">
        <v>383</v>
      </c>
      <c r="G322" s="220"/>
      <c r="H322" s="220"/>
      <c r="I322" s="220"/>
      <c r="J322" s="218"/>
      <c r="K322" s="221">
        <v>9.633</v>
      </c>
      <c r="L322" s="218"/>
      <c r="M322" s="218"/>
      <c r="N322" s="218"/>
      <c r="O322" s="218"/>
      <c r="P322" s="218"/>
      <c r="Q322" s="218"/>
      <c r="R322" s="222"/>
      <c r="T322" s="223"/>
      <c r="U322" s="218"/>
      <c r="V322" s="218"/>
      <c r="W322" s="218"/>
      <c r="X322" s="218"/>
      <c r="Y322" s="218"/>
      <c r="Z322" s="218"/>
      <c r="AA322" s="224"/>
      <c r="AT322" s="225" t="s">
        <v>169</v>
      </c>
      <c r="AU322" s="225" t="s">
        <v>24</v>
      </c>
      <c r="AV322" s="216" t="s">
        <v>24</v>
      </c>
      <c r="AW322" s="216" t="s">
        <v>42</v>
      </c>
      <c r="AX322" s="216" t="s">
        <v>85</v>
      </c>
      <c r="AY322" s="225" t="s">
        <v>161</v>
      </c>
    </row>
    <row r="323" spans="2:51" s="237" customFormat="1" ht="20.25" customHeight="1">
      <c r="B323" s="238"/>
      <c r="C323" s="239"/>
      <c r="D323" s="239"/>
      <c r="E323" s="240"/>
      <c r="F323" s="241" t="s">
        <v>190</v>
      </c>
      <c r="G323" s="241"/>
      <c r="H323" s="241"/>
      <c r="I323" s="241"/>
      <c r="J323" s="239"/>
      <c r="K323" s="242">
        <v>10.714</v>
      </c>
      <c r="L323" s="239"/>
      <c r="M323" s="239"/>
      <c r="N323" s="239"/>
      <c r="O323" s="239"/>
      <c r="P323" s="239"/>
      <c r="Q323" s="239"/>
      <c r="R323" s="243"/>
      <c r="T323" s="244"/>
      <c r="U323" s="239"/>
      <c r="V323" s="239"/>
      <c r="W323" s="239"/>
      <c r="X323" s="239"/>
      <c r="Y323" s="239"/>
      <c r="Z323" s="239"/>
      <c r="AA323" s="245"/>
      <c r="AT323" s="246" t="s">
        <v>169</v>
      </c>
      <c r="AU323" s="246" t="s">
        <v>24</v>
      </c>
      <c r="AV323" s="237" t="s">
        <v>166</v>
      </c>
      <c r="AW323" s="237" t="s">
        <v>42</v>
      </c>
      <c r="AX323" s="237" t="s">
        <v>25</v>
      </c>
      <c r="AY323" s="246" t="s">
        <v>161</v>
      </c>
    </row>
    <row r="324" spans="2:65" s="34" customFormat="1" ht="28.5" customHeight="1">
      <c r="B324" s="161"/>
      <c r="C324" s="197" t="s">
        <v>395</v>
      </c>
      <c r="D324" s="197" t="s">
        <v>162</v>
      </c>
      <c r="E324" s="198" t="s">
        <v>396</v>
      </c>
      <c r="F324" s="199" t="s">
        <v>397</v>
      </c>
      <c r="G324" s="199"/>
      <c r="H324" s="199"/>
      <c r="I324" s="199"/>
      <c r="J324" s="200" t="s">
        <v>165</v>
      </c>
      <c r="K324" s="201">
        <v>214.287</v>
      </c>
      <c r="L324" s="202">
        <v>0</v>
      </c>
      <c r="M324" s="202"/>
      <c r="N324" s="203">
        <f aca="true" t="shared" si="71" ref="N324:N325">ROUND(L324*K324,2)</f>
        <v>0</v>
      </c>
      <c r="O324" s="203"/>
      <c r="P324" s="203"/>
      <c r="Q324" s="203"/>
      <c r="R324" s="163"/>
      <c r="T324" s="204"/>
      <c r="U324" s="46" t="s">
        <v>50</v>
      </c>
      <c r="V324" s="36"/>
      <c r="W324" s="205">
        <f aca="true" t="shared" si="72" ref="W324:W325">V324*K324</f>
        <v>0</v>
      </c>
      <c r="X324" s="205">
        <v>0</v>
      </c>
      <c r="Y324" s="205">
        <f aca="true" t="shared" si="73" ref="Y324:Y325">X324*K324</f>
        <v>0</v>
      </c>
      <c r="Z324" s="205">
        <v>0</v>
      </c>
      <c r="AA324" s="206">
        <f aca="true" t="shared" si="74" ref="AA324:AA325">Z324*K324</f>
        <v>0</v>
      </c>
      <c r="AR324" s="11" t="s">
        <v>166</v>
      </c>
      <c r="AT324" s="11" t="s">
        <v>162</v>
      </c>
      <c r="AU324" s="11" t="s">
        <v>24</v>
      </c>
      <c r="AY324" s="11" t="s">
        <v>161</v>
      </c>
      <c r="BE324" s="125">
        <f aca="true" t="shared" si="75" ref="BE324:BE325">IF(U324="základní",N324,0)</f>
        <v>0</v>
      </c>
      <c r="BF324" s="125">
        <f aca="true" t="shared" si="76" ref="BF324:BF325">IF(U324="snížená",N324,0)</f>
        <v>0</v>
      </c>
      <c r="BG324" s="125">
        <f aca="true" t="shared" si="77" ref="BG324:BG325">IF(U324="zákl. přenesená",N324,0)</f>
        <v>0</v>
      </c>
      <c r="BH324" s="125">
        <f aca="true" t="shared" si="78" ref="BH324:BH325">IF(U324="sníž. přenesená",N324,0)</f>
        <v>0</v>
      </c>
      <c r="BI324" s="125">
        <f aca="true" t="shared" si="79" ref="BI324:BI325">IF(U324="nulová",N324,0)</f>
        <v>0</v>
      </c>
      <c r="BJ324" s="11" t="s">
        <v>25</v>
      </c>
      <c r="BK324" s="125">
        <f aca="true" t="shared" si="80" ref="BK324:BK325">ROUND(L324*K324,2)</f>
        <v>0</v>
      </c>
      <c r="BL324" s="11" t="s">
        <v>166</v>
      </c>
      <c r="BM324" s="11" t="s">
        <v>398</v>
      </c>
    </row>
    <row r="325" spans="2:65" s="34" customFormat="1" ht="28.5" customHeight="1">
      <c r="B325" s="161"/>
      <c r="C325" s="197" t="s">
        <v>399</v>
      </c>
      <c r="D325" s="197" t="s">
        <v>162</v>
      </c>
      <c r="E325" s="198" t="s">
        <v>400</v>
      </c>
      <c r="F325" s="199" t="s">
        <v>401</v>
      </c>
      <c r="G325" s="199"/>
      <c r="H325" s="199"/>
      <c r="I325" s="199"/>
      <c r="J325" s="200" t="s">
        <v>402</v>
      </c>
      <c r="K325" s="201">
        <v>308.253</v>
      </c>
      <c r="L325" s="202">
        <v>0</v>
      </c>
      <c r="M325" s="202"/>
      <c r="N325" s="203">
        <f t="shared" si="71"/>
        <v>0</v>
      </c>
      <c r="O325" s="203"/>
      <c r="P325" s="203"/>
      <c r="Q325" s="203"/>
      <c r="R325" s="163"/>
      <c r="T325" s="204"/>
      <c r="U325" s="46" t="s">
        <v>50</v>
      </c>
      <c r="V325" s="36"/>
      <c r="W325" s="205">
        <f t="shared" si="72"/>
        <v>0</v>
      </c>
      <c r="X325" s="205">
        <v>0</v>
      </c>
      <c r="Y325" s="205">
        <f t="shared" si="73"/>
        <v>0</v>
      </c>
      <c r="Z325" s="205">
        <v>0</v>
      </c>
      <c r="AA325" s="206">
        <f t="shared" si="74"/>
        <v>0</v>
      </c>
      <c r="AR325" s="11" t="s">
        <v>166</v>
      </c>
      <c r="AT325" s="11" t="s">
        <v>162</v>
      </c>
      <c r="AU325" s="11" t="s">
        <v>24</v>
      </c>
      <c r="AY325" s="11" t="s">
        <v>161</v>
      </c>
      <c r="BE325" s="125">
        <f t="shared" si="75"/>
        <v>0</v>
      </c>
      <c r="BF325" s="125">
        <f t="shared" si="76"/>
        <v>0</v>
      </c>
      <c r="BG325" s="125">
        <f t="shared" si="77"/>
        <v>0</v>
      </c>
      <c r="BH325" s="125">
        <f t="shared" si="78"/>
        <v>0</v>
      </c>
      <c r="BI325" s="125">
        <f t="shared" si="79"/>
        <v>0</v>
      </c>
      <c r="BJ325" s="11" t="s">
        <v>25</v>
      </c>
      <c r="BK325" s="125">
        <f t="shared" si="80"/>
        <v>0</v>
      </c>
      <c r="BL325" s="11" t="s">
        <v>166</v>
      </c>
      <c r="BM325" s="11" t="s">
        <v>403</v>
      </c>
    </row>
    <row r="326" spans="2:51" s="207" customFormat="1" ht="20.25" customHeight="1">
      <c r="B326" s="208"/>
      <c r="C326" s="209"/>
      <c r="D326" s="209"/>
      <c r="E326" s="210"/>
      <c r="F326" s="211" t="s">
        <v>404</v>
      </c>
      <c r="G326" s="211"/>
      <c r="H326" s="211"/>
      <c r="I326" s="211"/>
      <c r="J326" s="209"/>
      <c r="K326" s="210"/>
      <c r="L326" s="209"/>
      <c r="M326" s="209"/>
      <c r="N326" s="209"/>
      <c r="O326" s="209"/>
      <c r="P326" s="209"/>
      <c r="Q326" s="209"/>
      <c r="R326" s="212"/>
      <c r="T326" s="213"/>
      <c r="U326" s="209"/>
      <c r="V326" s="209"/>
      <c r="W326" s="209"/>
      <c r="X326" s="209"/>
      <c r="Y326" s="209"/>
      <c r="Z326" s="209"/>
      <c r="AA326" s="214"/>
      <c r="AT326" s="215" t="s">
        <v>169</v>
      </c>
      <c r="AU326" s="215" t="s">
        <v>24</v>
      </c>
      <c r="AV326" s="207" t="s">
        <v>25</v>
      </c>
      <c r="AW326" s="207" t="s">
        <v>42</v>
      </c>
      <c r="AX326" s="207" t="s">
        <v>85</v>
      </c>
      <c r="AY326" s="215" t="s">
        <v>161</v>
      </c>
    </row>
    <row r="327" spans="2:51" s="216" customFormat="1" ht="20.25" customHeight="1">
      <c r="B327" s="217"/>
      <c r="C327" s="218"/>
      <c r="D327" s="218"/>
      <c r="E327" s="219"/>
      <c r="F327" s="220" t="s">
        <v>405</v>
      </c>
      <c r="G327" s="220"/>
      <c r="H327" s="220"/>
      <c r="I327" s="220"/>
      <c r="J327" s="218"/>
      <c r="K327" s="221">
        <v>308.253</v>
      </c>
      <c r="L327" s="218"/>
      <c r="M327" s="218"/>
      <c r="N327" s="218"/>
      <c r="O327" s="218"/>
      <c r="P327" s="218"/>
      <c r="Q327" s="218"/>
      <c r="R327" s="222"/>
      <c r="T327" s="223"/>
      <c r="U327" s="218"/>
      <c r="V327" s="218"/>
      <c r="W327" s="218"/>
      <c r="X327" s="218"/>
      <c r="Y327" s="218"/>
      <c r="Z327" s="218"/>
      <c r="AA327" s="224"/>
      <c r="AT327" s="225" t="s">
        <v>169</v>
      </c>
      <c r="AU327" s="225" t="s">
        <v>24</v>
      </c>
      <c r="AV327" s="216" t="s">
        <v>24</v>
      </c>
      <c r="AW327" s="216" t="s">
        <v>42</v>
      </c>
      <c r="AX327" s="216" t="s">
        <v>85</v>
      </c>
      <c r="AY327" s="225" t="s">
        <v>161</v>
      </c>
    </row>
    <row r="328" spans="2:51" s="237" customFormat="1" ht="20.25" customHeight="1">
      <c r="B328" s="238"/>
      <c r="C328" s="239"/>
      <c r="D328" s="239"/>
      <c r="E328" s="240"/>
      <c r="F328" s="241" t="s">
        <v>190</v>
      </c>
      <c r="G328" s="241"/>
      <c r="H328" s="241"/>
      <c r="I328" s="241"/>
      <c r="J328" s="239"/>
      <c r="K328" s="242">
        <v>308.253</v>
      </c>
      <c r="L328" s="239"/>
      <c r="M328" s="239"/>
      <c r="N328" s="239"/>
      <c r="O328" s="239"/>
      <c r="P328" s="239"/>
      <c r="Q328" s="239"/>
      <c r="R328" s="243"/>
      <c r="T328" s="244"/>
      <c r="U328" s="239"/>
      <c r="V328" s="239"/>
      <c r="W328" s="239"/>
      <c r="X328" s="239"/>
      <c r="Y328" s="239"/>
      <c r="Z328" s="239"/>
      <c r="AA328" s="245"/>
      <c r="AT328" s="246" t="s">
        <v>169</v>
      </c>
      <c r="AU328" s="246" t="s">
        <v>24</v>
      </c>
      <c r="AV328" s="237" t="s">
        <v>166</v>
      </c>
      <c r="AW328" s="237" t="s">
        <v>42</v>
      </c>
      <c r="AX328" s="237" t="s">
        <v>25</v>
      </c>
      <c r="AY328" s="246" t="s">
        <v>161</v>
      </c>
    </row>
    <row r="329" spans="2:65" s="34" customFormat="1" ht="28.5" customHeight="1">
      <c r="B329" s="161"/>
      <c r="C329" s="197" t="s">
        <v>406</v>
      </c>
      <c r="D329" s="197" t="s">
        <v>162</v>
      </c>
      <c r="E329" s="198" t="s">
        <v>407</v>
      </c>
      <c r="F329" s="199" t="s">
        <v>408</v>
      </c>
      <c r="G329" s="199"/>
      <c r="H329" s="199"/>
      <c r="I329" s="199"/>
      <c r="J329" s="200" t="s">
        <v>165</v>
      </c>
      <c r="K329" s="201">
        <v>86.514</v>
      </c>
      <c r="L329" s="202">
        <v>0</v>
      </c>
      <c r="M329" s="202"/>
      <c r="N329" s="203">
        <f>ROUND(L329*K329,2)</f>
        <v>0</v>
      </c>
      <c r="O329" s="203"/>
      <c r="P329" s="203"/>
      <c r="Q329" s="203"/>
      <c r="R329" s="163"/>
      <c r="T329" s="204"/>
      <c r="U329" s="46" t="s">
        <v>50</v>
      </c>
      <c r="V329" s="36"/>
      <c r="W329" s="205">
        <f>V329*K329</f>
        <v>0</v>
      </c>
      <c r="X329" s="205">
        <v>0</v>
      </c>
      <c r="Y329" s="205">
        <f>X329*K329</f>
        <v>0</v>
      </c>
      <c r="Z329" s="205">
        <v>0</v>
      </c>
      <c r="AA329" s="206">
        <f>Z329*K329</f>
        <v>0</v>
      </c>
      <c r="AR329" s="11" t="s">
        <v>166</v>
      </c>
      <c r="AT329" s="11" t="s">
        <v>162</v>
      </c>
      <c r="AU329" s="11" t="s">
        <v>24</v>
      </c>
      <c r="AY329" s="11" t="s">
        <v>161</v>
      </c>
      <c r="BE329" s="125">
        <f>IF(U329="základní",N329,0)</f>
        <v>0</v>
      </c>
      <c r="BF329" s="125">
        <f>IF(U329="snížená",N329,0)</f>
        <v>0</v>
      </c>
      <c r="BG329" s="125">
        <f>IF(U329="zákl. přenesená",N329,0)</f>
        <v>0</v>
      </c>
      <c r="BH329" s="125">
        <f>IF(U329="sníž. přenesená",N329,0)</f>
        <v>0</v>
      </c>
      <c r="BI329" s="125">
        <f>IF(U329="nulová",N329,0)</f>
        <v>0</v>
      </c>
      <c r="BJ329" s="11" t="s">
        <v>25</v>
      </c>
      <c r="BK329" s="125">
        <f>ROUND(L329*K329,2)</f>
        <v>0</v>
      </c>
      <c r="BL329" s="11" t="s">
        <v>166</v>
      </c>
      <c r="BM329" s="11" t="s">
        <v>409</v>
      </c>
    </row>
    <row r="330" spans="2:51" s="207" customFormat="1" ht="20.25" customHeight="1">
      <c r="B330" s="208"/>
      <c r="C330" s="209"/>
      <c r="D330" s="209"/>
      <c r="E330" s="210"/>
      <c r="F330" s="211" t="s">
        <v>410</v>
      </c>
      <c r="G330" s="211"/>
      <c r="H330" s="211"/>
      <c r="I330" s="211"/>
      <c r="J330" s="209"/>
      <c r="K330" s="210"/>
      <c r="L330" s="209"/>
      <c r="M330" s="209"/>
      <c r="N330" s="209"/>
      <c r="O330" s="209"/>
      <c r="P330" s="209"/>
      <c r="Q330" s="209"/>
      <c r="R330" s="212"/>
      <c r="T330" s="213"/>
      <c r="U330" s="209"/>
      <c r="V330" s="209"/>
      <c r="W330" s="209"/>
      <c r="X330" s="209"/>
      <c r="Y330" s="209"/>
      <c r="Z330" s="209"/>
      <c r="AA330" s="214"/>
      <c r="AT330" s="215" t="s">
        <v>169</v>
      </c>
      <c r="AU330" s="215" t="s">
        <v>24</v>
      </c>
      <c r="AV330" s="207" t="s">
        <v>25</v>
      </c>
      <c r="AW330" s="207" t="s">
        <v>42</v>
      </c>
      <c r="AX330" s="207" t="s">
        <v>85</v>
      </c>
      <c r="AY330" s="215" t="s">
        <v>161</v>
      </c>
    </row>
    <row r="331" spans="2:51" s="207" customFormat="1" ht="20.25" customHeight="1">
      <c r="B331" s="208"/>
      <c r="C331" s="209"/>
      <c r="D331" s="209"/>
      <c r="E331" s="210"/>
      <c r="F331" s="236" t="s">
        <v>411</v>
      </c>
      <c r="G331" s="236"/>
      <c r="H331" s="236"/>
      <c r="I331" s="236"/>
      <c r="J331" s="209"/>
      <c r="K331" s="210"/>
      <c r="L331" s="209"/>
      <c r="M331" s="209"/>
      <c r="N331" s="209"/>
      <c r="O331" s="209"/>
      <c r="P331" s="209"/>
      <c r="Q331" s="209"/>
      <c r="R331" s="212"/>
      <c r="T331" s="213"/>
      <c r="U331" s="209"/>
      <c r="V331" s="209"/>
      <c r="W331" s="209"/>
      <c r="X331" s="209"/>
      <c r="Y331" s="209"/>
      <c r="Z331" s="209"/>
      <c r="AA331" s="214"/>
      <c r="AT331" s="215" t="s">
        <v>169</v>
      </c>
      <c r="AU331" s="215" t="s">
        <v>24</v>
      </c>
      <c r="AV331" s="207" t="s">
        <v>25</v>
      </c>
      <c r="AW331" s="207" t="s">
        <v>42</v>
      </c>
      <c r="AX331" s="207" t="s">
        <v>85</v>
      </c>
      <c r="AY331" s="215" t="s">
        <v>161</v>
      </c>
    </row>
    <row r="332" spans="2:51" s="207" customFormat="1" ht="28.5" customHeight="1">
      <c r="B332" s="208"/>
      <c r="C332" s="209"/>
      <c r="D332" s="209"/>
      <c r="E332" s="210"/>
      <c r="F332" s="236" t="s">
        <v>412</v>
      </c>
      <c r="G332" s="236"/>
      <c r="H332" s="236"/>
      <c r="I332" s="236"/>
      <c r="J332" s="209"/>
      <c r="K332" s="210"/>
      <c r="L332" s="209"/>
      <c r="M332" s="209"/>
      <c r="N332" s="209"/>
      <c r="O332" s="209"/>
      <c r="P332" s="209"/>
      <c r="Q332" s="209"/>
      <c r="R332" s="212"/>
      <c r="T332" s="213"/>
      <c r="U332" s="209"/>
      <c r="V332" s="209"/>
      <c r="W332" s="209"/>
      <c r="X332" s="209"/>
      <c r="Y332" s="209"/>
      <c r="Z332" s="209"/>
      <c r="AA332" s="214"/>
      <c r="AT332" s="215" t="s">
        <v>169</v>
      </c>
      <c r="AU332" s="215" t="s">
        <v>24</v>
      </c>
      <c r="AV332" s="207" t="s">
        <v>25</v>
      </c>
      <c r="AW332" s="207" t="s">
        <v>42</v>
      </c>
      <c r="AX332" s="207" t="s">
        <v>85</v>
      </c>
      <c r="AY332" s="215" t="s">
        <v>161</v>
      </c>
    </row>
    <row r="333" spans="2:51" s="207" customFormat="1" ht="20.25" customHeight="1">
      <c r="B333" s="208"/>
      <c r="C333" s="209"/>
      <c r="D333" s="209"/>
      <c r="E333" s="210"/>
      <c r="F333" s="236" t="s">
        <v>413</v>
      </c>
      <c r="G333" s="236"/>
      <c r="H333" s="236"/>
      <c r="I333" s="236"/>
      <c r="J333" s="209"/>
      <c r="K333" s="210"/>
      <c r="L333" s="209"/>
      <c r="M333" s="209"/>
      <c r="N333" s="209"/>
      <c r="O333" s="209"/>
      <c r="P333" s="209"/>
      <c r="Q333" s="209"/>
      <c r="R333" s="212"/>
      <c r="T333" s="213"/>
      <c r="U333" s="209"/>
      <c r="V333" s="209"/>
      <c r="W333" s="209"/>
      <c r="X333" s="209"/>
      <c r="Y333" s="209"/>
      <c r="Z333" s="209"/>
      <c r="AA333" s="214"/>
      <c r="AT333" s="215" t="s">
        <v>169</v>
      </c>
      <c r="AU333" s="215" t="s">
        <v>24</v>
      </c>
      <c r="AV333" s="207" t="s">
        <v>25</v>
      </c>
      <c r="AW333" s="207" t="s">
        <v>42</v>
      </c>
      <c r="AX333" s="207" t="s">
        <v>85</v>
      </c>
      <c r="AY333" s="215" t="s">
        <v>161</v>
      </c>
    </row>
    <row r="334" spans="2:51" s="216" customFormat="1" ht="20.25" customHeight="1">
      <c r="B334" s="217"/>
      <c r="C334" s="218"/>
      <c r="D334" s="218"/>
      <c r="E334" s="219"/>
      <c r="F334" s="220" t="s">
        <v>414</v>
      </c>
      <c r="G334" s="220"/>
      <c r="H334" s="220"/>
      <c r="I334" s="220"/>
      <c r="J334" s="218"/>
      <c r="K334" s="221">
        <v>214.287</v>
      </c>
      <c r="L334" s="218"/>
      <c r="M334" s="218"/>
      <c r="N334" s="218"/>
      <c r="O334" s="218"/>
      <c r="P334" s="218"/>
      <c r="Q334" s="218"/>
      <c r="R334" s="222"/>
      <c r="T334" s="223"/>
      <c r="U334" s="218"/>
      <c r="V334" s="218"/>
      <c r="W334" s="218"/>
      <c r="X334" s="218"/>
      <c r="Y334" s="218"/>
      <c r="Z334" s="218"/>
      <c r="AA334" s="224"/>
      <c r="AT334" s="225" t="s">
        <v>169</v>
      </c>
      <c r="AU334" s="225" t="s">
        <v>24</v>
      </c>
      <c r="AV334" s="216" t="s">
        <v>24</v>
      </c>
      <c r="AW334" s="216" t="s">
        <v>42</v>
      </c>
      <c r="AX334" s="216" t="s">
        <v>85</v>
      </c>
      <c r="AY334" s="225" t="s">
        <v>161</v>
      </c>
    </row>
    <row r="335" spans="2:51" s="207" customFormat="1" ht="20.25" customHeight="1">
      <c r="B335" s="208"/>
      <c r="C335" s="209"/>
      <c r="D335" s="209"/>
      <c r="E335" s="210"/>
      <c r="F335" s="236" t="s">
        <v>415</v>
      </c>
      <c r="G335" s="236"/>
      <c r="H335" s="236"/>
      <c r="I335" s="236"/>
      <c r="J335" s="209"/>
      <c r="K335" s="210"/>
      <c r="L335" s="209"/>
      <c r="M335" s="209"/>
      <c r="N335" s="209"/>
      <c r="O335" s="209"/>
      <c r="P335" s="209"/>
      <c r="Q335" s="209"/>
      <c r="R335" s="212"/>
      <c r="T335" s="213"/>
      <c r="U335" s="209"/>
      <c r="V335" s="209"/>
      <c r="W335" s="209"/>
      <c r="X335" s="209"/>
      <c r="Y335" s="209"/>
      <c r="Z335" s="209"/>
      <c r="AA335" s="214"/>
      <c r="AT335" s="215" t="s">
        <v>169</v>
      </c>
      <c r="AU335" s="215" t="s">
        <v>24</v>
      </c>
      <c r="AV335" s="207" t="s">
        <v>25</v>
      </c>
      <c r="AW335" s="207" t="s">
        <v>42</v>
      </c>
      <c r="AX335" s="207" t="s">
        <v>85</v>
      </c>
      <c r="AY335" s="215" t="s">
        <v>161</v>
      </c>
    </row>
    <row r="336" spans="2:51" s="216" customFormat="1" ht="20.25" customHeight="1">
      <c r="B336" s="217"/>
      <c r="C336" s="218"/>
      <c r="D336" s="218"/>
      <c r="E336" s="219"/>
      <c r="F336" s="220" t="s">
        <v>416</v>
      </c>
      <c r="G336" s="220"/>
      <c r="H336" s="220"/>
      <c r="I336" s="220"/>
      <c r="J336" s="218"/>
      <c r="K336" s="221">
        <v>-32.426</v>
      </c>
      <c r="L336" s="218"/>
      <c r="M336" s="218"/>
      <c r="N336" s="218"/>
      <c r="O336" s="218"/>
      <c r="P336" s="218"/>
      <c r="Q336" s="218"/>
      <c r="R336" s="222"/>
      <c r="T336" s="223"/>
      <c r="U336" s="218"/>
      <c r="V336" s="218"/>
      <c r="W336" s="218"/>
      <c r="X336" s="218"/>
      <c r="Y336" s="218"/>
      <c r="Z336" s="218"/>
      <c r="AA336" s="224"/>
      <c r="AT336" s="225" t="s">
        <v>169</v>
      </c>
      <c r="AU336" s="225" t="s">
        <v>24</v>
      </c>
      <c r="AV336" s="216" t="s">
        <v>24</v>
      </c>
      <c r="AW336" s="216" t="s">
        <v>42</v>
      </c>
      <c r="AX336" s="216" t="s">
        <v>85</v>
      </c>
      <c r="AY336" s="225" t="s">
        <v>161</v>
      </c>
    </row>
    <row r="337" spans="2:51" s="207" customFormat="1" ht="20.25" customHeight="1">
      <c r="B337" s="208"/>
      <c r="C337" s="209"/>
      <c r="D337" s="209"/>
      <c r="E337" s="210"/>
      <c r="F337" s="236" t="s">
        <v>417</v>
      </c>
      <c r="G337" s="236"/>
      <c r="H337" s="236"/>
      <c r="I337" s="236"/>
      <c r="J337" s="209"/>
      <c r="K337" s="210"/>
      <c r="L337" s="209"/>
      <c r="M337" s="209"/>
      <c r="N337" s="209"/>
      <c r="O337" s="209"/>
      <c r="P337" s="209"/>
      <c r="Q337" s="209"/>
      <c r="R337" s="212"/>
      <c r="T337" s="213"/>
      <c r="U337" s="209"/>
      <c r="V337" s="209"/>
      <c r="W337" s="209"/>
      <c r="X337" s="209"/>
      <c r="Y337" s="209"/>
      <c r="Z337" s="209"/>
      <c r="AA337" s="214"/>
      <c r="AT337" s="215" t="s">
        <v>169</v>
      </c>
      <c r="AU337" s="215" t="s">
        <v>24</v>
      </c>
      <c r="AV337" s="207" t="s">
        <v>25</v>
      </c>
      <c r="AW337" s="207" t="s">
        <v>42</v>
      </c>
      <c r="AX337" s="207" t="s">
        <v>85</v>
      </c>
      <c r="AY337" s="215" t="s">
        <v>161</v>
      </c>
    </row>
    <row r="338" spans="2:51" s="216" customFormat="1" ht="20.25" customHeight="1">
      <c r="B338" s="217"/>
      <c r="C338" s="218"/>
      <c r="D338" s="218"/>
      <c r="E338" s="219"/>
      <c r="F338" s="220" t="s">
        <v>418</v>
      </c>
      <c r="G338" s="220"/>
      <c r="H338" s="220"/>
      <c r="I338" s="220"/>
      <c r="J338" s="218"/>
      <c r="K338" s="221">
        <v>-8.057</v>
      </c>
      <c r="L338" s="218"/>
      <c r="M338" s="218"/>
      <c r="N338" s="218"/>
      <c r="O338" s="218"/>
      <c r="P338" s="218"/>
      <c r="Q338" s="218"/>
      <c r="R338" s="222"/>
      <c r="T338" s="223"/>
      <c r="U338" s="218"/>
      <c r="V338" s="218"/>
      <c r="W338" s="218"/>
      <c r="X338" s="218"/>
      <c r="Y338" s="218"/>
      <c r="Z338" s="218"/>
      <c r="AA338" s="224"/>
      <c r="AT338" s="225" t="s">
        <v>169</v>
      </c>
      <c r="AU338" s="225" t="s">
        <v>24</v>
      </c>
      <c r="AV338" s="216" t="s">
        <v>24</v>
      </c>
      <c r="AW338" s="216" t="s">
        <v>42</v>
      </c>
      <c r="AX338" s="216" t="s">
        <v>85</v>
      </c>
      <c r="AY338" s="225" t="s">
        <v>161</v>
      </c>
    </row>
    <row r="339" spans="2:51" s="207" customFormat="1" ht="20.25" customHeight="1">
      <c r="B339" s="208"/>
      <c r="C339" s="209"/>
      <c r="D339" s="209"/>
      <c r="E339" s="210"/>
      <c r="F339" s="236" t="s">
        <v>419</v>
      </c>
      <c r="G339" s="236"/>
      <c r="H339" s="236"/>
      <c r="I339" s="236"/>
      <c r="J339" s="209"/>
      <c r="K339" s="210"/>
      <c r="L339" s="209"/>
      <c r="M339" s="209"/>
      <c r="N339" s="209"/>
      <c r="O339" s="209"/>
      <c r="P339" s="209"/>
      <c r="Q339" s="209"/>
      <c r="R339" s="212"/>
      <c r="T339" s="213"/>
      <c r="U339" s="209"/>
      <c r="V339" s="209"/>
      <c r="W339" s="209"/>
      <c r="X339" s="209"/>
      <c r="Y339" s="209"/>
      <c r="Z339" s="209"/>
      <c r="AA339" s="214"/>
      <c r="AT339" s="215" t="s">
        <v>169</v>
      </c>
      <c r="AU339" s="215" t="s">
        <v>24</v>
      </c>
      <c r="AV339" s="207" t="s">
        <v>25</v>
      </c>
      <c r="AW339" s="207" t="s">
        <v>42</v>
      </c>
      <c r="AX339" s="207" t="s">
        <v>85</v>
      </c>
      <c r="AY339" s="215" t="s">
        <v>161</v>
      </c>
    </row>
    <row r="340" spans="2:51" s="216" customFormat="1" ht="20.25" customHeight="1">
      <c r="B340" s="217"/>
      <c r="C340" s="218"/>
      <c r="D340" s="218"/>
      <c r="E340" s="219"/>
      <c r="F340" s="220" t="s">
        <v>420</v>
      </c>
      <c r="G340" s="220"/>
      <c r="H340" s="220"/>
      <c r="I340" s="220"/>
      <c r="J340" s="218"/>
      <c r="K340" s="221">
        <v>-51.266</v>
      </c>
      <c r="L340" s="218"/>
      <c r="M340" s="218"/>
      <c r="N340" s="218"/>
      <c r="O340" s="218"/>
      <c r="P340" s="218"/>
      <c r="Q340" s="218"/>
      <c r="R340" s="222"/>
      <c r="T340" s="223"/>
      <c r="U340" s="218"/>
      <c r="V340" s="218"/>
      <c r="W340" s="218"/>
      <c r="X340" s="218"/>
      <c r="Y340" s="218"/>
      <c r="Z340" s="218"/>
      <c r="AA340" s="224"/>
      <c r="AT340" s="225" t="s">
        <v>169</v>
      </c>
      <c r="AU340" s="225" t="s">
        <v>24</v>
      </c>
      <c r="AV340" s="216" t="s">
        <v>24</v>
      </c>
      <c r="AW340" s="216" t="s">
        <v>42</v>
      </c>
      <c r="AX340" s="216" t="s">
        <v>85</v>
      </c>
      <c r="AY340" s="225" t="s">
        <v>161</v>
      </c>
    </row>
    <row r="341" spans="2:51" s="207" customFormat="1" ht="20.25" customHeight="1">
      <c r="B341" s="208"/>
      <c r="C341" s="209"/>
      <c r="D341" s="209"/>
      <c r="E341" s="210"/>
      <c r="F341" s="236" t="s">
        <v>421</v>
      </c>
      <c r="G341" s="236"/>
      <c r="H341" s="236"/>
      <c r="I341" s="236"/>
      <c r="J341" s="209"/>
      <c r="K341" s="210"/>
      <c r="L341" s="209"/>
      <c r="M341" s="209"/>
      <c r="N341" s="209"/>
      <c r="O341" s="209"/>
      <c r="P341" s="209"/>
      <c r="Q341" s="209"/>
      <c r="R341" s="212"/>
      <c r="T341" s="213"/>
      <c r="U341" s="209"/>
      <c r="V341" s="209"/>
      <c r="W341" s="209"/>
      <c r="X341" s="209"/>
      <c r="Y341" s="209"/>
      <c r="Z341" s="209"/>
      <c r="AA341" s="214"/>
      <c r="AT341" s="215" t="s">
        <v>169</v>
      </c>
      <c r="AU341" s="215" t="s">
        <v>24</v>
      </c>
      <c r="AV341" s="207" t="s">
        <v>25</v>
      </c>
      <c r="AW341" s="207" t="s">
        <v>42</v>
      </c>
      <c r="AX341" s="207" t="s">
        <v>85</v>
      </c>
      <c r="AY341" s="215" t="s">
        <v>161</v>
      </c>
    </row>
    <row r="342" spans="2:51" s="216" customFormat="1" ht="20.25" customHeight="1">
      <c r="B342" s="217"/>
      <c r="C342" s="218"/>
      <c r="D342" s="218"/>
      <c r="E342" s="219"/>
      <c r="F342" s="220" t="s">
        <v>422</v>
      </c>
      <c r="G342" s="220"/>
      <c r="H342" s="220"/>
      <c r="I342" s="220"/>
      <c r="J342" s="218"/>
      <c r="K342" s="221">
        <v>-24.618</v>
      </c>
      <c r="L342" s="218"/>
      <c r="M342" s="218"/>
      <c r="N342" s="218"/>
      <c r="O342" s="218"/>
      <c r="P342" s="218"/>
      <c r="Q342" s="218"/>
      <c r="R342" s="222"/>
      <c r="T342" s="223"/>
      <c r="U342" s="218"/>
      <c r="V342" s="218"/>
      <c r="W342" s="218"/>
      <c r="X342" s="218"/>
      <c r="Y342" s="218"/>
      <c r="Z342" s="218"/>
      <c r="AA342" s="224"/>
      <c r="AT342" s="225" t="s">
        <v>169</v>
      </c>
      <c r="AU342" s="225" t="s">
        <v>24</v>
      </c>
      <c r="AV342" s="216" t="s">
        <v>24</v>
      </c>
      <c r="AW342" s="216" t="s">
        <v>42</v>
      </c>
      <c r="AX342" s="216" t="s">
        <v>85</v>
      </c>
      <c r="AY342" s="225" t="s">
        <v>161</v>
      </c>
    </row>
    <row r="343" spans="2:51" s="207" customFormat="1" ht="20.25" customHeight="1">
      <c r="B343" s="208"/>
      <c r="C343" s="209"/>
      <c r="D343" s="209"/>
      <c r="E343" s="210"/>
      <c r="F343" s="236" t="s">
        <v>423</v>
      </c>
      <c r="G343" s="236"/>
      <c r="H343" s="236"/>
      <c r="I343" s="236"/>
      <c r="J343" s="209"/>
      <c r="K343" s="210"/>
      <c r="L343" s="209"/>
      <c r="M343" s="209"/>
      <c r="N343" s="209"/>
      <c r="O343" s="209"/>
      <c r="P343" s="209"/>
      <c r="Q343" s="209"/>
      <c r="R343" s="212"/>
      <c r="T343" s="213"/>
      <c r="U343" s="209"/>
      <c r="V343" s="209"/>
      <c r="W343" s="209"/>
      <c r="X343" s="209"/>
      <c r="Y343" s="209"/>
      <c r="Z343" s="209"/>
      <c r="AA343" s="214"/>
      <c r="AT343" s="215" t="s">
        <v>169</v>
      </c>
      <c r="AU343" s="215" t="s">
        <v>24</v>
      </c>
      <c r="AV343" s="207" t="s">
        <v>25</v>
      </c>
      <c r="AW343" s="207" t="s">
        <v>42</v>
      </c>
      <c r="AX343" s="207" t="s">
        <v>85</v>
      </c>
      <c r="AY343" s="215" t="s">
        <v>161</v>
      </c>
    </row>
    <row r="344" spans="2:51" s="216" customFormat="1" ht="20.25" customHeight="1">
      <c r="B344" s="217"/>
      <c r="C344" s="218"/>
      <c r="D344" s="218"/>
      <c r="E344" s="219"/>
      <c r="F344" s="220" t="s">
        <v>424</v>
      </c>
      <c r="G344" s="220"/>
      <c r="H344" s="220"/>
      <c r="I344" s="220"/>
      <c r="J344" s="218"/>
      <c r="K344" s="221">
        <v>-5.022</v>
      </c>
      <c r="L344" s="218"/>
      <c r="M344" s="218"/>
      <c r="N344" s="218"/>
      <c r="O344" s="218"/>
      <c r="P344" s="218"/>
      <c r="Q344" s="218"/>
      <c r="R344" s="222"/>
      <c r="T344" s="223"/>
      <c r="U344" s="218"/>
      <c r="V344" s="218"/>
      <c r="W344" s="218"/>
      <c r="X344" s="218"/>
      <c r="Y344" s="218"/>
      <c r="Z344" s="218"/>
      <c r="AA344" s="224"/>
      <c r="AT344" s="225" t="s">
        <v>169</v>
      </c>
      <c r="AU344" s="225" t="s">
        <v>24</v>
      </c>
      <c r="AV344" s="216" t="s">
        <v>24</v>
      </c>
      <c r="AW344" s="216" t="s">
        <v>42</v>
      </c>
      <c r="AX344" s="216" t="s">
        <v>85</v>
      </c>
      <c r="AY344" s="225" t="s">
        <v>161</v>
      </c>
    </row>
    <row r="345" spans="2:51" s="216" customFormat="1" ht="20.25" customHeight="1">
      <c r="B345" s="217"/>
      <c r="C345" s="218"/>
      <c r="D345" s="218"/>
      <c r="E345" s="219"/>
      <c r="F345" s="220" t="s">
        <v>425</v>
      </c>
      <c r="G345" s="220"/>
      <c r="H345" s="220"/>
      <c r="I345" s="220"/>
      <c r="J345" s="218"/>
      <c r="K345" s="221">
        <v>-6.384</v>
      </c>
      <c r="L345" s="218"/>
      <c r="M345" s="218"/>
      <c r="N345" s="218"/>
      <c r="O345" s="218"/>
      <c r="P345" s="218"/>
      <c r="Q345" s="218"/>
      <c r="R345" s="222"/>
      <c r="T345" s="223"/>
      <c r="U345" s="218"/>
      <c r="V345" s="218"/>
      <c r="W345" s="218"/>
      <c r="X345" s="218"/>
      <c r="Y345" s="218"/>
      <c r="Z345" s="218"/>
      <c r="AA345" s="224"/>
      <c r="AT345" s="225" t="s">
        <v>169</v>
      </c>
      <c r="AU345" s="225" t="s">
        <v>24</v>
      </c>
      <c r="AV345" s="216" t="s">
        <v>24</v>
      </c>
      <c r="AW345" s="216" t="s">
        <v>42</v>
      </c>
      <c r="AX345" s="216" t="s">
        <v>85</v>
      </c>
      <c r="AY345" s="225" t="s">
        <v>161</v>
      </c>
    </row>
    <row r="346" spans="2:51" s="237" customFormat="1" ht="20.25" customHeight="1">
      <c r="B346" s="238"/>
      <c r="C346" s="239"/>
      <c r="D346" s="239"/>
      <c r="E346" s="240"/>
      <c r="F346" s="241" t="s">
        <v>190</v>
      </c>
      <c r="G346" s="241"/>
      <c r="H346" s="241"/>
      <c r="I346" s="241"/>
      <c r="J346" s="239"/>
      <c r="K346" s="242">
        <v>86.514</v>
      </c>
      <c r="L346" s="239"/>
      <c r="M346" s="239"/>
      <c r="N346" s="239"/>
      <c r="O346" s="239"/>
      <c r="P346" s="239"/>
      <c r="Q346" s="239"/>
      <c r="R346" s="243"/>
      <c r="T346" s="244"/>
      <c r="U346" s="239"/>
      <c r="V346" s="239"/>
      <c r="W346" s="239"/>
      <c r="X346" s="239"/>
      <c r="Y346" s="239"/>
      <c r="Z346" s="239"/>
      <c r="AA346" s="245"/>
      <c r="AT346" s="246" t="s">
        <v>169</v>
      </c>
      <c r="AU346" s="246" t="s">
        <v>24</v>
      </c>
      <c r="AV346" s="237" t="s">
        <v>166</v>
      </c>
      <c r="AW346" s="237" t="s">
        <v>42</v>
      </c>
      <c r="AX346" s="237" t="s">
        <v>25</v>
      </c>
      <c r="AY346" s="246" t="s">
        <v>161</v>
      </c>
    </row>
    <row r="347" spans="2:65" s="34" customFormat="1" ht="28.5" customHeight="1">
      <c r="B347" s="161"/>
      <c r="C347" s="248" t="s">
        <v>426</v>
      </c>
      <c r="D347" s="248" t="s">
        <v>427</v>
      </c>
      <c r="E347" s="249" t="s">
        <v>428</v>
      </c>
      <c r="F347" s="250" t="s">
        <v>429</v>
      </c>
      <c r="G347" s="250"/>
      <c r="H347" s="250"/>
      <c r="I347" s="250"/>
      <c r="J347" s="251" t="s">
        <v>402</v>
      </c>
      <c r="K347" s="252">
        <v>116.794</v>
      </c>
      <c r="L347" s="253">
        <v>0</v>
      </c>
      <c r="M347" s="253"/>
      <c r="N347" s="254">
        <f>ROUND(L347*K347,2)</f>
        <v>0</v>
      </c>
      <c r="O347" s="254"/>
      <c r="P347" s="254"/>
      <c r="Q347" s="254"/>
      <c r="R347" s="163"/>
      <c r="T347" s="204"/>
      <c r="U347" s="46" t="s">
        <v>50</v>
      </c>
      <c r="V347" s="36"/>
      <c r="W347" s="205">
        <f>V347*K347</f>
        <v>0</v>
      </c>
      <c r="X347" s="205">
        <v>1</v>
      </c>
      <c r="Y347" s="205">
        <f>X347*K347</f>
        <v>116.794</v>
      </c>
      <c r="Z347" s="205">
        <v>0</v>
      </c>
      <c r="AA347" s="206">
        <f>Z347*K347</f>
        <v>0</v>
      </c>
      <c r="AR347" s="11" t="s">
        <v>235</v>
      </c>
      <c r="AT347" s="11" t="s">
        <v>427</v>
      </c>
      <c r="AU347" s="11" t="s">
        <v>24</v>
      </c>
      <c r="AY347" s="11" t="s">
        <v>161</v>
      </c>
      <c r="BE347" s="125">
        <f>IF(U347="základní",N347,0)</f>
        <v>0</v>
      </c>
      <c r="BF347" s="125">
        <f>IF(U347="snížená",N347,0)</f>
        <v>0</v>
      </c>
      <c r="BG347" s="125">
        <f>IF(U347="zákl. přenesená",N347,0)</f>
        <v>0</v>
      </c>
      <c r="BH347" s="125">
        <f>IF(U347="sníž. přenesená",N347,0)</f>
        <v>0</v>
      </c>
      <c r="BI347" s="125">
        <f>IF(U347="nulová",N347,0)</f>
        <v>0</v>
      </c>
      <c r="BJ347" s="11" t="s">
        <v>25</v>
      </c>
      <c r="BK347" s="125">
        <f>ROUND(L347*K347,2)</f>
        <v>0</v>
      </c>
      <c r="BL347" s="11" t="s">
        <v>166</v>
      </c>
      <c r="BM347" s="11" t="s">
        <v>430</v>
      </c>
    </row>
    <row r="348" spans="2:51" s="216" customFormat="1" ht="20.25" customHeight="1">
      <c r="B348" s="217"/>
      <c r="C348" s="218"/>
      <c r="D348" s="218"/>
      <c r="E348" s="219"/>
      <c r="F348" s="247" t="s">
        <v>431</v>
      </c>
      <c r="G348" s="247"/>
      <c r="H348" s="247"/>
      <c r="I348" s="247"/>
      <c r="J348" s="218"/>
      <c r="K348" s="221">
        <v>116.794</v>
      </c>
      <c r="L348" s="218"/>
      <c r="M348" s="218"/>
      <c r="N348" s="218"/>
      <c r="O348" s="218"/>
      <c r="P348" s="218"/>
      <c r="Q348" s="218"/>
      <c r="R348" s="222"/>
      <c r="T348" s="223"/>
      <c r="U348" s="218"/>
      <c r="V348" s="218"/>
      <c r="W348" s="218"/>
      <c r="X348" s="218"/>
      <c r="Y348" s="218"/>
      <c r="Z348" s="218"/>
      <c r="AA348" s="224"/>
      <c r="AT348" s="225" t="s">
        <v>169</v>
      </c>
      <c r="AU348" s="225" t="s">
        <v>24</v>
      </c>
      <c r="AV348" s="216" t="s">
        <v>24</v>
      </c>
      <c r="AW348" s="216" t="s">
        <v>42</v>
      </c>
      <c r="AX348" s="216" t="s">
        <v>85</v>
      </c>
      <c r="AY348" s="225" t="s">
        <v>161</v>
      </c>
    </row>
    <row r="349" spans="2:51" s="237" customFormat="1" ht="20.25" customHeight="1">
      <c r="B349" s="238"/>
      <c r="C349" s="239"/>
      <c r="D349" s="239"/>
      <c r="E349" s="240"/>
      <c r="F349" s="241" t="s">
        <v>190</v>
      </c>
      <c r="G349" s="241"/>
      <c r="H349" s="241"/>
      <c r="I349" s="241"/>
      <c r="J349" s="239"/>
      <c r="K349" s="242">
        <v>116.794</v>
      </c>
      <c r="L349" s="239"/>
      <c r="M349" s="239"/>
      <c r="N349" s="239"/>
      <c r="O349" s="239"/>
      <c r="P349" s="239"/>
      <c r="Q349" s="239"/>
      <c r="R349" s="243"/>
      <c r="T349" s="244"/>
      <c r="U349" s="239"/>
      <c r="V349" s="239"/>
      <c r="W349" s="239"/>
      <c r="X349" s="239"/>
      <c r="Y349" s="239"/>
      <c r="Z349" s="239"/>
      <c r="AA349" s="245"/>
      <c r="AT349" s="246" t="s">
        <v>169</v>
      </c>
      <c r="AU349" s="246" t="s">
        <v>24</v>
      </c>
      <c r="AV349" s="237" t="s">
        <v>166</v>
      </c>
      <c r="AW349" s="237" t="s">
        <v>42</v>
      </c>
      <c r="AX349" s="237" t="s">
        <v>25</v>
      </c>
      <c r="AY349" s="246" t="s">
        <v>161</v>
      </c>
    </row>
    <row r="350" spans="2:65" s="34" customFormat="1" ht="39.75" customHeight="1">
      <c r="B350" s="161"/>
      <c r="C350" s="197" t="s">
        <v>432</v>
      </c>
      <c r="D350" s="197" t="s">
        <v>162</v>
      </c>
      <c r="E350" s="198" t="s">
        <v>433</v>
      </c>
      <c r="F350" s="199" t="s">
        <v>434</v>
      </c>
      <c r="G350" s="199"/>
      <c r="H350" s="199"/>
      <c r="I350" s="199"/>
      <c r="J350" s="200" t="s">
        <v>193</v>
      </c>
      <c r="K350" s="201">
        <v>54.882</v>
      </c>
      <c r="L350" s="202">
        <v>0</v>
      </c>
      <c r="M350" s="202"/>
      <c r="N350" s="203">
        <f aca="true" t="shared" si="81" ref="N350:N351">ROUND(L350*K350,2)</f>
        <v>0</v>
      </c>
      <c r="O350" s="203"/>
      <c r="P350" s="203"/>
      <c r="Q350" s="203"/>
      <c r="R350" s="163"/>
      <c r="T350" s="204"/>
      <c r="U350" s="46" t="s">
        <v>50</v>
      </c>
      <c r="V350" s="36"/>
      <c r="W350" s="205">
        <f aca="true" t="shared" si="82" ref="W350:W351">V350*K350</f>
        <v>0</v>
      </c>
      <c r="X350" s="205">
        <v>0</v>
      </c>
      <c r="Y350" s="205">
        <f aca="true" t="shared" si="83" ref="Y350:Y351">X350*K350</f>
        <v>0</v>
      </c>
      <c r="Z350" s="205">
        <v>0</v>
      </c>
      <c r="AA350" s="206">
        <f aca="true" t="shared" si="84" ref="AA350:AA351">Z350*K350</f>
        <v>0</v>
      </c>
      <c r="AR350" s="11" t="s">
        <v>166</v>
      </c>
      <c r="AT350" s="11" t="s">
        <v>162</v>
      </c>
      <c r="AU350" s="11" t="s">
        <v>24</v>
      </c>
      <c r="AY350" s="11" t="s">
        <v>161</v>
      </c>
      <c r="BE350" s="125">
        <f aca="true" t="shared" si="85" ref="BE350:BE351">IF(U350="základní",N350,0)</f>
        <v>0</v>
      </c>
      <c r="BF350" s="125">
        <f aca="true" t="shared" si="86" ref="BF350:BF351">IF(U350="snížená",N350,0)</f>
        <v>0</v>
      </c>
      <c r="BG350" s="125">
        <f aca="true" t="shared" si="87" ref="BG350:BG351">IF(U350="zákl. přenesená",N350,0)</f>
        <v>0</v>
      </c>
      <c r="BH350" s="125">
        <f aca="true" t="shared" si="88" ref="BH350:BH351">IF(U350="sníž. přenesená",N350,0)</f>
        <v>0</v>
      </c>
      <c r="BI350" s="125">
        <f aca="true" t="shared" si="89" ref="BI350:BI351">IF(U350="nulová",N350,0)</f>
        <v>0</v>
      </c>
      <c r="BJ350" s="11" t="s">
        <v>25</v>
      </c>
      <c r="BK350" s="125">
        <f aca="true" t="shared" si="90" ref="BK350:BK351">ROUND(L350*K350,2)</f>
        <v>0</v>
      </c>
      <c r="BL350" s="11" t="s">
        <v>166</v>
      </c>
      <c r="BM350" s="11" t="s">
        <v>435</v>
      </c>
    </row>
    <row r="351" spans="2:65" s="34" customFormat="1" ht="39.75" customHeight="1">
      <c r="B351" s="161"/>
      <c r="C351" s="197" t="s">
        <v>436</v>
      </c>
      <c r="D351" s="197" t="s">
        <v>162</v>
      </c>
      <c r="E351" s="198" t="s">
        <v>437</v>
      </c>
      <c r="F351" s="199" t="s">
        <v>438</v>
      </c>
      <c r="G351" s="199"/>
      <c r="H351" s="199"/>
      <c r="I351" s="199"/>
      <c r="J351" s="200" t="s">
        <v>165</v>
      </c>
      <c r="K351" s="201">
        <v>2.744</v>
      </c>
      <c r="L351" s="202">
        <v>0</v>
      </c>
      <c r="M351" s="202"/>
      <c r="N351" s="203">
        <f t="shared" si="81"/>
        <v>0</v>
      </c>
      <c r="O351" s="203"/>
      <c r="P351" s="203"/>
      <c r="Q351" s="203"/>
      <c r="R351" s="163"/>
      <c r="T351" s="204"/>
      <c r="U351" s="46" t="s">
        <v>50</v>
      </c>
      <c r="V351" s="36"/>
      <c r="W351" s="205">
        <f t="shared" si="82"/>
        <v>0</v>
      </c>
      <c r="X351" s="205">
        <v>0</v>
      </c>
      <c r="Y351" s="205">
        <f t="shared" si="83"/>
        <v>0</v>
      </c>
      <c r="Z351" s="205">
        <v>0</v>
      </c>
      <c r="AA351" s="206">
        <f t="shared" si="84"/>
        <v>0</v>
      </c>
      <c r="AR351" s="11" t="s">
        <v>166</v>
      </c>
      <c r="AT351" s="11" t="s">
        <v>162</v>
      </c>
      <c r="AU351" s="11" t="s">
        <v>24</v>
      </c>
      <c r="AY351" s="11" t="s">
        <v>161</v>
      </c>
      <c r="BE351" s="125">
        <f t="shared" si="85"/>
        <v>0</v>
      </c>
      <c r="BF351" s="125">
        <f t="shared" si="86"/>
        <v>0</v>
      </c>
      <c r="BG351" s="125">
        <f t="shared" si="87"/>
        <v>0</v>
      </c>
      <c r="BH351" s="125">
        <f t="shared" si="88"/>
        <v>0</v>
      </c>
      <c r="BI351" s="125">
        <f t="shared" si="89"/>
        <v>0</v>
      </c>
      <c r="BJ351" s="11" t="s">
        <v>25</v>
      </c>
      <c r="BK351" s="125">
        <f t="shared" si="90"/>
        <v>0</v>
      </c>
      <c r="BL351" s="11" t="s">
        <v>166</v>
      </c>
      <c r="BM351" s="11" t="s">
        <v>439</v>
      </c>
    </row>
    <row r="352" spans="2:51" s="207" customFormat="1" ht="20.25" customHeight="1">
      <c r="B352" s="208"/>
      <c r="C352" s="209"/>
      <c r="D352" s="209"/>
      <c r="E352" s="210"/>
      <c r="F352" s="211" t="s">
        <v>262</v>
      </c>
      <c r="G352" s="211"/>
      <c r="H352" s="211"/>
      <c r="I352" s="211"/>
      <c r="J352" s="209"/>
      <c r="K352" s="210"/>
      <c r="L352" s="209"/>
      <c r="M352" s="209"/>
      <c r="N352" s="209"/>
      <c r="O352" s="209"/>
      <c r="P352" s="209"/>
      <c r="Q352" s="209"/>
      <c r="R352" s="212"/>
      <c r="T352" s="213"/>
      <c r="U352" s="209"/>
      <c r="V352" s="209"/>
      <c r="W352" s="209"/>
      <c r="X352" s="209"/>
      <c r="Y352" s="209"/>
      <c r="Z352" s="209"/>
      <c r="AA352" s="214"/>
      <c r="AT352" s="215" t="s">
        <v>169</v>
      </c>
      <c r="AU352" s="215" t="s">
        <v>24</v>
      </c>
      <c r="AV352" s="207" t="s">
        <v>25</v>
      </c>
      <c r="AW352" s="207" t="s">
        <v>42</v>
      </c>
      <c r="AX352" s="207" t="s">
        <v>85</v>
      </c>
      <c r="AY352" s="215" t="s">
        <v>161</v>
      </c>
    </row>
    <row r="353" spans="2:51" s="216" customFormat="1" ht="20.25" customHeight="1">
      <c r="B353" s="217"/>
      <c r="C353" s="218"/>
      <c r="D353" s="218"/>
      <c r="E353" s="219"/>
      <c r="F353" s="220" t="s">
        <v>440</v>
      </c>
      <c r="G353" s="220"/>
      <c r="H353" s="220"/>
      <c r="I353" s="220"/>
      <c r="J353" s="218"/>
      <c r="K353" s="221">
        <v>2.744</v>
      </c>
      <c r="L353" s="218"/>
      <c r="M353" s="218"/>
      <c r="N353" s="218"/>
      <c r="O353" s="218"/>
      <c r="P353" s="218"/>
      <c r="Q353" s="218"/>
      <c r="R353" s="222"/>
      <c r="T353" s="223"/>
      <c r="U353" s="218"/>
      <c r="V353" s="218"/>
      <c r="W353" s="218"/>
      <c r="X353" s="218"/>
      <c r="Y353" s="218"/>
      <c r="Z353" s="218"/>
      <c r="AA353" s="224"/>
      <c r="AT353" s="225" t="s">
        <v>169</v>
      </c>
      <c r="AU353" s="225" t="s">
        <v>24</v>
      </c>
      <c r="AV353" s="216" t="s">
        <v>24</v>
      </c>
      <c r="AW353" s="216" t="s">
        <v>42</v>
      </c>
      <c r="AX353" s="216" t="s">
        <v>85</v>
      </c>
      <c r="AY353" s="225" t="s">
        <v>161</v>
      </c>
    </row>
    <row r="354" spans="2:51" s="237" customFormat="1" ht="20.25" customHeight="1">
      <c r="B354" s="238"/>
      <c r="C354" s="239"/>
      <c r="D354" s="239"/>
      <c r="E354" s="240"/>
      <c r="F354" s="241" t="s">
        <v>190</v>
      </c>
      <c r="G354" s="241"/>
      <c r="H354" s="241"/>
      <c r="I354" s="241"/>
      <c r="J354" s="239"/>
      <c r="K354" s="242">
        <v>2.744</v>
      </c>
      <c r="L354" s="239"/>
      <c r="M354" s="239"/>
      <c r="N354" s="239"/>
      <c r="O354" s="239"/>
      <c r="P354" s="239"/>
      <c r="Q354" s="239"/>
      <c r="R354" s="243"/>
      <c r="T354" s="244"/>
      <c r="U354" s="239"/>
      <c r="V354" s="239"/>
      <c r="W354" s="239"/>
      <c r="X354" s="239"/>
      <c r="Y354" s="239"/>
      <c r="Z354" s="239"/>
      <c r="AA354" s="245"/>
      <c r="AT354" s="246" t="s">
        <v>169</v>
      </c>
      <c r="AU354" s="246" t="s">
        <v>24</v>
      </c>
      <c r="AV354" s="237" t="s">
        <v>166</v>
      </c>
      <c r="AW354" s="237" t="s">
        <v>42</v>
      </c>
      <c r="AX354" s="237" t="s">
        <v>25</v>
      </c>
      <c r="AY354" s="246" t="s">
        <v>161</v>
      </c>
    </row>
    <row r="355" spans="2:65" s="34" customFormat="1" ht="28.5" customHeight="1">
      <c r="B355" s="161"/>
      <c r="C355" s="197" t="s">
        <v>441</v>
      </c>
      <c r="D355" s="197" t="s">
        <v>162</v>
      </c>
      <c r="E355" s="198" t="s">
        <v>442</v>
      </c>
      <c r="F355" s="199" t="s">
        <v>443</v>
      </c>
      <c r="G355" s="199"/>
      <c r="H355" s="199"/>
      <c r="I355" s="199"/>
      <c r="J355" s="200" t="s">
        <v>193</v>
      </c>
      <c r="K355" s="201">
        <v>54.882</v>
      </c>
      <c r="L355" s="202">
        <v>0</v>
      </c>
      <c r="M355" s="202"/>
      <c r="N355" s="203">
        <f>ROUND(L355*K355,2)</f>
        <v>0</v>
      </c>
      <c r="O355" s="203"/>
      <c r="P355" s="203"/>
      <c r="Q355" s="203"/>
      <c r="R355" s="163"/>
      <c r="T355" s="204"/>
      <c r="U355" s="46" t="s">
        <v>50</v>
      </c>
      <c r="V355" s="36"/>
      <c r="W355" s="205">
        <f>V355*K355</f>
        <v>0</v>
      </c>
      <c r="X355" s="205">
        <v>0</v>
      </c>
      <c r="Y355" s="205">
        <f>X355*K355</f>
        <v>0</v>
      </c>
      <c r="Z355" s="205">
        <v>0</v>
      </c>
      <c r="AA355" s="206">
        <f>Z355*K355</f>
        <v>0</v>
      </c>
      <c r="AR355" s="11" t="s">
        <v>166</v>
      </c>
      <c r="AT355" s="11" t="s">
        <v>162</v>
      </c>
      <c r="AU355" s="11" t="s">
        <v>24</v>
      </c>
      <c r="AY355" s="11" t="s">
        <v>161</v>
      </c>
      <c r="BE355" s="125">
        <f>IF(U355="základní",N355,0)</f>
        <v>0</v>
      </c>
      <c r="BF355" s="125">
        <f>IF(U355="snížená",N355,0)</f>
        <v>0</v>
      </c>
      <c r="BG355" s="125">
        <f>IF(U355="zákl. přenesená",N355,0)</f>
        <v>0</v>
      </c>
      <c r="BH355" s="125">
        <f>IF(U355="sníž. přenesená",N355,0)</f>
        <v>0</v>
      </c>
      <c r="BI355" s="125">
        <f>IF(U355="nulová",N355,0)</f>
        <v>0</v>
      </c>
      <c r="BJ355" s="11" t="s">
        <v>25</v>
      </c>
      <c r="BK355" s="125">
        <f>ROUND(L355*K355,2)</f>
        <v>0</v>
      </c>
      <c r="BL355" s="11" t="s">
        <v>166</v>
      </c>
      <c r="BM355" s="11" t="s">
        <v>444</v>
      </c>
    </row>
    <row r="356" spans="2:51" s="216" customFormat="1" ht="20.25" customHeight="1">
      <c r="B356" s="217"/>
      <c r="C356" s="218"/>
      <c r="D356" s="218"/>
      <c r="E356" s="219"/>
      <c r="F356" s="247" t="s">
        <v>445</v>
      </c>
      <c r="G356" s="247"/>
      <c r="H356" s="247"/>
      <c r="I356" s="247"/>
      <c r="J356" s="218"/>
      <c r="K356" s="221">
        <v>34.632</v>
      </c>
      <c r="L356" s="218"/>
      <c r="M356" s="218"/>
      <c r="N356" s="218"/>
      <c r="O356" s="218"/>
      <c r="P356" s="218"/>
      <c r="Q356" s="218"/>
      <c r="R356" s="222"/>
      <c r="T356" s="223"/>
      <c r="U356" s="218"/>
      <c r="V356" s="218"/>
      <c r="W356" s="218"/>
      <c r="X356" s="218"/>
      <c r="Y356" s="218"/>
      <c r="Z356" s="218"/>
      <c r="AA356" s="224"/>
      <c r="AT356" s="225" t="s">
        <v>169</v>
      </c>
      <c r="AU356" s="225" t="s">
        <v>24</v>
      </c>
      <c r="AV356" s="216" t="s">
        <v>24</v>
      </c>
      <c r="AW356" s="216" t="s">
        <v>42</v>
      </c>
      <c r="AX356" s="216" t="s">
        <v>85</v>
      </c>
      <c r="AY356" s="225" t="s">
        <v>161</v>
      </c>
    </row>
    <row r="357" spans="2:51" s="216" customFormat="1" ht="20.25" customHeight="1">
      <c r="B357" s="217"/>
      <c r="C357" s="218"/>
      <c r="D357" s="218"/>
      <c r="E357" s="219"/>
      <c r="F357" s="220" t="s">
        <v>199</v>
      </c>
      <c r="G357" s="220"/>
      <c r="H357" s="220"/>
      <c r="I357" s="220"/>
      <c r="J357" s="218"/>
      <c r="K357" s="221">
        <v>20.25</v>
      </c>
      <c r="L357" s="218"/>
      <c r="M357" s="218"/>
      <c r="N357" s="218"/>
      <c r="O357" s="218"/>
      <c r="P357" s="218"/>
      <c r="Q357" s="218"/>
      <c r="R357" s="222"/>
      <c r="T357" s="223"/>
      <c r="U357" s="218"/>
      <c r="V357" s="218"/>
      <c r="W357" s="218"/>
      <c r="X357" s="218"/>
      <c r="Y357" s="218"/>
      <c r="Z357" s="218"/>
      <c r="AA357" s="224"/>
      <c r="AT357" s="225" t="s">
        <v>169</v>
      </c>
      <c r="AU357" s="225" t="s">
        <v>24</v>
      </c>
      <c r="AV357" s="216" t="s">
        <v>24</v>
      </c>
      <c r="AW357" s="216" t="s">
        <v>42</v>
      </c>
      <c r="AX357" s="216" t="s">
        <v>85</v>
      </c>
      <c r="AY357" s="225" t="s">
        <v>161</v>
      </c>
    </row>
    <row r="358" spans="2:51" s="237" customFormat="1" ht="20.25" customHeight="1">
      <c r="B358" s="238"/>
      <c r="C358" s="239"/>
      <c r="D358" s="239"/>
      <c r="E358" s="240"/>
      <c r="F358" s="241" t="s">
        <v>190</v>
      </c>
      <c r="G358" s="241"/>
      <c r="H358" s="241"/>
      <c r="I358" s="241"/>
      <c r="J358" s="239"/>
      <c r="K358" s="242">
        <v>54.882</v>
      </c>
      <c r="L358" s="239"/>
      <c r="M358" s="239"/>
      <c r="N358" s="239"/>
      <c r="O358" s="239"/>
      <c r="P358" s="239"/>
      <c r="Q358" s="239"/>
      <c r="R358" s="243"/>
      <c r="T358" s="244"/>
      <c r="U358" s="239"/>
      <c r="V358" s="239"/>
      <c r="W358" s="239"/>
      <c r="X358" s="239"/>
      <c r="Y358" s="239"/>
      <c r="Z358" s="239"/>
      <c r="AA358" s="245"/>
      <c r="AT358" s="246" t="s">
        <v>169</v>
      </c>
      <c r="AU358" s="246" t="s">
        <v>24</v>
      </c>
      <c r="AV358" s="237" t="s">
        <v>166</v>
      </c>
      <c r="AW358" s="237" t="s">
        <v>42</v>
      </c>
      <c r="AX358" s="237" t="s">
        <v>25</v>
      </c>
      <c r="AY358" s="246" t="s">
        <v>161</v>
      </c>
    </row>
    <row r="359" spans="2:65" s="34" customFormat="1" ht="28.5" customHeight="1">
      <c r="B359" s="161"/>
      <c r="C359" s="197" t="s">
        <v>446</v>
      </c>
      <c r="D359" s="197" t="s">
        <v>162</v>
      </c>
      <c r="E359" s="198" t="s">
        <v>447</v>
      </c>
      <c r="F359" s="199" t="s">
        <v>448</v>
      </c>
      <c r="G359" s="199"/>
      <c r="H359" s="199"/>
      <c r="I359" s="199"/>
      <c r="J359" s="200" t="s">
        <v>193</v>
      </c>
      <c r="K359" s="201">
        <v>54.882</v>
      </c>
      <c r="L359" s="202">
        <v>0</v>
      </c>
      <c r="M359" s="202"/>
      <c r="N359" s="203">
        <f aca="true" t="shared" si="91" ref="N359:N360">ROUND(L359*K359,2)</f>
        <v>0</v>
      </c>
      <c r="O359" s="203"/>
      <c r="P359" s="203"/>
      <c r="Q359" s="203"/>
      <c r="R359" s="163"/>
      <c r="T359" s="204"/>
      <c r="U359" s="46" t="s">
        <v>50</v>
      </c>
      <c r="V359" s="36"/>
      <c r="W359" s="205">
        <f aca="true" t="shared" si="92" ref="W359:W360">V359*K359</f>
        <v>0</v>
      </c>
      <c r="X359" s="205">
        <v>0</v>
      </c>
      <c r="Y359" s="205">
        <f aca="true" t="shared" si="93" ref="Y359:Y360">X359*K359</f>
        <v>0</v>
      </c>
      <c r="Z359" s="205">
        <v>0</v>
      </c>
      <c r="AA359" s="206">
        <f aca="true" t="shared" si="94" ref="AA359:AA360">Z359*K359</f>
        <v>0</v>
      </c>
      <c r="AR359" s="11" t="s">
        <v>166</v>
      </c>
      <c r="AT359" s="11" t="s">
        <v>162</v>
      </c>
      <c r="AU359" s="11" t="s">
        <v>24</v>
      </c>
      <c r="AY359" s="11" t="s">
        <v>161</v>
      </c>
      <c r="BE359" s="125">
        <f aca="true" t="shared" si="95" ref="BE359:BE360">IF(U359="základní",N359,0)</f>
        <v>0</v>
      </c>
      <c r="BF359" s="125">
        <f aca="true" t="shared" si="96" ref="BF359:BF360">IF(U359="snížená",N359,0)</f>
        <v>0</v>
      </c>
      <c r="BG359" s="125">
        <f aca="true" t="shared" si="97" ref="BG359:BG360">IF(U359="zákl. přenesená",N359,0)</f>
        <v>0</v>
      </c>
      <c r="BH359" s="125">
        <f aca="true" t="shared" si="98" ref="BH359:BH360">IF(U359="sníž. přenesená",N359,0)</f>
        <v>0</v>
      </c>
      <c r="BI359" s="125">
        <f aca="true" t="shared" si="99" ref="BI359:BI360">IF(U359="nulová",N359,0)</f>
        <v>0</v>
      </c>
      <c r="BJ359" s="11" t="s">
        <v>25</v>
      </c>
      <c r="BK359" s="125">
        <f aca="true" t="shared" si="100" ref="BK359:BK360">ROUND(L359*K359,2)</f>
        <v>0</v>
      </c>
      <c r="BL359" s="11" t="s">
        <v>166</v>
      </c>
      <c r="BM359" s="11" t="s">
        <v>449</v>
      </c>
    </row>
    <row r="360" spans="2:65" s="34" customFormat="1" ht="20.25" customHeight="1">
      <c r="B360" s="161"/>
      <c r="C360" s="248" t="s">
        <v>450</v>
      </c>
      <c r="D360" s="248" t="s">
        <v>427</v>
      </c>
      <c r="E360" s="249" t="s">
        <v>451</v>
      </c>
      <c r="F360" s="250" t="s">
        <v>452</v>
      </c>
      <c r="G360" s="250"/>
      <c r="H360" s="250"/>
      <c r="I360" s="250"/>
      <c r="J360" s="251" t="s">
        <v>453</v>
      </c>
      <c r="K360" s="252">
        <v>2.195</v>
      </c>
      <c r="L360" s="253">
        <v>0</v>
      </c>
      <c r="M360" s="253"/>
      <c r="N360" s="254">
        <f t="shared" si="91"/>
        <v>0</v>
      </c>
      <c r="O360" s="254"/>
      <c r="P360" s="254"/>
      <c r="Q360" s="254"/>
      <c r="R360" s="163"/>
      <c r="T360" s="204"/>
      <c r="U360" s="46" t="s">
        <v>50</v>
      </c>
      <c r="V360" s="36"/>
      <c r="W360" s="205">
        <f t="shared" si="92"/>
        <v>0</v>
      </c>
      <c r="X360" s="205">
        <v>0.001</v>
      </c>
      <c r="Y360" s="205">
        <f t="shared" si="93"/>
        <v>0.002195</v>
      </c>
      <c r="Z360" s="205">
        <v>0</v>
      </c>
      <c r="AA360" s="206">
        <f t="shared" si="94"/>
        <v>0</v>
      </c>
      <c r="AR360" s="11" t="s">
        <v>235</v>
      </c>
      <c r="AT360" s="11" t="s">
        <v>427</v>
      </c>
      <c r="AU360" s="11" t="s">
        <v>24</v>
      </c>
      <c r="AY360" s="11" t="s">
        <v>161</v>
      </c>
      <c r="BE360" s="125">
        <f t="shared" si="95"/>
        <v>0</v>
      </c>
      <c r="BF360" s="125">
        <f t="shared" si="96"/>
        <v>0</v>
      </c>
      <c r="BG360" s="125">
        <f t="shared" si="97"/>
        <v>0</v>
      </c>
      <c r="BH360" s="125">
        <f t="shared" si="98"/>
        <v>0</v>
      </c>
      <c r="BI360" s="125">
        <f t="shared" si="99"/>
        <v>0</v>
      </c>
      <c r="BJ360" s="11" t="s">
        <v>25</v>
      </c>
      <c r="BK360" s="125">
        <f t="shared" si="100"/>
        <v>0</v>
      </c>
      <c r="BL360" s="11" t="s">
        <v>166</v>
      </c>
      <c r="BM360" s="11" t="s">
        <v>454</v>
      </c>
    </row>
    <row r="361" spans="2:51" s="216" customFormat="1" ht="20.25" customHeight="1">
      <c r="B361" s="217"/>
      <c r="C361" s="218"/>
      <c r="D361" s="218"/>
      <c r="E361" s="219"/>
      <c r="F361" s="247" t="s">
        <v>455</v>
      </c>
      <c r="G361" s="247"/>
      <c r="H361" s="247"/>
      <c r="I361" s="247"/>
      <c r="J361" s="218"/>
      <c r="K361" s="221">
        <v>2.195</v>
      </c>
      <c r="L361" s="218"/>
      <c r="M361" s="218"/>
      <c r="N361" s="218"/>
      <c r="O361" s="218"/>
      <c r="P361" s="218"/>
      <c r="Q361" s="218"/>
      <c r="R361" s="222"/>
      <c r="T361" s="223"/>
      <c r="U361" s="218"/>
      <c r="V361" s="218"/>
      <c r="W361" s="218"/>
      <c r="X361" s="218"/>
      <c r="Y361" s="218"/>
      <c r="Z361" s="218"/>
      <c r="AA361" s="224"/>
      <c r="AT361" s="225" t="s">
        <v>169</v>
      </c>
      <c r="AU361" s="225" t="s">
        <v>24</v>
      </c>
      <c r="AV361" s="216" t="s">
        <v>24</v>
      </c>
      <c r="AW361" s="216" t="s">
        <v>42</v>
      </c>
      <c r="AX361" s="216" t="s">
        <v>85</v>
      </c>
      <c r="AY361" s="225" t="s">
        <v>161</v>
      </c>
    </row>
    <row r="362" spans="2:51" s="237" customFormat="1" ht="20.25" customHeight="1">
      <c r="B362" s="238"/>
      <c r="C362" s="239"/>
      <c r="D362" s="239"/>
      <c r="E362" s="240"/>
      <c r="F362" s="241" t="s">
        <v>190</v>
      </c>
      <c r="G362" s="241"/>
      <c r="H362" s="241"/>
      <c r="I362" s="241"/>
      <c r="J362" s="239"/>
      <c r="K362" s="242">
        <v>2.195</v>
      </c>
      <c r="L362" s="239"/>
      <c r="M362" s="239"/>
      <c r="N362" s="239"/>
      <c r="O362" s="239"/>
      <c r="P362" s="239"/>
      <c r="Q362" s="239"/>
      <c r="R362" s="243"/>
      <c r="T362" s="244"/>
      <c r="U362" s="239"/>
      <c r="V362" s="239"/>
      <c r="W362" s="239"/>
      <c r="X362" s="239"/>
      <c r="Y362" s="239"/>
      <c r="Z362" s="239"/>
      <c r="AA362" s="245"/>
      <c r="AT362" s="246" t="s">
        <v>169</v>
      </c>
      <c r="AU362" s="246" t="s">
        <v>24</v>
      </c>
      <c r="AV362" s="237" t="s">
        <v>166</v>
      </c>
      <c r="AW362" s="237" t="s">
        <v>42</v>
      </c>
      <c r="AX362" s="237" t="s">
        <v>25</v>
      </c>
      <c r="AY362" s="246" t="s">
        <v>161</v>
      </c>
    </row>
    <row r="363" spans="2:65" s="34" customFormat="1" ht="28.5" customHeight="1">
      <c r="B363" s="161"/>
      <c r="C363" s="197" t="s">
        <v>456</v>
      </c>
      <c r="D363" s="197" t="s">
        <v>162</v>
      </c>
      <c r="E363" s="198" t="s">
        <v>457</v>
      </c>
      <c r="F363" s="199" t="s">
        <v>458</v>
      </c>
      <c r="G363" s="199"/>
      <c r="H363" s="199"/>
      <c r="I363" s="199"/>
      <c r="J363" s="200" t="s">
        <v>193</v>
      </c>
      <c r="K363" s="201">
        <v>80.568</v>
      </c>
      <c r="L363" s="202">
        <v>0</v>
      </c>
      <c r="M363" s="202"/>
      <c r="N363" s="203">
        <f aca="true" t="shared" si="101" ref="N363:N364">ROUND(L363*K363,2)</f>
        <v>0</v>
      </c>
      <c r="O363" s="203"/>
      <c r="P363" s="203"/>
      <c r="Q363" s="203"/>
      <c r="R363" s="163"/>
      <c r="T363" s="204"/>
      <c r="U363" s="46" t="s">
        <v>50</v>
      </c>
      <c r="V363" s="36"/>
      <c r="W363" s="205">
        <f aca="true" t="shared" si="102" ref="W363:W364">V363*K363</f>
        <v>0</v>
      </c>
      <c r="X363" s="205">
        <v>0</v>
      </c>
      <c r="Y363" s="205">
        <f aca="true" t="shared" si="103" ref="Y363:Y364">X363*K363</f>
        <v>0</v>
      </c>
      <c r="Z363" s="205">
        <v>0</v>
      </c>
      <c r="AA363" s="206">
        <f aca="true" t="shared" si="104" ref="AA363:AA364">Z363*K363</f>
        <v>0</v>
      </c>
      <c r="AR363" s="11" t="s">
        <v>166</v>
      </c>
      <c r="AT363" s="11" t="s">
        <v>162</v>
      </c>
      <c r="AU363" s="11" t="s">
        <v>24</v>
      </c>
      <c r="AY363" s="11" t="s">
        <v>161</v>
      </c>
      <c r="BE363" s="125">
        <f aca="true" t="shared" si="105" ref="BE363:BE364">IF(U363="základní",N363,0)</f>
        <v>0</v>
      </c>
      <c r="BF363" s="125">
        <f aca="true" t="shared" si="106" ref="BF363:BF364">IF(U363="snížená",N363,0)</f>
        <v>0</v>
      </c>
      <c r="BG363" s="125">
        <f aca="true" t="shared" si="107" ref="BG363:BG364">IF(U363="zákl. přenesená",N363,0)</f>
        <v>0</v>
      </c>
      <c r="BH363" s="125">
        <f aca="true" t="shared" si="108" ref="BH363:BH364">IF(U363="sníž. přenesená",N363,0)</f>
        <v>0</v>
      </c>
      <c r="BI363" s="125">
        <f aca="true" t="shared" si="109" ref="BI363:BI364">IF(U363="nulová",N363,0)</f>
        <v>0</v>
      </c>
      <c r="BJ363" s="11" t="s">
        <v>25</v>
      </c>
      <c r="BK363" s="125">
        <f aca="true" t="shared" si="110" ref="BK363:BK364">ROUND(L363*K363,2)</f>
        <v>0</v>
      </c>
      <c r="BL363" s="11" t="s">
        <v>166</v>
      </c>
      <c r="BM363" s="11" t="s">
        <v>459</v>
      </c>
    </row>
    <row r="364" spans="2:65" s="34" customFormat="1" ht="20.25" customHeight="1">
      <c r="B364" s="161"/>
      <c r="C364" s="197" t="s">
        <v>460</v>
      </c>
      <c r="D364" s="197" t="s">
        <v>162</v>
      </c>
      <c r="E364" s="198" t="s">
        <v>461</v>
      </c>
      <c r="F364" s="199" t="s">
        <v>462</v>
      </c>
      <c r="G364" s="199"/>
      <c r="H364" s="199"/>
      <c r="I364" s="199"/>
      <c r="J364" s="200" t="s">
        <v>193</v>
      </c>
      <c r="K364" s="201">
        <v>219.528</v>
      </c>
      <c r="L364" s="202">
        <v>0</v>
      </c>
      <c r="M364" s="202"/>
      <c r="N364" s="203">
        <f t="shared" si="101"/>
        <v>0</v>
      </c>
      <c r="O364" s="203"/>
      <c r="P364" s="203"/>
      <c r="Q364" s="203"/>
      <c r="R364" s="163"/>
      <c r="T364" s="204"/>
      <c r="U364" s="46" t="s">
        <v>50</v>
      </c>
      <c r="V364" s="36"/>
      <c r="W364" s="205">
        <f t="shared" si="102"/>
        <v>0</v>
      </c>
      <c r="X364" s="205">
        <v>0</v>
      </c>
      <c r="Y364" s="205">
        <f t="shared" si="103"/>
        <v>0</v>
      </c>
      <c r="Z364" s="205">
        <v>0</v>
      </c>
      <c r="AA364" s="206">
        <f t="shared" si="104"/>
        <v>0</v>
      </c>
      <c r="AR364" s="11" t="s">
        <v>166</v>
      </c>
      <c r="AT364" s="11" t="s">
        <v>162</v>
      </c>
      <c r="AU364" s="11" t="s">
        <v>24</v>
      </c>
      <c r="AY364" s="11" t="s">
        <v>161</v>
      </c>
      <c r="BE364" s="125">
        <f t="shared" si="105"/>
        <v>0</v>
      </c>
      <c r="BF364" s="125">
        <f t="shared" si="106"/>
        <v>0</v>
      </c>
      <c r="BG364" s="125">
        <f t="shared" si="107"/>
        <v>0</v>
      </c>
      <c r="BH364" s="125">
        <f t="shared" si="108"/>
        <v>0</v>
      </c>
      <c r="BI364" s="125">
        <f t="shared" si="109"/>
        <v>0</v>
      </c>
      <c r="BJ364" s="11" t="s">
        <v>25</v>
      </c>
      <c r="BK364" s="125">
        <f t="shared" si="110"/>
        <v>0</v>
      </c>
      <c r="BL364" s="11" t="s">
        <v>166</v>
      </c>
      <c r="BM364" s="11" t="s">
        <v>463</v>
      </c>
    </row>
    <row r="365" spans="2:51" s="207" customFormat="1" ht="20.25" customHeight="1">
      <c r="B365" s="208"/>
      <c r="C365" s="209"/>
      <c r="D365" s="209"/>
      <c r="E365" s="210"/>
      <c r="F365" s="211" t="s">
        <v>464</v>
      </c>
      <c r="G365" s="211"/>
      <c r="H365" s="211"/>
      <c r="I365" s="211"/>
      <c r="J365" s="209"/>
      <c r="K365" s="210"/>
      <c r="L365" s="209"/>
      <c r="M365" s="209"/>
      <c r="N365" s="209"/>
      <c r="O365" s="209"/>
      <c r="P365" s="209"/>
      <c r="Q365" s="209"/>
      <c r="R365" s="212"/>
      <c r="T365" s="213"/>
      <c r="U365" s="209"/>
      <c r="V365" s="209"/>
      <c r="W365" s="209"/>
      <c r="X365" s="209"/>
      <c r="Y365" s="209"/>
      <c r="Z365" s="209"/>
      <c r="AA365" s="214"/>
      <c r="AT365" s="215" t="s">
        <v>169</v>
      </c>
      <c r="AU365" s="215" t="s">
        <v>24</v>
      </c>
      <c r="AV365" s="207" t="s">
        <v>25</v>
      </c>
      <c r="AW365" s="207" t="s">
        <v>42</v>
      </c>
      <c r="AX365" s="207" t="s">
        <v>85</v>
      </c>
      <c r="AY365" s="215" t="s">
        <v>161</v>
      </c>
    </row>
    <row r="366" spans="2:51" s="216" customFormat="1" ht="20.25" customHeight="1">
      <c r="B366" s="217"/>
      <c r="C366" s="218"/>
      <c r="D366" s="218"/>
      <c r="E366" s="219"/>
      <c r="F366" s="220" t="s">
        <v>465</v>
      </c>
      <c r="G366" s="220"/>
      <c r="H366" s="220"/>
      <c r="I366" s="220"/>
      <c r="J366" s="218"/>
      <c r="K366" s="221">
        <v>219.528</v>
      </c>
      <c r="L366" s="218"/>
      <c r="M366" s="218"/>
      <c r="N366" s="218"/>
      <c r="O366" s="218"/>
      <c r="P366" s="218"/>
      <c r="Q366" s="218"/>
      <c r="R366" s="222"/>
      <c r="T366" s="223"/>
      <c r="U366" s="218"/>
      <c r="V366" s="218"/>
      <c r="W366" s="218"/>
      <c r="X366" s="218"/>
      <c r="Y366" s="218"/>
      <c r="Z366" s="218"/>
      <c r="AA366" s="224"/>
      <c r="AT366" s="225" t="s">
        <v>169</v>
      </c>
      <c r="AU366" s="225" t="s">
        <v>24</v>
      </c>
      <c r="AV366" s="216" t="s">
        <v>24</v>
      </c>
      <c r="AW366" s="216" t="s">
        <v>42</v>
      </c>
      <c r="AX366" s="216" t="s">
        <v>85</v>
      </c>
      <c r="AY366" s="225" t="s">
        <v>161</v>
      </c>
    </row>
    <row r="367" spans="2:51" s="237" customFormat="1" ht="20.25" customHeight="1">
      <c r="B367" s="238"/>
      <c r="C367" s="239"/>
      <c r="D367" s="239"/>
      <c r="E367" s="240"/>
      <c r="F367" s="241" t="s">
        <v>190</v>
      </c>
      <c r="G367" s="241"/>
      <c r="H367" s="241"/>
      <c r="I367" s="241"/>
      <c r="J367" s="239"/>
      <c r="K367" s="242">
        <v>219.528</v>
      </c>
      <c r="L367" s="239"/>
      <c r="M367" s="239"/>
      <c r="N367" s="239"/>
      <c r="O367" s="239"/>
      <c r="P367" s="239"/>
      <c r="Q367" s="239"/>
      <c r="R367" s="243"/>
      <c r="T367" s="244"/>
      <c r="U367" s="239"/>
      <c r="V367" s="239"/>
      <c r="W367" s="239"/>
      <c r="X367" s="239"/>
      <c r="Y367" s="239"/>
      <c r="Z367" s="239"/>
      <c r="AA367" s="245"/>
      <c r="AT367" s="246" t="s">
        <v>169</v>
      </c>
      <c r="AU367" s="246" t="s">
        <v>24</v>
      </c>
      <c r="AV367" s="237" t="s">
        <v>166</v>
      </c>
      <c r="AW367" s="237" t="s">
        <v>42</v>
      </c>
      <c r="AX367" s="237" t="s">
        <v>25</v>
      </c>
      <c r="AY367" s="246" t="s">
        <v>161</v>
      </c>
    </row>
    <row r="368" spans="2:65" s="34" customFormat="1" ht="20.25" customHeight="1">
      <c r="B368" s="161"/>
      <c r="C368" s="197" t="s">
        <v>466</v>
      </c>
      <c r="D368" s="197" t="s">
        <v>162</v>
      </c>
      <c r="E368" s="198" t="s">
        <v>467</v>
      </c>
      <c r="F368" s="199" t="s">
        <v>468</v>
      </c>
      <c r="G368" s="199"/>
      <c r="H368" s="199"/>
      <c r="I368" s="199"/>
      <c r="J368" s="200" t="s">
        <v>469</v>
      </c>
      <c r="K368" s="201">
        <v>2</v>
      </c>
      <c r="L368" s="202">
        <v>0</v>
      </c>
      <c r="M368" s="202"/>
      <c r="N368" s="203">
        <f aca="true" t="shared" si="111" ref="N368:N369">ROUND(L368*K368,2)</f>
        <v>0</v>
      </c>
      <c r="O368" s="203"/>
      <c r="P368" s="203"/>
      <c r="Q368" s="203"/>
      <c r="R368" s="163"/>
      <c r="T368" s="204"/>
      <c r="U368" s="46" t="s">
        <v>50</v>
      </c>
      <c r="V368" s="36"/>
      <c r="W368" s="205">
        <f aca="true" t="shared" si="112" ref="W368:W369">V368*K368</f>
        <v>0</v>
      </c>
      <c r="X368" s="205">
        <v>0</v>
      </c>
      <c r="Y368" s="205">
        <f aca="true" t="shared" si="113" ref="Y368:Y369">X368*K368</f>
        <v>0</v>
      </c>
      <c r="Z368" s="205">
        <v>0</v>
      </c>
      <c r="AA368" s="206">
        <f aca="true" t="shared" si="114" ref="AA368:AA369">Z368*K368</f>
        <v>0</v>
      </c>
      <c r="AR368" s="11" t="s">
        <v>166</v>
      </c>
      <c r="AT368" s="11" t="s">
        <v>162</v>
      </c>
      <c r="AU368" s="11" t="s">
        <v>24</v>
      </c>
      <c r="AY368" s="11" t="s">
        <v>161</v>
      </c>
      <c r="BE368" s="125">
        <f aca="true" t="shared" si="115" ref="BE368:BE369">IF(U368="základní",N368,0)</f>
        <v>0</v>
      </c>
      <c r="BF368" s="125">
        <f aca="true" t="shared" si="116" ref="BF368:BF369">IF(U368="snížená",N368,0)</f>
        <v>0</v>
      </c>
      <c r="BG368" s="125">
        <f aca="true" t="shared" si="117" ref="BG368:BG369">IF(U368="zákl. přenesená",N368,0)</f>
        <v>0</v>
      </c>
      <c r="BH368" s="125">
        <f aca="true" t="shared" si="118" ref="BH368:BH369">IF(U368="sníž. přenesená",N368,0)</f>
        <v>0</v>
      </c>
      <c r="BI368" s="125">
        <f aca="true" t="shared" si="119" ref="BI368:BI369">IF(U368="nulová",N368,0)</f>
        <v>0</v>
      </c>
      <c r="BJ368" s="11" t="s">
        <v>25</v>
      </c>
      <c r="BK368" s="125">
        <f aca="true" t="shared" si="120" ref="BK368:BK369">ROUND(L368*K368,2)</f>
        <v>0</v>
      </c>
      <c r="BL368" s="11" t="s">
        <v>166</v>
      </c>
      <c r="BM368" s="11" t="s">
        <v>470</v>
      </c>
    </row>
    <row r="369" spans="2:65" s="34" customFormat="1" ht="39.75" customHeight="1">
      <c r="B369" s="161"/>
      <c r="C369" s="197" t="s">
        <v>471</v>
      </c>
      <c r="D369" s="197" t="s">
        <v>162</v>
      </c>
      <c r="E369" s="198" t="s">
        <v>472</v>
      </c>
      <c r="F369" s="199" t="s">
        <v>473</v>
      </c>
      <c r="G369" s="199"/>
      <c r="H369" s="199"/>
      <c r="I369" s="199"/>
      <c r="J369" s="200" t="s">
        <v>469</v>
      </c>
      <c r="K369" s="201">
        <v>1</v>
      </c>
      <c r="L369" s="202">
        <v>0</v>
      </c>
      <c r="M369" s="202"/>
      <c r="N369" s="203">
        <f t="shared" si="111"/>
        <v>0</v>
      </c>
      <c r="O369" s="203"/>
      <c r="P369" s="203"/>
      <c r="Q369" s="203"/>
      <c r="R369" s="163"/>
      <c r="T369" s="204"/>
      <c r="U369" s="46" t="s">
        <v>50</v>
      </c>
      <c r="V369" s="36"/>
      <c r="W369" s="205">
        <f t="shared" si="112"/>
        <v>0</v>
      </c>
      <c r="X369" s="205">
        <v>0</v>
      </c>
      <c r="Y369" s="205">
        <f t="shared" si="113"/>
        <v>0</v>
      </c>
      <c r="Z369" s="205">
        <v>0</v>
      </c>
      <c r="AA369" s="206">
        <f t="shared" si="114"/>
        <v>0</v>
      </c>
      <c r="AR369" s="11" t="s">
        <v>166</v>
      </c>
      <c r="AT369" s="11" t="s">
        <v>162</v>
      </c>
      <c r="AU369" s="11" t="s">
        <v>24</v>
      </c>
      <c r="AY369" s="11" t="s">
        <v>161</v>
      </c>
      <c r="BE369" s="125">
        <f t="shared" si="115"/>
        <v>0</v>
      </c>
      <c r="BF369" s="125">
        <f t="shared" si="116"/>
        <v>0</v>
      </c>
      <c r="BG369" s="125">
        <f t="shared" si="117"/>
        <v>0</v>
      </c>
      <c r="BH369" s="125">
        <f t="shared" si="118"/>
        <v>0</v>
      </c>
      <c r="BI369" s="125">
        <f t="shared" si="119"/>
        <v>0</v>
      </c>
      <c r="BJ369" s="11" t="s">
        <v>25</v>
      </c>
      <c r="BK369" s="125">
        <f t="shared" si="120"/>
        <v>0</v>
      </c>
      <c r="BL369" s="11" t="s">
        <v>166</v>
      </c>
      <c r="BM369" s="11" t="s">
        <v>474</v>
      </c>
    </row>
    <row r="370" spans="2:63" s="184" customFormat="1" ht="29.25" customHeight="1">
      <c r="B370" s="185"/>
      <c r="C370" s="186"/>
      <c r="D370" s="195" t="s">
        <v>120</v>
      </c>
      <c r="E370" s="195"/>
      <c r="F370" s="195"/>
      <c r="G370" s="195"/>
      <c r="H370" s="195"/>
      <c r="I370" s="195"/>
      <c r="J370" s="195"/>
      <c r="K370" s="195"/>
      <c r="L370" s="195"/>
      <c r="M370" s="195"/>
      <c r="N370" s="255">
        <f>BK370</f>
        <v>0</v>
      </c>
      <c r="O370" s="255"/>
      <c r="P370" s="255"/>
      <c r="Q370" s="255"/>
      <c r="R370" s="188"/>
      <c r="T370" s="189"/>
      <c r="U370" s="186"/>
      <c r="V370" s="186"/>
      <c r="W370" s="190">
        <f>SUM(W371:W381)</f>
        <v>0</v>
      </c>
      <c r="X370" s="186"/>
      <c r="Y370" s="190">
        <f>SUM(Y371:Y381)</f>
        <v>14.50048</v>
      </c>
      <c r="Z370" s="186"/>
      <c r="AA370" s="191">
        <f>SUM(AA371:AA381)</f>
        <v>0</v>
      </c>
      <c r="AR370" s="192" t="s">
        <v>25</v>
      </c>
      <c r="AT370" s="193" t="s">
        <v>84</v>
      </c>
      <c r="AU370" s="193" t="s">
        <v>25</v>
      </c>
      <c r="AY370" s="192" t="s">
        <v>161</v>
      </c>
      <c r="BK370" s="194">
        <f>SUM(BK371:BK381)</f>
        <v>0</v>
      </c>
    </row>
    <row r="371" spans="2:65" s="34" customFormat="1" ht="28.5" customHeight="1">
      <c r="B371" s="161"/>
      <c r="C371" s="197" t="s">
        <v>475</v>
      </c>
      <c r="D371" s="197" t="s">
        <v>162</v>
      </c>
      <c r="E371" s="198" t="s">
        <v>476</v>
      </c>
      <c r="F371" s="199" t="s">
        <v>477</v>
      </c>
      <c r="G371" s="199"/>
      <c r="H371" s="199"/>
      <c r="I371" s="199"/>
      <c r="J371" s="200" t="s">
        <v>469</v>
      </c>
      <c r="K371" s="201">
        <v>2</v>
      </c>
      <c r="L371" s="202">
        <v>0</v>
      </c>
      <c r="M371" s="202"/>
      <c r="N371" s="203">
        <f aca="true" t="shared" si="121" ref="N371:N372">ROUND(L371*K371,2)</f>
        <v>0</v>
      </c>
      <c r="O371" s="203"/>
      <c r="P371" s="203"/>
      <c r="Q371" s="203"/>
      <c r="R371" s="163"/>
      <c r="T371" s="204"/>
      <c r="U371" s="46" t="s">
        <v>50</v>
      </c>
      <c r="V371" s="36"/>
      <c r="W371" s="205">
        <f aca="true" t="shared" si="122" ref="W371:W372">V371*K371</f>
        <v>0</v>
      </c>
      <c r="X371" s="205">
        <v>0</v>
      </c>
      <c r="Y371" s="205">
        <f aca="true" t="shared" si="123" ref="Y371:Y372">X371*K371</f>
        <v>0</v>
      </c>
      <c r="Z371" s="205">
        <v>0</v>
      </c>
      <c r="AA371" s="206">
        <f aca="true" t="shared" si="124" ref="AA371:AA372">Z371*K371</f>
        <v>0</v>
      </c>
      <c r="AR371" s="11" t="s">
        <v>166</v>
      </c>
      <c r="AT371" s="11" t="s">
        <v>162</v>
      </c>
      <c r="AU371" s="11" t="s">
        <v>24</v>
      </c>
      <c r="AY371" s="11" t="s">
        <v>161</v>
      </c>
      <c r="BE371" s="125">
        <f aca="true" t="shared" si="125" ref="BE371:BE372">IF(U371="základní",N371,0)</f>
        <v>0</v>
      </c>
      <c r="BF371" s="125">
        <f aca="true" t="shared" si="126" ref="BF371:BF372">IF(U371="snížená",N371,0)</f>
        <v>0</v>
      </c>
      <c r="BG371" s="125">
        <f aca="true" t="shared" si="127" ref="BG371:BG372">IF(U371="zákl. přenesená",N371,0)</f>
        <v>0</v>
      </c>
      <c r="BH371" s="125">
        <f aca="true" t="shared" si="128" ref="BH371:BH372">IF(U371="sníž. přenesená",N371,0)</f>
        <v>0</v>
      </c>
      <c r="BI371" s="125">
        <f aca="true" t="shared" si="129" ref="BI371:BI372">IF(U371="nulová",N371,0)</f>
        <v>0</v>
      </c>
      <c r="BJ371" s="11" t="s">
        <v>25</v>
      </c>
      <c r="BK371" s="125">
        <f aca="true" t="shared" si="130" ref="BK371:BK372">ROUND(L371*K371,2)</f>
        <v>0</v>
      </c>
      <c r="BL371" s="11" t="s">
        <v>166</v>
      </c>
      <c r="BM371" s="11" t="s">
        <v>478</v>
      </c>
    </row>
    <row r="372" spans="2:65" s="34" customFormat="1" ht="39.75" customHeight="1">
      <c r="B372" s="161"/>
      <c r="C372" s="197" t="s">
        <v>479</v>
      </c>
      <c r="D372" s="197" t="s">
        <v>162</v>
      </c>
      <c r="E372" s="198" t="s">
        <v>480</v>
      </c>
      <c r="F372" s="199" t="s">
        <v>481</v>
      </c>
      <c r="G372" s="199"/>
      <c r="H372" s="199"/>
      <c r="I372" s="199"/>
      <c r="J372" s="200" t="s">
        <v>212</v>
      </c>
      <c r="K372" s="201">
        <v>64</v>
      </c>
      <c r="L372" s="202">
        <v>0</v>
      </c>
      <c r="M372" s="202"/>
      <c r="N372" s="203">
        <f t="shared" si="121"/>
        <v>0</v>
      </c>
      <c r="O372" s="203"/>
      <c r="P372" s="203"/>
      <c r="Q372" s="203"/>
      <c r="R372" s="163"/>
      <c r="T372" s="204"/>
      <c r="U372" s="46" t="s">
        <v>50</v>
      </c>
      <c r="V372" s="36"/>
      <c r="W372" s="205">
        <f t="shared" si="122"/>
        <v>0</v>
      </c>
      <c r="X372" s="205">
        <v>0.22657</v>
      </c>
      <c r="Y372" s="205">
        <f t="shared" si="123"/>
        <v>14.50048</v>
      </c>
      <c r="Z372" s="205">
        <v>0</v>
      </c>
      <c r="AA372" s="206">
        <f t="shared" si="124"/>
        <v>0</v>
      </c>
      <c r="AR372" s="11" t="s">
        <v>166</v>
      </c>
      <c r="AT372" s="11" t="s">
        <v>162</v>
      </c>
      <c r="AU372" s="11" t="s">
        <v>24</v>
      </c>
      <c r="AY372" s="11" t="s">
        <v>161</v>
      </c>
      <c r="BE372" s="125">
        <f t="shared" si="125"/>
        <v>0</v>
      </c>
      <c r="BF372" s="125">
        <f t="shared" si="126"/>
        <v>0</v>
      </c>
      <c r="BG372" s="125">
        <f t="shared" si="127"/>
        <v>0</v>
      </c>
      <c r="BH372" s="125">
        <f t="shared" si="128"/>
        <v>0</v>
      </c>
      <c r="BI372" s="125">
        <f t="shared" si="129"/>
        <v>0</v>
      </c>
      <c r="BJ372" s="11" t="s">
        <v>25</v>
      </c>
      <c r="BK372" s="125">
        <f t="shared" si="130"/>
        <v>0</v>
      </c>
      <c r="BL372" s="11" t="s">
        <v>166</v>
      </c>
      <c r="BM372" s="11" t="s">
        <v>482</v>
      </c>
    </row>
    <row r="373" spans="2:51" s="207" customFormat="1" ht="20.25" customHeight="1">
      <c r="B373" s="208"/>
      <c r="C373" s="209"/>
      <c r="D373" s="209"/>
      <c r="E373" s="210"/>
      <c r="F373" s="211" t="s">
        <v>483</v>
      </c>
      <c r="G373" s="211"/>
      <c r="H373" s="211"/>
      <c r="I373" s="211"/>
      <c r="J373" s="209"/>
      <c r="K373" s="210"/>
      <c r="L373" s="209"/>
      <c r="M373" s="209"/>
      <c r="N373" s="209"/>
      <c r="O373" s="209"/>
      <c r="P373" s="209"/>
      <c r="Q373" s="209"/>
      <c r="R373" s="212"/>
      <c r="T373" s="213"/>
      <c r="U373" s="209"/>
      <c r="V373" s="209"/>
      <c r="W373" s="209"/>
      <c r="X373" s="209"/>
      <c r="Y373" s="209"/>
      <c r="Z373" s="209"/>
      <c r="AA373" s="214"/>
      <c r="AT373" s="215" t="s">
        <v>169</v>
      </c>
      <c r="AU373" s="215" t="s">
        <v>24</v>
      </c>
      <c r="AV373" s="207" t="s">
        <v>25</v>
      </c>
      <c r="AW373" s="207" t="s">
        <v>42</v>
      </c>
      <c r="AX373" s="207" t="s">
        <v>85</v>
      </c>
      <c r="AY373" s="215" t="s">
        <v>161</v>
      </c>
    </row>
    <row r="374" spans="2:51" s="207" customFormat="1" ht="20.25" customHeight="1">
      <c r="B374" s="208"/>
      <c r="C374" s="209"/>
      <c r="D374" s="209"/>
      <c r="E374" s="210"/>
      <c r="F374" s="236" t="s">
        <v>484</v>
      </c>
      <c r="G374" s="236"/>
      <c r="H374" s="236"/>
      <c r="I374" s="236"/>
      <c r="J374" s="209"/>
      <c r="K374" s="210"/>
      <c r="L374" s="209"/>
      <c r="M374" s="209"/>
      <c r="N374" s="209"/>
      <c r="O374" s="209"/>
      <c r="P374" s="209"/>
      <c r="Q374" s="209"/>
      <c r="R374" s="212"/>
      <c r="T374" s="213"/>
      <c r="U374" s="209"/>
      <c r="V374" s="209"/>
      <c r="W374" s="209"/>
      <c r="X374" s="209"/>
      <c r="Y374" s="209"/>
      <c r="Z374" s="209"/>
      <c r="AA374" s="214"/>
      <c r="AT374" s="215" t="s">
        <v>169</v>
      </c>
      <c r="AU374" s="215" t="s">
        <v>24</v>
      </c>
      <c r="AV374" s="207" t="s">
        <v>25</v>
      </c>
      <c r="AW374" s="207" t="s">
        <v>42</v>
      </c>
      <c r="AX374" s="207" t="s">
        <v>85</v>
      </c>
      <c r="AY374" s="215" t="s">
        <v>161</v>
      </c>
    </row>
    <row r="375" spans="2:51" s="216" customFormat="1" ht="20.25" customHeight="1">
      <c r="B375" s="217"/>
      <c r="C375" s="218"/>
      <c r="D375" s="218"/>
      <c r="E375" s="219"/>
      <c r="F375" s="220" t="s">
        <v>485</v>
      </c>
      <c r="G375" s="220"/>
      <c r="H375" s="220"/>
      <c r="I375" s="220"/>
      <c r="J375" s="218"/>
      <c r="K375" s="221">
        <v>64</v>
      </c>
      <c r="L375" s="218"/>
      <c r="M375" s="218"/>
      <c r="N375" s="218"/>
      <c r="O375" s="218"/>
      <c r="P375" s="218"/>
      <c r="Q375" s="218"/>
      <c r="R375" s="222"/>
      <c r="T375" s="223"/>
      <c r="U375" s="218"/>
      <c r="V375" s="218"/>
      <c r="W375" s="218"/>
      <c r="X375" s="218"/>
      <c r="Y375" s="218"/>
      <c r="Z375" s="218"/>
      <c r="AA375" s="224"/>
      <c r="AT375" s="225" t="s">
        <v>169</v>
      </c>
      <c r="AU375" s="225" t="s">
        <v>24</v>
      </c>
      <c r="AV375" s="216" t="s">
        <v>24</v>
      </c>
      <c r="AW375" s="216" t="s">
        <v>42</v>
      </c>
      <c r="AX375" s="216" t="s">
        <v>85</v>
      </c>
      <c r="AY375" s="225" t="s">
        <v>161</v>
      </c>
    </row>
    <row r="376" spans="2:51" s="237" customFormat="1" ht="20.25" customHeight="1">
      <c r="B376" s="238"/>
      <c r="C376" s="239"/>
      <c r="D376" s="239"/>
      <c r="E376" s="240"/>
      <c r="F376" s="241" t="s">
        <v>190</v>
      </c>
      <c r="G376" s="241"/>
      <c r="H376" s="241"/>
      <c r="I376" s="241"/>
      <c r="J376" s="239"/>
      <c r="K376" s="242">
        <v>64</v>
      </c>
      <c r="L376" s="239"/>
      <c r="M376" s="239"/>
      <c r="N376" s="239"/>
      <c r="O376" s="239"/>
      <c r="P376" s="239"/>
      <c r="Q376" s="239"/>
      <c r="R376" s="243"/>
      <c r="T376" s="244"/>
      <c r="U376" s="239"/>
      <c r="V376" s="239"/>
      <c r="W376" s="239"/>
      <c r="X376" s="239"/>
      <c r="Y376" s="239"/>
      <c r="Z376" s="239"/>
      <c r="AA376" s="245"/>
      <c r="AT376" s="246" t="s">
        <v>169</v>
      </c>
      <c r="AU376" s="246" t="s">
        <v>24</v>
      </c>
      <c r="AV376" s="237" t="s">
        <v>166</v>
      </c>
      <c r="AW376" s="237" t="s">
        <v>42</v>
      </c>
      <c r="AX376" s="237" t="s">
        <v>25</v>
      </c>
      <c r="AY376" s="246" t="s">
        <v>161</v>
      </c>
    </row>
    <row r="377" spans="2:65" s="34" customFormat="1" ht="28.5" customHeight="1">
      <c r="B377" s="161"/>
      <c r="C377" s="197" t="s">
        <v>486</v>
      </c>
      <c r="D377" s="197" t="s">
        <v>162</v>
      </c>
      <c r="E377" s="198" t="s">
        <v>487</v>
      </c>
      <c r="F377" s="199" t="s">
        <v>488</v>
      </c>
      <c r="G377" s="199"/>
      <c r="H377" s="199"/>
      <c r="I377" s="199"/>
      <c r="J377" s="200" t="s">
        <v>193</v>
      </c>
      <c r="K377" s="201">
        <v>16.84</v>
      </c>
      <c r="L377" s="202">
        <v>0</v>
      </c>
      <c r="M377" s="202"/>
      <c r="N377" s="203">
        <f>ROUND(L377*K377,2)</f>
        <v>0</v>
      </c>
      <c r="O377" s="203"/>
      <c r="P377" s="203"/>
      <c r="Q377" s="203"/>
      <c r="R377" s="163"/>
      <c r="T377" s="204"/>
      <c r="U377" s="46" t="s">
        <v>50</v>
      </c>
      <c r="V377" s="36"/>
      <c r="W377" s="205">
        <f>V377*K377</f>
        <v>0</v>
      </c>
      <c r="X377" s="205">
        <v>0</v>
      </c>
      <c r="Y377" s="205">
        <f>X377*K377</f>
        <v>0</v>
      </c>
      <c r="Z377" s="205">
        <v>0</v>
      </c>
      <c r="AA377" s="206">
        <f>Z377*K377</f>
        <v>0</v>
      </c>
      <c r="AR377" s="11" t="s">
        <v>166</v>
      </c>
      <c r="AT377" s="11" t="s">
        <v>162</v>
      </c>
      <c r="AU377" s="11" t="s">
        <v>24</v>
      </c>
      <c r="AY377" s="11" t="s">
        <v>161</v>
      </c>
      <c r="BE377" s="125">
        <f>IF(U377="základní",N377,0)</f>
        <v>0</v>
      </c>
      <c r="BF377" s="125">
        <f>IF(U377="snížená",N377,0)</f>
        <v>0</v>
      </c>
      <c r="BG377" s="125">
        <f>IF(U377="zákl. přenesená",N377,0)</f>
        <v>0</v>
      </c>
      <c r="BH377" s="125">
        <f>IF(U377="sníž. přenesená",N377,0)</f>
        <v>0</v>
      </c>
      <c r="BI377" s="125">
        <f>IF(U377="nulová",N377,0)</f>
        <v>0</v>
      </c>
      <c r="BJ377" s="11" t="s">
        <v>25</v>
      </c>
      <c r="BK377" s="125">
        <f>ROUND(L377*K377,2)</f>
        <v>0</v>
      </c>
      <c r="BL377" s="11" t="s">
        <v>166</v>
      </c>
      <c r="BM377" s="11" t="s">
        <v>489</v>
      </c>
    </row>
    <row r="378" spans="2:51" s="207" customFormat="1" ht="20.25" customHeight="1">
      <c r="B378" s="208"/>
      <c r="C378" s="209"/>
      <c r="D378" s="209"/>
      <c r="E378" s="210"/>
      <c r="F378" s="211" t="s">
        <v>490</v>
      </c>
      <c r="G378" s="211"/>
      <c r="H378" s="211"/>
      <c r="I378" s="211"/>
      <c r="J378" s="209"/>
      <c r="K378" s="210"/>
      <c r="L378" s="209"/>
      <c r="M378" s="209"/>
      <c r="N378" s="209"/>
      <c r="O378" s="209"/>
      <c r="P378" s="209"/>
      <c r="Q378" s="209"/>
      <c r="R378" s="212"/>
      <c r="T378" s="213"/>
      <c r="U378" s="209"/>
      <c r="V378" s="209"/>
      <c r="W378" s="209"/>
      <c r="X378" s="209"/>
      <c r="Y378" s="209"/>
      <c r="Z378" s="209"/>
      <c r="AA378" s="214"/>
      <c r="AT378" s="215" t="s">
        <v>169</v>
      </c>
      <c r="AU378" s="215" t="s">
        <v>24</v>
      </c>
      <c r="AV378" s="207" t="s">
        <v>25</v>
      </c>
      <c r="AW378" s="207" t="s">
        <v>42</v>
      </c>
      <c r="AX378" s="207" t="s">
        <v>85</v>
      </c>
      <c r="AY378" s="215" t="s">
        <v>161</v>
      </c>
    </row>
    <row r="379" spans="2:51" s="216" customFormat="1" ht="20.25" customHeight="1">
      <c r="B379" s="217"/>
      <c r="C379" s="218"/>
      <c r="D379" s="218"/>
      <c r="E379" s="219"/>
      <c r="F379" s="220" t="s">
        <v>491</v>
      </c>
      <c r="G379" s="220"/>
      <c r="H379" s="220"/>
      <c r="I379" s="220"/>
      <c r="J379" s="218"/>
      <c r="K379" s="221">
        <v>9</v>
      </c>
      <c r="L379" s="218"/>
      <c r="M379" s="218"/>
      <c r="N379" s="218"/>
      <c r="O379" s="218"/>
      <c r="P379" s="218"/>
      <c r="Q379" s="218"/>
      <c r="R379" s="222"/>
      <c r="T379" s="223"/>
      <c r="U379" s="218"/>
      <c r="V379" s="218"/>
      <c r="W379" s="218"/>
      <c r="X379" s="218"/>
      <c r="Y379" s="218"/>
      <c r="Z379" s="218"/>
      <c r="AA379" s="224"/>
      <c r="AT379" s="225" t="s">
        <v>169</v>
      </c>
      <c r="AU379" s="225" t="s">
        <v>24</v>
      </c>
      <c r="AV379" s="216" t="s">
        <v>24</v>
      </c>
      <c r="AW379" s="216" t="s">
        <v>42</v>
      </c>
      <c r="AX379" s="216" t="s">
        <v>85</v>
      </c>
      <c r="AY379" s="225" t="s">
        <v>161</v>
      </c>
    </row>
    <row r="380" spans="2:51" s="216" customFormat="1" ht="20.25" customHeight="1">
      <c r="B380" s="217"/>
      <c r="C380" s="218"/>
      <c r="D380" s="218"/>
      <c r="E380" s="219"/>
      <c r="F380" s="220" t="s">
        <v>492</v>
      </c>
      <c r="G380" s="220"/>
      <c r="H380" s="220"/>
      <c r="I380" s="220"/>
      <c r="J380" s="218"/>
      <c r="K380" s="221">
        <v>7.84</v>
      </c>
      <c r="L380" s="218"/>
      <c r="M380" s="218"/>
      <c r="N380" s="218"/>
      <c r="O380" s="218"/>
      <c r="P380" s="218"/>
      <c r="Q380" s="218"/>
      <c r="R380" s="222"/>
      <c r="T380" s="223"/>
      <c r="U380" s="218"/>
      <c r="V380" s="218"/>
      <c r="W380" s="218"/>
      <c r="X380" s="218"/>
      <c r="Y380" s="218"/>
      <c r="Z380" s="218"/>
      <c r="AA380" s="224"/>
      <c r="AT380" s="225" t="s">
        <v>169</v>
      </c>
      <c r="AU380" s="225" t="s">
        <v>24</v>
      </c>
      <c r="AV380" s="216" t="s">
        <v>24</v>
      </c>
      <c r="AW380" s="216" t="s">
        <v>42</v>
      </c>
      <c r="AX380" s="216" t="s">
        <v>85</v>
      </c>
      <c r="AY380" s="225" t="s">
        <v>161</v>
      </c>
    </row>
    <row r="381" spans="2:51" s="237" customFormat="1" ht="20.25" customHeight="1">
      <c r="B381" s="238"/>
      <c r="C381" s="239"/>
      <c r="D381" s="239"/>
      <c r="E381" s="240"/>
      <c r="F381" s="241" t="s">
        <v>190</v>
      </c>
      <c r="G381" s="241"/>
      <c r="H381" s="241"/>
      <c r="I381" s="241"/>
      <c r="J381" s="239"/>
      <c r="K381" s="242">
        <v>16.84</v>
      </c>
      <c r="L381" s="239"/>
      <c r="M381" s="239"/>
      <c r="N381" s="239"/>
      <c r="O381" s="239"/>
      <c r="P381" s="239"/>
      <c r="Q381" s="239"/>
      <c r="R381" s="243"/>
      <c r="T381" s="244"/>
      <c r="U381" s="239"/>
      <c r="V381" s="239"/>
      <c r="W381" s="239"/>
      <c r="X381" s="239"/>
      <c r="Y381" s="239"/>
      <c r="Z381" s="239"/>
      <c r="AA381" s="245"/>
      <c r="AT381" s="246" t="s">
        <v>169</v>
      </c>
      <c r="AU381" s="246" t="s">
        <v>24</v>
      </c>
      <c r="AV381" s="237" t="s">
        <v>166</v>
      </c>
      <c r="AW381" s="237" t="s">
        <v>42</v>
      </c>
      <c r="AX381" s="237" t="s">
        <v>25</v>
      </c>
      <c r="AY381" s="246" t="s">
        <v>161</v>
      </c>
    </row>
    <row r="382" spans="2:63" s="184" customFormat="1" ht="29.25" customHeight="1">
      <c r="B382" s="185"/>
      <c r="C382" s="186"/>
      <c r="D382" s="195" t="s">
        <v>121</v>
      </c>
      <c r="E382" s="195"/>
      <c r="F382" s="195"/>
      <c r="G382" s="195"/>
      <c r="H382" s="195"/>
      <c r="I382" s="195"/>
      <c r="J382" s="195"/>
      <c r="K382" s="195"/>
      <c r="L382" s="195"/>
      <c r="M382" s="195"/>
      <c r="N382" s="196">
        <f>BK382</f>
        <v>0</v>
      </c>
      <c r="O382" s="196"/>
      <c r="P382" s="196"/>
      <c r="Q382" s="196"/>
      <c r="R382" s="188"/>
      <c r="T382" s="189"/>
      <c r="U382" s="186"/>
      <c r="V382" s="186"/>
      <c r="W382" s="190">
        <f>SUM(W383:W395)</f>
        <v>0</v>
      </c>
      <c r="X382" s="186"/>
      <c r="Y382" s="190">
        <f>SUM(Y383:Y395)</f>
        <v>2.28077</v>
      </c>
      <c r="Z382" s="186"/>
      <c r="AA382" s="191">
        <f>SUM(AA383:AA395)</f>
        <v>110.52800000000002</v>
      </c>
      <c r="AR382" s="192" t="s">
        <v>25</v>
      </c>
      <c r="AT382" s="193" t="s">
        <v>84</v>
      </c>
      <c r="AU382" s="193" t="s">
        <v>25</v>
      </c>
      <c r="AY382" s="192" t="s">
        <v>161</v>
      </c>
      <c r="BK382" s="194">
        <f>SUM(BK383:BK395)</f>
        <v>0</v>
      </c>
    </row>
    <row r="383" spans="2:65" s="34" customFormat="1" ht="28.5" customHeight="1">
      <c r="B383" s="161"/>
      <c r="C383" s="197" t="s">
        <v>493</v>
      </c>
      <c r="D383" s="197" t="s">
        <v>162</v>
      </c>
      <c r="E383" s="198" t="s">
        <v>494</v>
      </c>
      <c r="F383" s="199" t="s">
        <v>495</v>
      </c>
      <c r="G383" s="199"/>
      <c r="H383" s="199"/>
      <c r="I383" s="199"/>
      <c r="J383" s="200" t="s">
        <v>165</v>
      </c>
      <c r="K383" s="201">
        <v>1</v>
      </c>
      <c r="L383" s="202">
        <v>0</v>
      </c>
      <c r="M383" s="202"/>
      <c r="N383" s="203">
        <f>ROUND(L383*K383,2)</f>
        <v>0</v>
      </c>
      <c r="O383" s="203"/>
      <c r="P383" s="203"/>
      <c r="Q383" s="203"/>
      <c r="R383" s="163"/>
      <c r="T383" s="204"/>
      <c r="U383" s="46" t="s">
        <v>50</v>
      </c>
      <c r="V383" s="36"/>
      <c r="W383" s="205">
        <f>V383*K383</f>
        <v>0</v>
      </c>
      <c r="X383" s="205">
        <v>2.28077</v>
      </c>
      <c r="Y383" s="205">
        <f>X383*K383</f>
        <v>2.28077</v>
      </c>
      <c r="Z383" s="205">
        <v>0</v>
      </c>
      <c r="AA383" s="206">
        <f>Z383*K383</f>
        <v>0</v>
      </c>
      <c r="AR383" s="11" t="s">
        <v>166</v>
      </c>
      <c r="AT383" s="11" t="s">
        <v>162</v>
      </c>
      <c r="AU383" s="11" t="s">
        <v>24</v>
      </c>
      <c r="AY383" s="11" t="s">
        <v>161</v>
      </c>
      <c r="BE383" s="125">
        <f>IF(U383="základní",N383,0)</f>
        <v>0</v>
      </c>
      <c r="BF383" s="125">
        <f>IF(U383="snížená",N383,0)</f>
        <v>0</v>
      </c>
      <c r="BG383" s="125">
        <f>IF(U383="zákl. přenesená",N383,0)</f>
        <v>0</v>
      </c>
      <c r="BH383" s="125">
        <f>IF(U383="sníž. přenesená",N383,0)</f>
        <v>0</v>
      </c>
      <c r="BI383" s="125">
        <f>IF(U383="nulová",N383,0)</f>
        <v>0</v>
      </c>
      <c r="BJ383" s="11" t="s">
        <v>25</v>
      </c>
      <c r="BK383" s="125">
        <f>ROUND(L383*K383,2)</f>
        <v>0</v>
      </c>
      <c r="BL383" s="11" t="s">
        <v>166</v>
      </c>
      <c r="BM383" s="11" t="s">
        <v>496</v>
      </c>
    </row>
    <row r="384" spans="2:51" s="207" customFormat="1" ht="20.25" customHeight="1">
      <c r="B384" s="208"/>
      <c r="C384" s="209"/>
      <c r="D384" s="209"/>
      <c r="E384" s="210"/>
      <c r="F384" s="211" t="s">
        <v>497</v>
      </c>
      <c r="G384" s="211"/>
      <c r="H384" s="211"/>
      <c r="I384" s="211"/>
      <c r="J384" s="209"/>
      <c r="K384" s="210"/>
      <c r="L384" s="209"/>
      <c r="M384" s="209"/>
      <c r="N384" s="209"/>
      <c r="O384" s="209"/>
      <c r="P384" s="209"/>
      <c r="Q384" s="209"/>
      <c r="R384" s="212"/>
      <c r="T384" s="213"/>
      <c r="U384" s="209"/>
      <c r="V384" s="209"/>
      <c r="W384" s="209"/>
      <c r="X384" s="209"/>
      <c r="Y384" s="209"/>
      <c r="Z384" s="209"/>
      <c r="AA384" s="214"/>
      <c r="AT384" s="215" t="s">
        <v>169</v>
      </c>
      <c r="AU384" s="215" t="s">
        <v>24</v>
      </c>
      <c r="AV384" s="207" t="s">
        <v>25</v>
      </c>
      <c r="AW384" s="207" t="s">
        <v>42</v>
      </c>
      <c r="AX384" s="207" t="s">
        <v>85</v>
      </c>
      <c r="AY384" s="215" t="s">
        <v>161</v>
      </c>
    </row>
    <row r="385" spans="2:51" s="207" customFormat="1" ht="20.25" customHeight="1">
      <c r="B385" s="208"/>
      <c r="C385" s="209"/>
      <c r="D385" s="209"/>
      <c r="E385" s="210"/>
      <c r="F385" s="236" t="s">
        <v>498</v>
      </c>
      <c r="G385" s="236"/>
      <c r="H385" s="236"/>
      <c r="I385" s="236"/>
      <c r="J385" s="209"/>
      <c r="K385" s="210"/>
      <c r="L385" s="209"/>
      <c r="M385" s="209"/>
      <c r="N385" s="209"/>
      <c r="O385" s="209"/>
      <c r="P385" s="209"/>
      <c r="Q385" s="209"/>
      <c r="R385" s="212"/>
      <c r="T385" s="213"/>
      <c r="U385" s="209"/>
      <c r="V385" s="209"/>
      <c r="W385" s="209"/>
      <c r="X385" s="209"/>
      <c r="Y385" s="209"/>
      <c r="Z385" s="209"/>
      <c r="AA385" s="214"/>
      <c r="AT385" s="215" t="s">
        <v>169</v>
      </c>
      <c r="AU385" s="215" t="s">
        <v>24</v>
      </c>
      <c r="AV385" s="207" t="s">
        <v>25</v>
      </c>
      <c r="AW385" s="207" t="s">
        <v>42</v>
      </c>
      <c r="AX385" s="207" t="s">
        <v>85</v>
      </c>
      <c r="AY385" s="215" t="s">
        <v>161</v>
      </c>
    </row>
    <row r="386" spans="2:51" s="207" customFormat="1" ht="20.25" customHeight="1">
      <c r="B386" s="208"/>
      <c r="C386" s="209"/>
      <c r="D386" s="209"/>
      <c r="E386" s="210"/>
      <c r="F386" s="236" t="s">
        <v>499</v>
      </c>
      <c r="G386" s="236"/>
      <c r="H386" s="236"/>
      <c r="I386" s="236"/>
      <c r="J386" s="209"/>
      <c r="K386" s="210"/>
      <c r="L386" s="209"/>
      <c r="M386" s="209"/>
      <c r="N386" s="209"/>
      <c r="O386" s="209"/>
      <c r="P386" s="209"/>
      <c r="Q386" s="209"/>
      <c r="R386" s="212"/>
      <c r="T386" s="213"/>
      <c r="U386" s="209"/>
      <c r="V386" s="209"/>
      <c r="W386" s="209"/>
      <c r="X386" s="209"/>
      <c r="Y386" s="209"/>
      <c r="Z386" s="209"/>
      <c r="AA386" s="214"/>
      <c r="AT386" s="215" t="s">
        <v>169</v>
      </c>
      <c r="AU386" s="215" t="s">
        <v>24</v>
      </c>
      <c r="AV386" s="207" t="s">
        <v>25</v>
      </c>
      <c r="AW386" s="207" t="s">
        <v>42</v>
      </c>
      <c r="AX386" s="207" t="s">
        <v>85</v>
      </c>
      <c r="AY386" s="215" t="s">
        <v>161</v>
      </c>
    </row>
    <row r="387" spans="2:51" s="216" customFormat="1" ht="20.25" customHeight="1">
      <c r="B387" s="217"/>
      <c r="C387" s="218"/>
      <c r="D387" s="218"/>
      <c r="E387" s="219"/>
      <c r="F387" s="220" t="s">
        <v>25</v>
      </c>
      <c r="G387" s="220"/>
      <c r="H387" s="220"/>
      <c r="I387" s="220"/>
      <c r="J387" s="218"/>
      <c r="K387" s="221">
        <v>1</v>
      </c>
      <c r="L387" s="218"/>
      <c r="M387" s="218"/>
      <c r="N387" s="218"/>
      <c r="O387" s="218"/>
      <c r="P387" s="218"/>
      <c r="Q387" s="218"/>
      <c r="R387" s="222"/>
      <c r="T387" s="223"/>
      <c r="U387" s="218"/>
      <c r="V387" s="218"/>
      <c r="W387" s="218"/>
      <c r="X387" s="218"/>
      <c r="Y387" s="218"/>
      <c r="Z387" s="218"/>
      <c r="AA387" s="224"/>
      <c r="AT387" s="225" t="s">
        <v>169</v>
      </c>
      <c r="AU387" s="225" t="s">
        <v>24</v>
      </c>
      <c r="AV387" s="216" t="s">
        <v>24</v>
      </c>
      <c r="AW387" s="216" t="s">
        <v>42</v>
      </c>
      <c r="AX387" s="216" t="s">
        <v>85</v>
      </c>
      <c r="AY387" s="225" t="s">
        <v>161</v>
      </c>
    </row>
    <row r="388" spans="2:51" s="237" customFormat="1" ht="20.25" customHeight="1">
      <c r="B388" s="238"/>
      <c r="C388" s="239"/>
      <c r="D388" s="239"/>
      <c r="E388" s="240"/>
      <c r="F388" s="241" t="s">
        <v>190</v>
      </c>
      <c r="G388" s="241"/>
      <c r="H388" s="241"/>
      <c r="I388" s="241"/>
      <c r="J388" s="239"/>
      <c r="K388" s="242">
        <v>1</v>
      </c>
      <c r="L388" s="239"/>
      <c r="M388" s="239"/>
      <c r="N388" s="239"/>
      <c r="O388" s="239"/>
      <c r="P388" s="239"/>
      <c r="Q388" s="239"/>
      <c r="R388" s="243"/>
      <c r="T388" s="244"/>
      <c r="U388" s="239"/>
      <c r="V388" s="239"/>
      <c r="W388" s="239"/>
      <c r="X388" s="239"/>
      <c r="Y388" s="239"/>
      <c r="Z388" s="239"/>
      <c r="AA388" s="245"/>
      <c r="AT388" s="246" t="s">
        <v>169</v>
      </c>
      <c r="AU388" s="246" t="s">
        <v>24</v>
      </c>
      <c r="AV388" s="237" t="s">
        <v>166</v>
      </c>
      <c r="AW388" s="237" t="s">
        <v>42</v>
      </c>
      <c r="AX388" s="237" t="s">
        <v>25</v>
      </c>
      <c r="AY388" s="246" t="s">
        <v>161</v>
      </c>
    </row>
    <row r="389" spans="2:65" s="34" customFormat="1" ht="28.5" customHeight="1">
      <c r="B389" s="161"/>
      <c r="C389" s="197" t="s">
        <v>500</v>
      </c>
      <c r="D389" s="197" t="s">
        <v>162</v>
      </c>
      <c r="E389" s="198" t="s">
        <v>501</v>
      </c>
      <c r="F389" s="199" t="s">
        <v>502</v>
      </c>
      <c r="G389" s="199"/>
      <c r="H389" s="199"/>
      <c r="I389" s="199"/>
      <c r="J389" s="200" t="s">
        <v>165</v>
      </c>
      <c r="K389" s="201">
        <v>50.24</v>
      </c>
      <c r="L389" s="202">
        <v>0</v>
      </c>
      <c r="M389" s="202"/>
      <c r="N389" s="203">
        <f>ROUND(L389*K389,2)</f>
        <v>0</v>
      </c>
      <c r="O389" s="203"/>
      <c r="P389" s="203"/>
      <c r="Q389" s="203"/>
      <c r="R389" s="163"/>
      <c r="T389" s="204"/>
      <c r="U389" s="46" t="s">
        <v>50</v>
      </c>
      <c r="V389" s="36"/>
      <c r="W389" s="205">
        <f>V389*K389</f>
        <v>0</v>
      </c>
      <c r="X389" s="205">
        <v>0</v>
      </c>
      <c r="Y389" s="205">
        <f>X389*K389</f>
        <v>0</v>
      </c>
      <c r="Z389" s="205">
        <v>2.2</v>
      </c>
      <c r="AA389" s="206">
        <f>Z389*K389</f>
        <v>110.52800000000002</v>
      </c>
      <c r="AR389" s="11" t="s">
        <v>166</v>
      </c>
      <c r="AT389" s="11" t="s">
        <v>162</v>
      </c>
      <c r="AU389" s="11" t="s">
        <v>24</v>
      </c>
      <c r="AY389" s="11" t="s">
        <v>161</v>
      </c>
      <c r="BE389" s="125">
        <f>IF(U389="základní",N389,0)</f>
        <v>0</v>
      </c>
      <c r="BF389" s="125">
        <f>IF(U389="snížená",N389,0)</f>
        <v>0</v>
      </c>
      <c r="BG389" s="125">
        <f>IF(U389="zákl. přenesená",N389,0)</f>
        <v>0</v>
      </c>
      <c r="BH389" s="125">
        <f>IF(U389="sníž. přenesená",N389,0)</f>
        <v>0</v>
      </c>
      <c r="BI389" s="125">
        <f>IF(U389="nulová",N389,0)</f>
        <v>0</v>
      </c>
      <c r="BJ389" s="11" t="s">
        <v>25</v>
      </c>
      <c r="BK389" s="125">
        <f>ROUND(L389*K389,2)</f>
        <v>0</v>
      </c>
      <c r="BL389" s="11" t="s">
        <v>166</v>
      </c>
      <c r="BM389" s="11" t="s">
        <v>503</v>
      </c>
    </row>
    <row r="390" spans="2:51" s="207" customFormat="1" ht="28.5" customHeight="1">
      <c r="B390" s="208"/>
      <c r="C390" s="209"/>
      <c r="D390" s="209"/>
      <c r="E390" s="210"/>
      <c r="F390" s="211" t="s">
        <v>504</v>
      </c>
      <c r="G390" s="211"/>
      <c r="H390" s="211"/>
      <c r="I390" s="211"/>
      <c r="J390" s="209"/>
      <c r="K390" s="210"/>
      <c r="L390" s="209"/>
      <c r="M390" s="209"/>
      <c r="N390" s="209"/>
      <c r="O390" s="209"/>
      <c r="P390" s="209"/>
      <c r="Q390" s="209"/>
      <c r="R390" s="212"/>
      <c r="T390" s="213"/>
      <c r="U390" s="209"/>
      <c r="V390" s="209"/>
      <c r="W390" s="209"/>
      <c r="X390" s="209"/>
      <c r="Y390" s="209"/>
      <c r="Z390" s="209"/>
      <c r="AA390" s="214"/>
      <c r="AT390" s="215" t="s">
        <v>169</v>
      </c>
      <c r="AU390" s="215" t="s">
        <v>24</v>
      </c>
      <c r="AV390" s="207" t="s">
        <v>25</v>
      </c>
      <c r="AW390" s="207" t="s">
        <v>42</v>
      </c>
      <c r="AX390" s="207" t="s">
        <v>85</v>
      </c>
      <c r="AY390" s="215" t="s">
        <v>161</v>
      </c>
    </row>
    <row r="391" spans="2:51" s="207" customFormat="1" ht="28.5" customHeight="1">
      <c r="B391" s="208"/>
      <c r="C391" s="209"/>
      <c r="D391" s="209"/>
      <c r="E391" s="210"/>
      <c r="F391" s="236" t="s">
        <v>505</v>
      </c>
      <c r="G391" s="236"/>
      <c r="H391" s="236"/>
      <c r="I391" s="236"/>
      <c r="J391" s="209"/>
      <c r="K391" s="210"/>
      <c r="L391" s="209"/>
      <c r="M391" s="209"/>
      <c r="N391" s="209"/>
      <c r="O391" s="209"/>
      <c r="P391" s="209"/>
      <c r="Q391" s="209"/>
      <c r="R391" s="212"/>
      <c r="T391" s="213"/>
      <c r="U391" s="209"/>
      <c r="V391" s="209"/>
      <c r="W391" s="209"/>
      <c r="X391" s="209"/>
      <c r="Y391" s="209"/>
      <c r="Z391" s="209"/>
      <c r="AA391" s="214"/>
      <c r="AT391" s="215" t="s">
        <v>169</v>
      </c>
      <c r="AU391" s="215" t="s">
        <v>24</v>
      </c>
      <c r="AV391" s="207" t="s">
        <v>25</v>
      </c>
      <c r="AW391" s="207" t="s">
        <v>42</v>
      </c>
      <c r="AX391" s="207" t="s">
        <v>85</v>
      </c>
      <c r="AY391" s="215" t="s">
        <v>161</v>
      </c>
    </row>
    <row r="392" spans="2:51" s="207" customFormat="1" ht="20.25" customHeight="1">
      <c r="B392" s="208"/>
      <c r="C392" s="209"/>
      <c r="D392" s="209"/>
      <c r="E392" s="210"/>
      <c r="F392" s="236" t="s">
        <v>506</v>
      </c>
      <c r="G392" s="236"/>
      <c r="H392" s="236"/>
      <c r="I392" s="236"/>
      <c r="J392" s="209"/>
      <c r="K392" s="210"/>
      <c r="L392" s="209"/>
      <c r="M392" s="209"/>
      <c r="N392" s="209"/>
      <c r="O392" s="209"/>
      <c r="P392" s="209"/>
      <c r="Q392" s="209"/>
      <c r="R392" s="212"/>
      <c r="T392" s="213"/>
      <c r="U392" s="209"/>
      <c r="V392" s="209"/>
      <c r="W392" s="209"/>
      <c r="X392" s="209"/>
      <c r="Y392" s="209"/>
      <c r="Z392" s="209"/>
      <c r="AA392" s="214"/>
      <c r="AT392" s="215" t="s">
        <v>169</v>
      </c>
      <c r="AU392" s="215" t="s">
        <v>24</v>
      </c>
      <c r="AV392" s="207" t="s">
        <v>25</v>
      </c>
      <c r="AW392" s="207" t="s">
        <v>42</v>
      </c>
      <c r="AX392" s="207" t="s">
        <v>85</v>
      </c>
      <c r="AY392" s="215" t="s">
        <v>161</v>
      </c>
    </row>
    <row r="393" spans="2:51" s="207" customFormat="1" ht="28.5" customHeight="1">
      <c r="B393" s="208"/>
      <c r="C393" s="209"/>
      <c r="D393" s="209"/>
      <c r="E393" s="210"/>
      <c r="F393" s="236" t="s">
        <v>507</v>
      </c>
      <c r="G393" s="236"/>
      <c r="H393" s="236"/>
      <c r="I393" s="236"/>
      <c r="J393" s="209"/>
      <c r="K393" s="210"/>
      <c r="L393" s="209"/>
      <c r="M393" s="209"/>
      <c r="N393" s="209"/>
      <c r="O393" s="209"/>
      <c r="P393" s="209"/>
      <c r="Q393" s="209"/>
      <c r="R393" s="212"/>
      <c r="T393" s="213"/>
      <c r="U393" s="209"/>
      <c r="V393" s="209"/>
      <c r="W393" s="209"/>
      <c r="X393" s="209"/>
      <c r="Y393" s="209"/>
      <c r="Z393" s="209"/>
      <c r="AA393" s="214"/>
      <c r="AT393" s="215" t="s">
        <v>169</v>
      </c>
      <c r="AU393" s="215" t="s">
        <v>24</v>
      </c>
      <c r="AV393" s="207" t="s">
        <v>25</v>
      </c>
      <c r="AW393" s="207" t="s">
        <v>42</v>
      </c>
      <c r="AX393" s="207" t="s">
        <v>85</v>
      </c>
      <c r="AY393" s="215" t="s">
        <v>161</v>
      </c>
    </row>
    <row r="394" spans="2:51" s="216" customFormat="1" ht="20.25" customHeight="1">
      <c r="B394" s="217"/>
      <c r="C394" s="218"/>
      <c r="D394" s="218"/>
      <c r="E394" s="219"/>
      <c r="F394" s="220" t="s">
        <v>508</v>
      </c>
      <c r="G394" s="220"/>
      <c r="H394" s="220"/>
      <c r="I394" s="220"/>
      <c r="J394" s="218"/>
      <c r="K394" s="221">
        <v>50.24</v>
      </c>
      <c r="L394" s="218"/>
      <c r="M394" s="218"/>
      <c r="N394" s="218"/>
      <c r="O394" s="218"/>
      <c r="P394" s="218"/>
      <c r="Q394" s="218"/>
      <c r="R394" s="222"/>
      <c r="T394" s="223"/>
      <c r="U394" s="218"/>
      <c r="V394" s="218"/>
      <c r="W394" s="218"/>
      <c r="X394" s="218"/>
      <c r="Y394" s="218"/>
      <c r="Z394" s="218"/>
      <c r="AA394" s="224"/>
      <c r="AT394" s="225" t="s">
        <v>169</v>
      </c>
      <c r="AU394" s="225" t="s">
        <v>24</v>
      </c>
      <c r="AV394" s="216" t="s">
        <v>24</v>
      </c>
      <c r="AW394" s="216" t="s">
        <v>42</v>
      </c>
      <c r="AX394" s="216" t="s">
        <v>85</v>
      </c>
      <c r="AY394" s="225" t="s">
        <v>161</v>
      </c>
    </row>
    <row r="395" spans="2:51" s="237" customFormat="1" ht="20.25" customHeight="1">
      <c r="B395" s="238"/>
      <c r="C395" s="239"/>
      <c r="D395" s="239"/>
      <c r="E395" s="240"/>
      <c r="F395" s="241" t="s">
        <v>190</v>
      </c>
      <c r="G395" s="241"/>
      <c r="H395" s="241"/>
      <c r="I395" s="241"/>
      <c r="J395" s="239"/>
      <c r="K395" s="242">
        <v>50.24</v>
      </c>
      <c r="L395" s="239"/>
      <c r="M395" s="239"/>
      <c r="N395" s="239"/>
      <c r="O395" s="239"/>
      <c r="P395" s="239"/>
      <c r="Q395" s="239"/>
      <c r="R395" s="243"/>
      <c r="T395" s="244"/>
      <c r="U395" s="239"/>
      <c r="V395" s="239"/>
      <c r="W395" s="239"/>
      <c r="X395" s="239"/>
      <c r="Y395" s="239"/>
      <c r="Z395" s="239"/>
      <c r="AA395" s="245"/>
      <c r="AT395" s="246" t="s">
        <v>169</v>
      </c>
      <c r="AU395" s="246" t="s">
        <v>24</v>
      </c>
      <c r="AV395" s="237" t="s">
        <v>166</v>
      </c>
      <c r="AW395" s="237" t="s">
        <v>42</v>
      </c>
      <c r="AX395" s="237" t="s">
        <v>25</v>
      </c>
      <c r="AY395" s="246" t="s">
        <v>161</v>
      </c>
    </row>
    <row r="396" spans="2:63" s="184" customFormat="1" ht="29.25" customHeight="1">
      <c r="B396" s="185"/>
      <c r="C396" s="186"/>
      <c r="D396" s="195" t="s">
        <v>122</v>
      </c>
      <c r="E396" s="195"/>
      <c r="F396" s="195"/>
      <c r="G396" s="195"/>
      <c r="H396" s="195"/>
      <c r="I396" s="195"/>
      <c r="J396" s="195"/>
      <c r="K396" s="195"/>
      <c r="L396" s="195"/>
      <c r="M396" s="195"/>
      <c r="N396" s="196">
        <f>BK396</f>
        <v>0</v>
      </c>
      <c r="O396" s="196"/>
      <c r="P396" s="196"/>
      <c r="Q396" s="196"/>
      <c r="R396" s="188"/>
      <c r="T396" s="189"/>
      <c r="U396" s="186"/>
      <c r="V396" s="186"/>
      <c r="W396" s="190">
        <f>SUM(W397:W432)</f>
        <v>0</v>
      </c>
      <c r="X396" s="186"/>
      <c r="Y396" s="190">
        <f>SUM(Y397:Y432)</f>
        <v>210.4564842</v>
      </c>
      <c r="Z396" s="186"/>
      <c r="AA396" s="191">
        <f>SUM(AA397:AA432)</f>
        <v>0</v>
      </c>
      <c r="AR396" s="192" t="s">
        <v>25</v>
      </c>
      <c r="AT396" s="193" t="s">
        <v>84</v>
      </c>
      <c r="AU396" s="193" t="s">
        <v>25</v>
      </c>
      <c r="AY396" s="192" t="s">
        <v>161</v>
      </c>
      <c r="BK396" s="194">
        <f>SUM(BK397:BK432)</f>
        <v>0</v>
      </c>
    </row>
    <row r="397" spans="2:65" s="34" customFormat="1" ht="28.5" customHeight="1">
      <c r="B397" s="161"/>
      <c r="C397" s="197" t="s">
        <v>509</v>
      </c>
      <c r="D397" s="197" t="s">
        <v>162</v>
      </c>
      <c r="E397" s="198" t="s">
        <v>510</v>
      </c>
      <c r="F397" s="199" t="s">
        <v>511</v>
      </c>
      <c r="G397" s="199"/>
      <c r="H397" s="199"/>
      <c r="I397" s="199"/>
      <c r="J397" s="200" t="s">
        <v>165</v>
      </c>
      <c r="K397" s="201">
        <v>32.426</v>
      </c>
      <c r="L397" s="202">
        <v>0</v>
      </c>
      <c r="M397" s="202"/>
      <c r="N397" s="203">
        <f>ROUND(L397*K397,2)</f>
        <v>0</v>
      </c>
      <c r="O397" s="203"/>
      <c r="P397" s="203"/>
      <c r="Q397" s="203"/>
      <c r="R397" s="163"/>
      <c r="T397" s="204"/>
      <c r="U397" s="46" t="s">
        <v>50</v>
      </c>
      <c r="V397" s="36"/>
      <c r="W397" s="205">
        <f>V397*K397</f>
        <v>0</v>
      </c>
      <c r="X397" s="205">
        <v>1.89077</v>
      </c>
      <c r="Y397" s="205">
        <f>X397*K397</f>
        <v>61.31010802000001</v>
      </c>
      <c r="Z397" s="205">
        <v>0</v>
      </c>
      <c r="AA397" s="206">
        <f>Z397*K397</f>
        <v>0</v>
      </c>
      <c r="AR397" s="11" t="s">
        <v>166</v>
      </c>
      <c r="AT397" s="11" t="s">
        <v>162</v>
      </c>
      <c r="AU397" s="11" t="s">
        <v>24</v>
      </c>
      <c r="AY397" s="11" t="s">
        <v>161</v>
      </c>
      <c r="BE397" s="125">
        <f>IF(U397="základní",N397,0)</f>
        <v>0</v>
      </c>
      <c r="BF397" s="125">
        <f>IF(U397="snížená",N397,0)</f>
        <v>0</v>
      </c>
      <c r="BG397" s="125">
        <f>IF(U397="zákl. přenesená",N397,0)</f>
        <v>0</v>
      </c>
      <c r="BH397" s="125">
        <f>IF(U397="sníž. přenesená",N397,0)</f>
        <v>0</v>
      </c>
      <c r="BI397" s="125">
        <f>IF(U397="nulová",N397,0)</f>
        <v>0</v>
      </c>
      <c r="BJ397" s="11" t="s">
        <v>25</v>
      </c>
      <c r="BK397" s="125">
        <f>ROUND(L397*K397,2)</f>
        <v>0</v>
      </c>
      <c r="BL397" s="11" t="s">
        <v>166</v>
      </c>
      <c r="BM397" s="11" t="s">
        <v>512</v>
      </c>
    </row>
    <row r="398" spans="2:51" s="207" customFormat="1" ht="20.25" customHeight="1">
      <c r="B398" s="208"/>
      <c r="C398" s="209"/>
      <c r="D398" s="209"/>
      <c r="E398" s="210"/>
      <c r="F398" s="211" t="s">
        <v>513</v>
      </c>
      <c r="G398" s="211"/>
      <c r="H398" s="211"/>
      <c r="I398" s="211"/>
      <c r="J398" s="209"/>
      <c r="K398" s="210"/>
      <c r="L398" s="209"/>
      <c r="M398" s="209"/>
      <c r="N398" s="209"/>
      <c r="O398" s="209"/>
      <c r="P398" s="209"/>
      <c r="Q398" s="209"/>
      <c r="R398" s="212"/>
      <c r="T398" s="213"/>
      <c r="U398" s="209"/>
      <c r="V398" s="209"/>
      <c r="W398" s="209"/>
      <c r="X398" s="209"/>
      <c r="Y398" s="209"/>
      <c r="Z398" s="209"/>
      <c r="AA398" s="214"/>
      <c r="AT398" s="215" t="s">
        <v>169</v>
      </c>
      <c r="AU398" s="215" t="s">
        <v>24</v>
      </c>
      <c r="AV398" s="207" t="s">
        <v>25</v>
      </c>
      <c r="AW398" s="207" t="s">
        <v>42</v>
      </c>
      <c r="AX398" s="207" t="s">
        <v>85</v>
      </c>
      <c r="AY398" s="215" t="s">
        <v>161</v>
      </c>
    </row>
    <row r="399" spans="2:51" s="207" customFormat="1" ht="20.25" customHeight="1">
      <c r="B399" s="208"/>
      <c r="C399" s="209"/>
      <c r="D399" s="209"/>
      <c r="E399" s="210"/>
      <c r="F399" s="236" t="s">
        <v>514</v>
      </c>
      <c r="G399" s="236"/>
      <c r="H399" s="236"/>
      <c r="I399" s="236"/>
      <c r="J399" s="209"/>
      <c r="K399" s="210"/>
      <c r="L399" s="209"/>
      <c r="M399" s="209"/>
      <c r="N399" s="209"/>
      <c r="O399" s="209"/>
      <c r="P399" s="209"/>
      <c r="Q399" s="209"/>
      <c r="R399" s="212"/>
      <c r="T399" s="213"/>
      <c r="U399" s="209"/>
      <c r="V399" s="209"/>
      <c r="W399" s="209"/>
      <c r="X399" s="209"/>
      <c r="Y399" s="209"/>
      <c r="Z399" s="209"/>
      <c r="AA399" s="214"/>
      <c r="AT399" s="215" t="s">
        <v>169</v>
      </c>
      <c r="AU399" s="215" t="s">
        <v>24</v>
      </c>
      <c r="AV399" s="207" t="s">
        <v>25</v>
      </c>
      <c r="AW399" s="207" t="s">
        <v>42</v>
      </c>
      <c r="AX399" s="207" t="s">
        <v>85</v>
      </c>
      <c r="AY399" s="215" t="s">
        <v>161</v>
      </c>
    </row>
    <row r="400" spans="2:51" s="216" customFormat="1" ht="20.25" customHeight="1">
      <c r="B400" s="217"/>
      <c r="C400" s="218"/>
      <c r="D400" s="218"/>
      <c r="E400" s="219"/>
      <c r="F400" s="220" t="s">
        <v>515</v>
      </c>
      <c r="G400" s="220"/>
      <c r="H400" s="220"/>
      <c r="I400" s="220"/>
      <c r="J400" s="218"/>
      <c r="K400" s="221">
        <v>39.827</v>
      </c>
      <c r="L400" s="218"/>
      <c r="M400" s="218"/>
      <c r="N400" s="218"/>
      <c r="O400" s="218"/>
      <c r="P400" s="218"/>
      <c r="Q400" s="218"/>
      <c r="R400" s="222"/>
      <c r="T400" s="223"/>
      <c r="U400" s="218"/>
      <c r="V400" s="218"/>
      <c r="W400" s="218"/>
      <c r="X400" s="218"/>
      <c r="Y400" s="218"/>
      <c r="Z400" s="218"/>
      <c r="AA400" s="224"/>
      <c r="AT400" s="225" t="s">
        <v>169</v>
      </c>
      <c r="AU400" s="225" t="s">
        <v>24</v>
      </c>
      <c r="AV400" s="216" t="s">
        <v>24</v>
      </c>
      <c r="AW400" s="216" t="s">
        <v>42</v>
      </c>
      <c r="AX400" s="216" t="s">
        <v>85</v>
      </c>
      <c r="AY400" s="225" t="s">
        <v>161</v>
      </c>
    </row>
    <row r="401" spans="2:51" s="207" customFormat="1" ht="20.25" customHeight="1">
      <c r="B401" s="208"/>
      <c r="C401" s="209"/>
      <c r="D401" s="209"/>
      <c r="E401" s="210"/>
      <c r="F401" s="236" t="s">
        <v>516</v>
      </c>
      <c r="G401" s="236"/>
      <c r="H401" s="236"/>
      <c r="I401" s="236"/>
      <c r="J401" s="209"/>
      <c r="K401" s="210"/>
      <c r="L401" s="209"/>
      <c r="M401" s="209"/>
      <c r="N401" s="209"/>
      <c r="O401" s="209"/>
      <c r="P401" s="209"/>
      <c r="Q401" s="209"/>
      <c r="R401" s="212"/>
      <c r="T401" s="213"/>
      <c r="U401" s="209"/>
      <c r="V401" s="209"/>
      <c r="W401" s="209"/>
      <c r="X401" s="209"/>
      <c r="Y401" s="209"/>
      <c r="Z401" s="209"/>
      <c r="AA401" s="214"/>
      <c r="AT401" s="215" t="s">
        <v>169</v>
      </c>
      <c r="AU401" s="215" t="s">
        <v>24</v>
      </c>
      <c r="AV401" s="207" t="s">
        <v>25</v>
      </c>
      <c r="AW401" s="207" t="s">
        <v>42</v>
      </c>
      <c r="AX401" s="207" t="s">
        <v>85</v>
      </c>
      <c r="AY401" s="215" t="s">
        <v>161</v>
      </c>
    </row>
    <row r="402" spans="2:51" s="216" customFormat="1" ht="20.25" customHeight="1">
      <c r="B402" s="217"/>
      <c r="C402" s="218"/>
      <c r="D402" s="218"/>
      <c r="E402" s="219"/>
      <c r="F402" s="220" t="s">
        <v>517</v>
      </c>
      <c r="G402" s="220"/>
      <c r="H402" s="220"/>
      <c r="I402" s="220"/>
      <c r="J402" s="218"/>
      <c r="K402" s="221">
        <v>-7.401</v>
      </c>
      <c r="L402" s="218"/>
      <c r="M402" s="218"/>
      <c r="N402" s="218"/>
      <c r="O402" s="218"/>
      <c r="P402" s="218"/>
      <c r="Q402" s="218"/>
      <c r="R402" s="222"/>
      <c r="T402" s="223"/>
      <c r="U402" s="218"/>
      <c r="V402" s="218"/>
      <c r="W402" s="218"/>
      <c r="X402" s="218"/>
      <c r="Y402" s="218"/>
      <c r="Z402" s="218"/>
      <c r="AA402" s="224"/>
      <c r="AT402" s="225" t="s">
        <v>169</v>
      </c>
      <c r="AU402" s="225" t="s">
        <v>24</v>
      </c>
      <c r="AV402" s="216" t="s">
        <v>24</v>
      </c>
      <c r="AW402" s="216" t="s">
        <v>42</v>
      </c>
      <c r="AX402" s="216" t="s">
        <v>85</v>
      </c>
      <c r="AY402" s="225" t="s">
        <v>161</v>
      </c>
    </row>
    <row r="403" spans="2:51" s="237" customFormat="1" ht="20.25" customHeight="1">
      <c r="B403" s="238"/>
      <c r="C403" s="239"/>
      <c r="D403" s="239"/>
      <c r="E403" s="240"/>
      <c r="F403" s="241" t="s">
        <v>190</v>
      </c>
      <c r="G403" s="241"/>
      <c r="H403" s="241"/>
      <c r="I403" s="241"/>
      <c r="J403" s="239"/>
      <c r="K403" s="242">
        <v>32.426</v>
      </c>
      <c r="L403" s="239"/>
      <c r="M403" s="239"/>
      <c r="N403" s="239"/>
      <c r="O403" s="239"/>
      <c r="P403" s="239"/>
      <c r="Q403" s="239"/>
      <c r="R403" s="243"/>
      <c r="T403" s="244"/>
      <c r="U403" s="239"/>
      <c r="V403" s="239"/>
      <c r="W403" s="239"/>
      <c r="X403" s="239"/>
      <c r="Y403" s="239"/>
      <c r="Z403" s="239"/>
      <c r="AA403" s="245"/>
      <c r="AT403" s="246" t="s">
        <v>169</v>
      </c>
      <c r="AU403" s="246" t="s">
        <v>24</v>
      </c>
      <c r="AV403" s="237" t="s">
        <v>166</v>
      </c>
      <c r="AW403" s="237" t="s">
        <v>42</v>
      </c>
      <c r="AX403" s="237" t="s">
        <v>25</v>
      </c>
      <c r="AY403" s="246" t="s">
        <v>161</v>
      </c>
    </row>
    <row r="404" spans="2:65" s="34" customFormat="1" ht="28.5" customHeight="1">
      <c r="B404" s="161"/>
      <c r="C404" s="197" t="s">
        <v>518</v>
      </c>
      <c r="D404" s="197" t="s">
        <v>162</v>
      </c>
      <c r="E404" s="198" t="s">
        <v>519</v>
      </c>
      <c r="F404" s="199" t="s">
        <v>520</v>
      </c>
      <c r="G404" s="199"/>
      <c r="H404" s="199"/>
      <c r="I404" s="199"/>
      <c r="J404" s="200" t="s">
        <v>165</v>
      </c>
      <c r="K404" s="201">
        <v>0.832</v>
      </c>
      <c r="L404" s="202">
        <v>0</v>
      </c>
      <c r="M404" s="202"/>
      <c r="N404" s="203">
        <f>ROUND(L404*K404,2)</f>
        <v>0</v>
      </c>
      <c r="O404" s="203"/>
      <c r="P404" s="203"/>
      <c r="Q404" s="203"/>
      <c r="R404" s="163"/>
      <c r="T404" s="204"/>
      <c r="U404" s="46" t="s">
        <v>50</v>
      </c>
      <c r="V404" s="36"/>
      <c r="W404" s="205">
        <f>V404*K404</f>
        <v>0</v>
      </c>
      <c r="X404" s="205">
        <v>2.234</v>
      </c>
      <c r="Y404" s="205">
        <f>X404*K404</f>
        <v>1.858688</v>
      </c>
      <c r="Z404" s="205">
        <v>0</v>
      </c>
      <c r="AA404" s="206">
        <f>Z404*K404</f>
        <v>0</v>
      </c>
      <c r="AR404" s="11" t="s">
        <v>166</v>
      </c>
      <c r="AT404" s="11" t="s">
        <v>162</v>
      </c>
      <c r="AU404" s="11" t="s">
        <v>24</v>
      </c>
      <c r="AY404" s="11" t="s">
        <v>161</v>
      </c>
      <c r="BE404" s="125">
        <f>IF(U404="základní",N404,0)</f>
        <v>0</v>
      </c>
      <c r="BF404" s="125">
        <f>IF(U404="snížená",N404,0)</f>
        <v>0</v>
      </c>
      <c r="BG404" s="125">
        <f>IF(U404="zákl. přenesená",N404,0)</f>
        <v>0</v>
      </c>
      <c r="BH404" s="125">
        <f>IF(U404="sníž. přenesená",N404,0)</f>
        <v>0</v>
      </c>
      <c r="BI404" s="125">
        <f>IF(U404="nulová",N404,0)</f>
        <v>0</v>
      </c>
      <c r="BJ404" s="11" t="s">
        <v>25</v>
      </c>
      <c r="BK404" s="125">
        <f>ROUND(L404*K404,2)</f>
        <v>0</v>
      </c>
      <c r="BL404" s="11" t="s">
        <v>166</v>
      </c>
      <c r="BM404" s="11" t="s">
        <v>521</v>
      </c>
    </row>
    <row r="405" spans="2:51" s="207" customFormat="1" ht="20.25" customHeight="1">
      <c r="B405" s="208"/>
      <c r="C405" s="209"/>
      <c r="D405" s="209"/>
      <c r="E405" s="210"/>
      <c r="F405" s="211" t="s">
        <v>522</v>
      </c>
      <c r="G405" s="211"/>
      <c r="H405" s="211"/>
      <c r="I405" s="211"/>
      <c r="J405" s="209"/>
      <c r="K405" s="210"/>
      <c r="L405" s="209"/>
      <c r="M405" s="209"/>
      <c r="N405" s="209"/>
      <c r="O405" s="209"/>
      <c r="P405" s="209"/>
      <c r="Q405" s="209"/>
      <c r="R405" s="212"/>
      <c r="T405" s="213"/>
      <c r="U405" s="209"/>
      <c r="V405" s="209"/>
      <c r="W405" s="209"/>
      <c r="X405" s="209"/>
      <c r="Y405" s="209"/>
      <c r="Z405" s="209"/>
      <c r="AA405" s="214"/>
      <c r="AT405" s="215" t="s">
        <v>169</v>
      </c>
      <c r="AU405" s="215" t="s">
        <v>24</v>
      </c>
      <c r="AV405" s="207" t="s">
        <v>25</v>
      </c>
      <c r="AW405" s="207" t="s">
        <v>42</v>
      </c>
      <c r="AX405" s="207" t="s">
        <v>85</v>
      </c>
      <c r="AY405" s="215" t="s">
        <v>161</v>
      </c>
    </row>
    <row r="406" spans="2:51" s="216" customFormat="1" ht="20.25" customHeight="1">
      <c r="B406" s="217"/>
      <c r="C406" s="218"/>
      <c r="D406" s="218"/>
      <c r="E406" s="219"/>
      <c r="F406" s="220" t="s">
        <v>523</v>
      </c>
      <c r="G406" s="220"/>
      <c r="H406" s="220"/>
      <c r="I406" s="220"/>
      <c r="J406" s="218"/>
      <c r="K406" s="221">
        <v>0.4</v>
      </c>
      <c r="L406" s="218"/>
      <c r="M406" s="218"/>
      <c r="N406" s="218"/>
      <c r="O406" s="218"/>
      <c r="P406" s="218"/>
      <c r="Q406" s="218"/>
      <c r="R406" s="222"/>
      <c r="T406" s="223"/>
      <c r="U406" s="218"/>
      <c r="V406" s="218"/>
      <c r="W406" s="218"/>
      <c r="X406" s="218"/>
      <c r="Y406" s="218"/>
      <c r="Z406" s="218"/>
      <c r="AA406" s="224"/>
      <c r="AT406" s="225" t="s">
        <v>169</v>
      </c>
      <c r="AU406" s="225" t="s">
        <v>24</v>
      </c>
      <c r="AV406" s="216" t="s">
        <v>24</v>
      </c>
      <c r="AW406" s="216" t="s">
        <v>42</v>
      </c>
      <c r="AX406" s="216" t="s">
        <v>85</v>
      </c>
      <c r="AY406" s="225" t="s">
        <v>161</v>
      </c>
    </row>
    <row r="407" spans="2:51" s="216" customFormat="1" ht="20.25" customHeight="1">
      <c r="B407" s="217"/>
      <c r="C407" s="218"/>
      <c r="D407" s="218"/>
      <c r="E407" s="219"/>
      <c r="F407" s="220" t="s">
        <v>524</v>
      </c>
      <c r="G407" s="220"/>
      <c r="H407" s="220"/>
      <c r="I407" s="220"/>
      <c r="J407" s="218"/>
      <c r="K407" s="221">
        <v>0.432</v>
      </c>
      <c r="L407" s="218"/>
      <c r="M407" s="218"/>
      <c r="N407" s="218"/>
      <c r="O407" s="218"/>
      <c r="P407" s="218"/>
      <c r="Q407" s="218"/>
      <c r="R407" s="222"/>
      <c r="T407" s="223"/>
      <c r="U407" s="218"/>
      <c r="V407" s="218"/>
      <c r="W407" s="218"/>
      <c r="X407" s="218"/>
      <c r="Y407" s="218"/>
      <c r="Z407" s="218"/>
      <c r="AA407" s="224"/>
      <c r="AT407" s="225" t="s">
        <v>169</v>
      </c>
      <c r="AU407" s="225" t="s">
        <v>24</v>
      </c>
      <c r="AV407" s="216" t="s">
        <v>24</v>
      </c>
      <c r="AW407" s="216" t="s">
        <v>42</v>
      </c>
      <c r="AX407" s="216" t="s">
        <v>85</v>
      </c>
      <c r="AY407" s="225" t="s">
        <v>161</v>
      </c>
    </row>
    <row r="408" spans="2:51" s="237" customFormat="1" ht="20.25" customHeight="1">
      <c r="B408" s="238"/>
      <c r="C408" s="239"/>
      <c r="D408" s="239"/>
      <c r="E408" s="240"/>
      <c r="F408" s="241" t="s">
        <v>190</v>
      </c>
      <c r="G408" s="241"/>
      <c r="H408" s="241"/>
      <c r="I408" s="241"/>
      <c r="J408" s="239"/>
      <c r="K408" s="242">
        <v>0.832</v>
      </c>
      <c r="L408" s="239"/>
      <c r="M408" s="239"/>
      <c r="N408" s="239"/>
      <c r="O408" s="239"/>
      <c r="P408" s="239"/>
      <c r="Q408" s="239"/>
      <c r="R408" s="243"/>
      <c r="T408" s="244"/>
      <c r="U408" s="239"/>
      <c r="V408" s="239"/>
      <c r="W408" s="239"/>
      <c r="X408" s="239"/>
      <c r="Y408" s="239"/>
      <c r="Z408" s="239"/>
      <c r="AA408" s="245"/>
      <c r="AT408" s="246" t="s">
        <v>169</v>
      </c>
      <c r="AU408" s="246" t="s">
        <v>24</v>
      </c>
      <c r="AV408" s="237" t="s">
        <v>166</v>
      </c>
      <c r="AW408" s="237" t="s">
        <v>42</v>
      </c>
      <c r="AX408" s="237" t="s">
        <v>25</v>
      </c>
      <c r="AY408" s="246" t="s">
        <v>161</v>
      </c>
    </row>
    <row r="409" spans="2:65" s="34" customFormat="1" ht="28.5" customHeight="1">
      <c r="B409" s="161"/>
      <c r="C409" s="197" t="s">
        <v>525</v>
      </c>
      <c r="D409" s="197" t="s">
        <v>162</v>
      </c>
      <c r="E409" s="198" t="s">
        <v>526</v>
      </c>
      <c r="F409" s="199" t="s">
        <v>527</v>
      </c>
      <c r="G409" s="199"/>
      <c r="H409" s="199"/>
      <c r="I409" s="199"/>
      <c r="J409" s="200" t="s">
        <v>165</v>
      </c>
      <c r="K409" s="201">
        <v>8.057</v>
      </c>
      <c r="L409" s="202">
        <v>0</v>
      </c>
      <c r="M409" s="202"/>
      <c r="N409" s="203">
        <f>ROUND(L409*K409,2)</f>
        <v>0</v>
      </c>
      <c r="O409" s="203"/>
      <c r="P409" s="203"/>
      <c r="Q409" s="203"/>
      <c r="R409" s="163"/>
      <c r="T409" s="204"/>
      <c r="U409" s="46" t="s">
        <v>50</v>
      </c>
      <c r="V409" s="36"/>
      <c r="W409" s="205">
        <f>V409*K409</f>
        <v>0</v>
      </c>
      <c r="X409" s="205">
        <v>2.234</v>
      </c>
      <c r="Y409" s="205">
        <f>X409*K409</f>
        <v>17.999338</v>
      </c>
      <c r="Z409" s="205">
        <v>0</v>
      </c>
      <c r="AA409" s="206">
        <f>Z409*K409</f>
        <v>0</v>
      </c>
      <c r="AR409" s="11" t="s">
        <v>166</v>
      </c>
      <c r="AT409" s="11" t="s">
        <v>162</v>
      </c>
      <c r="AU409" s="11" t="s">
        <v>24</v>
      </c>
      <c r="AY409" s="11" t="s">
        <v>161</v>
      </c>
      <c r="BE409" s="125">
        <f>IF(U409="základní",N409,0)</f>
        <v>0</v>
      </c>
      <c r="BF409" s="125">
        <f>IF(U409="snížená",N409,0)</f>
        <v>0</v>
      </c>
      <c r="BG409" s="125">
        <f>IF(U409="zákl. přenesená",N409,0)</f>
        <v>0</v>
      </c>
      <c r="BH409" s="125">
        <f>IF(U409="sníž. přenesená",N409,0)</f>
        <v>0</v>
      </c>
      <c r="BI409" s="125">
        <f>IF(U409="nulová",N409,0)</f>
        <v>0</v>
      </c>
      <c r="BJ409" s="11" t="s">
        <v>25</v>
      </c>
      <c r="BK409" s="125">
        <f>ROUND(L409*K409,2)</f>
        <v>0</v>
      </c>
      <c r="BL409" s="11" t="s">
        <v>166</v>
      </c>
      <c r="BM409" s="11" t="s">
        <v>528</v>
      </c>
    </row>
    <row r="410" spans="2:51" s="207" customFormat="1" ht="20.25" customHeight="1">
      <c r="B410" s="208"/>
      <c r="C410" s="209"/>
      <c r="D410" s="209"/>
      <c r="E410" s="210"/>
      <c r="F410" s="211" t="s">
        <v>529</v>
      </c>
      <c r="G410" s="211"/>
      <c r="H410" s="211"/>
      <c r="I410" s="211"/>
      <c r="J410" s="209"/>
      <c r="K410" s="210"/>
      <c r="L410" s="209"/>
      <c r="M410" s="209"/>
      <c r="N410" s="209"/>
      <c r="O410" s="209"/>
      <c r="P410" s="209"/>
      <c r="Q410" s="209"/>
      <c r="R410" s="212"/>
      <c r="T410" s="213"/>
      <c r="U410" s="209"/>
      <c r="V410" s="209"/>
      <c r="W410" s="209"/>
      <c r="X410" s="209"/>
      <c r="Y410" s="209"/>
      <c r="Z410" s="209"/>
      <c r="AA410" s="214"/>
      <c r="AT410" s="215" t="s">
        <v>169</v>
      </c>
      <c r="AU410" s="215" t="s">
        <v>24</v>
      </c>
      <c r="AV410" s="207" t="s">
        <v>25</v>
      </c>
      <c r="AW410" s="207" t="s">
        <v>42</v>
      </c>
      <c r="AX410" s="207" t="s">
        <v>85</v>
      </c>
      <c r="AY410" s="215" t="s">
        <v>161</v>
      </c>
    </row>
    <row r="411" spans="2:51" s="207" customFormat="1" ht="20.25" customHeight="1">
      <c r="B411" s="208"/>
      <c r="C411" s="209"/>
      <c r="D411" s="209"/>
      <c r="E411" s="210"/>
      <c r="F411" s="236" t="s">
        <v>530</v>
      </c>
      <c r="G411" s="236"/>
      <c r="H411" s="236"/>
      <c r="I411" s="236"/>
      <c r="J411" s="209"/>
      <c r="K411" s="210"/>
      <c r="L411" s="209"/>
      <c r="M411" s="209"/>
      <c r="N411" s="209"/>
      <c r="O411" s="209"/>
      <c r="P411" s="209"/>
      <c r="Q411" s="209"/>
      <c r="R411" s="212"/>
      <c r="T411" s="213"/>
      <c r="U411" s="209"/>
      <c r="V411" s="209"/>
      <c r="W411" s="209"/>
      <c r="X411" s="209"/>
      <c r="Y411" s="209"/>
      <c r="Z411" s="209"/>
      <c r="AA411" s="214"/>
      <c r="AT411" s="215" t="s">
        <v>169</v>
      </c>
      <c r="AU411" s="215" t="s">
        <v>24</v>
      </c>
      <c r="AV411" s="207" t="s">
        <v>25</v>
      </c>
      <c r="AW411" s="207" t="s">
        <v>42</v>
      </c>
      <c r="AX411" s="207" t="s">
        <v>85</v>
      </c>
      <c r="AY411" s="215" t="s">
        <v>161</v>
      </c>
    </row>
    <row r="412" spans="2:51" s="216" customFormat="1" ht="20.25" customHeight="1">
      <c r="B412" s="217"/>
      <c r="C412" s="218"/>
      <c r="D412" s="218"/>
      <c r="E412" s="219"/>
      <c r="F412" s="220" t="s">
        <v>531</v>
      </c>
      <c r="G412" s="220"/>
      <c r="H412" s="220"/>
      <c r="I412" s="220"/>
      <c r="J412" s="218"/>
      <c r="K412" s="221">
        <v>8.057</v>
      </c>
      <c r="L412" s="218"/>
      <c r="M412" s="218"/>
      <c r="N412" s="218"/>
      <c r="O412" s="218"/>
      <c r="P412" s="218"/>
      <c r="Q412" s="218"/>
      <c r="R412" s="222"/>
      <c r="T412" s="223"/>
      <c r="U412" s="218"/>
      <c r="V412" s="218"/>
      <c r="W412" s="218"/>
      <c r="X412" s="218"/>
      <c r="Y412" s="218"/>
      <c r="Z412" s="218"/>
      <c r="AA412" s="224"/>
      <c r="AT412" s="225" t="s">
        <v>169</v>
      </c>
      <c r="AU412" s="225" t="s">
        <v>24</v>
      </c>
      <c r="AV412" s="216" t="s">
        <v>24</v>
      </c>
      <c r="AW412" s="216" t="s">
        <v>42</v>
      </c>
      <c r="AX412" s="216" t="s">
        <v>85</v>
      </c>
      <c r="AY412" s="225" t="s">
        <v>161</v>
      </c>
    </row>
    <row r="413" spans="2:51" s="237" customFormat="1" ht="20.25" customHeight="1">
      <c r="B413" s="238"/>
      <c r="C413" s="239"/>
      <c r="D413" s="239"/>
      <c r="E413" s="240"/>
      <c r="F413" s="241" t="s">
        <v>190</v>
      </c>
      <c r="G413" s="241"/>
      <c r="H413" s="241"/>
      <c r="I413" s="241"/>
      <c r="J413" s="239"/>
      <c r="K413" s="242">
        <v>8.057</v>
      </c>
      <c r="L413" s="239"/>
      <c r="M413" s="239"/>
      <c r="N413" s="239"/>
      <c r="O413" s="239"/>
      <c r="P413" s="239"/>
      <c r="Q413" s="239"/>
      <c r="R413" s="243"/>
      <c r="T413" s="244"/>
      <c r="U413" s="239"/>
      <c r="V413" s="239"/>
      <c r="W413" s="239"/>
      <c r="X413" s="239"/>
      <c r="Y413" s="239"/>
      <c r="Z413" s="239"/>
      <c r="AA413" s="245"/>
      <c r="AT413" s="246" t="s">
        <v>169</v>
      </c>
      <c r="AU413" s="246" t="s">
        <v>24</v>
      </c>
      <c r="AV413" s="237" t="s">
        <v>166</v>
      </c>
      <c r="AW413" s="237" t="s">
        <v>42</v>
      </c>
      <c r="AX413" s="237" t="s">
        <v>25</v>
      </c>
      <c r="AY413" s="246" t="s">
        <v>161</v>
      </c>
    </row>
    <row r="414" spans="2:65" s="34" customFormat="1" ht="20.25" customHeight="1">
      <c r="B414" s="161"/>
      <c r="C414" s="197" t="s">
        <v>532</v>
      </c>
      <c r="D414" s="197" t="s">
        <v>162</v>
      </c>
      <c r="E414" s="198" t="s">
        <v>533</v>
      </c>
      <c r="F414" s="199" t="s">
        <v>534</v>
      </c>
      <c r="G414" s="199"/>
      <c r="H414" s="199"/>
      <c r="I414" s="199"/>
      <c r="J414" s="200" t="s">
        <v>165</v>
      </c>
      <c r="K414" s="201">
        <v>51.266</v>
      </c>
      <c r="L414" s="202">
        <v>0</v>
      </c>
      <c r="M414" s="202"/>
      <c r="N414" s="203">
        <f>ROUND(L414*K414,2)</f>
        <v>0</v>
      </c>
      <c r="O414" s="203"/>
      <c r="P414" s="203"/>
      <c r="Q414" s="203"/>
      <c r="R414" s="163"/>
      <c r="T414" s="204"/>
      <c r="U414" s="46" t="s">
        <v>50</v>
      </c>
      <c r="V414" s="36"/>
      <c r="W414" s="205">
        <f>V414*K414</f>
        <v>0</v>
      </c>
      <c r="X414" s="205">
        <v>2.234</v>
      </c>
      <c r="Y414" s="205">
        <f>X414*K414</f>
        <v>114.528244</v>
      </c>
      <c r="Z414" s="205">
        <v>0</v>
      </c>
      <c r="AA414" s="206">
        <f>Z414*K414</f>
        <v>0</v>
      </c>
      <c r="AR414" s="11" t="s">
        <v>166</v>
      </c>
      <c r="AT414" s="11" t="s">
        <v>162</v>
      </c>
      <c r="AU414" s="11" t="s">
        <v>24</v>
      </c>
      <c r="AY414" s="11" t="s">
        <v>161</v>
      </c>
      <c r="BE414" s="125">
        <f>IF(U414="základní",N414,0)</f>
        <v>0</v>
      </c>
      <c r="BF414" s="125">
        <f>IF(U414="snížená",N414,0)</f>
        <v>0</v>
      </c>
      <c r="BG414" s="125">
        <f>IF(U414="zákl. přenesená",N414,0)</f>
        <v>0</v>
      </c>
      <c r="BH414" s="125">
        <f>IF(U414="sníž. přenesená",N414,0)</f>
        <v>0</v>
      </c>
      <c r="BI414" s="125">
        <f>IF(U414="nulová",N414,0)</f>
        <v>0</v>
      </c>
      <c r="BJ414" s="11" t="s">
        <v>25</v>
      </c>
      <c r="BK414" s="125">
        <f>ROUND(L414*K414,2)</f>
        <v>0</v>
      </c>
      <c r="BL414" s="11" t="s">
        <v>166</v>
      </c>
      <c r="BM414" s="11" t="s">
        <v>535</v>
      </c>
    </row>
    <row r="415" spans="2:51" s="207" customFormat="1" ht="20.25" customHeight="1">
      <c r="B415" s="208"/>
      <c r="C415" s="209"/>
      <c r="D415" s="209"/>
      <c r="E415" s="210"/>
      <c r="F415" s="211" t="s">
        <v>536</v>
      </c>
      <c r="G415" s="211"/>
      <c r="H415" s="211"/>
      <c r="I415" s="211"/>
      <c r="J415" s="209"/>
      <c r="K415" s="210"/>
      <c r="L415" s="209"/>
      <c r="M415" s="209"/>
      <c r="N415" s="209"/>
      <c r="O415" s="209"/>
      <c r="P415" s="209"/>
      <c r="Q415" s="209"/>
      <c r="R415" s="212"/>
      <c r="T415" s="213"/>
      <c r="U415" s="209"/>
      <c r="V415" s="209"/>
      <c r="W415" s="209"/>
      <c r="X415" s="209"/>
      <c r="Y415" s="209"/>
      <c r="Z415" s="209"/>
      <c r="AA415" s="214"/>
      <c r="AT415" s="215" t="s">
        <v>169</v>
      </c>
      <c r="AU415" s="215" t="s">
        <v>24</v>
      </c>
      <c r="AV415" s="207" t="s">
        <v>25</v>
      </c>
      <c r="AW415" s="207" t="s">
        <v>42</v>
      </c>
      <c r="AX415" s="207" t="s">
        <v>85</v>
      </c>
      <c r="AY415" s="215" t="s">
        <v>161</v>
      </c>
    </row>
    <row r="416" spans="2:51" s="207" customFormat="1" ht="20.25" customHeight="1">
      <c r="B416" s="208"/>
      <c r="C416" s="209"/>
      <c r="D416" s="209"/>
      <c r="E416" s="210"/>
      <c r="F416" s="236" t="s">
        <v>537</v>
      </c>
      <c r="G416" s="236"/>
      <c r="H416" s="236"/>
      <c r="I416" s="236"/>
      <c r="J416" s="209"/>
      <c r="K416" s="210"/>
      <c r="L416" s="209"/>
      <c r="M416" s="209"/>
      <c r="N416" s="209"/>
      <c r="O416" s="209"/>
      <c r="P416" s="209"/>
      <c r="Q416" s="209"/>
      <c r="R416" s="212"/>
      <c r="T416" s="213"/>
      <c r="U416" s="209"/>
      <c r="V416" s="209"/>
      <c r="W416" s="209"/>
      <c r="X416" s="209"/>
      <c r="Y416" s="209"/>
      <c r="Z416" s="209"/>
      <c r="AA416" s="214"/>
      <c r="AT416" s="215" t="s">
        <v>169</v>
      </c>
      <c r="AU416" s="215" t="s">
        <v>24</v>
      </c>
      <c r="AV416" s="207" t="s">
        <v>25</v>
      </c>
      <c r="AW416" s="207" t="s">
        <v>42</v>
      </c>
      <c r="AX416" s="207" t="s">
        <v>85</v>
      </c>
      <c r="AY416" s="215" t="s">
        <v>161</v>
      </c>
    </row>
    <row r="417" spans="2:51" s="216" customFormat="1" ht="20.25" customHeight="1">
      <c r="B417" s="217"/>
      <c r="C417" s="218"/>
      <c r="D417" s="218"/>
      <c r="E417" s="219"/>
      <c r="F417" s="220" t="s">
        <v>538</v>
      </c>
      <c r="G417" s="220"/>
      <c r="H417" s="220"/>
      <c r="I417" s="220"/>
      <c r="J417" s="218"/>
      <c r="K417" s="221">
        <v>52.369</v>
      </c>
      <c r="L417" s="218"/>
      <c r="M417" s="218"/>
      <c r="N417" s="218"/>
      <c r="O417" s="218"/>
      <c r="P417" s="218"/>
      <c r="Q417" s="218"/>
      <c r="R417" s="222"/>
      <c r="T417" s="223"/>
      <c r="U417" s="218"/>
      <c r="V417" s="218"/>
      <c r="W417" s="218"/>
      <c r="X417" s="218"/>
      <c r="Y417" s="218"/>
      <c r="Z417" s="218"/>
      <c r="AA417" s="224"/>
      <c r="AT417" s="225" t="s">
        <v>169</v>
      </c>
      <c r="AU417" s="225" t="s">
        <v>24</v>
      </c>
      <c r="AV417" s="216" t="s">
        <v>24</v>
      </c>
      <c r="AW417" s="216" t="s">
        <v>42</v>
      </c>
      <c r="AX417" s="216" t="s">
        <v>85</v>
      </c>
      <c r="AY417" s="225" t="s">
        <v>161</v>
      </c>
    </row>
    <row r="418" spans="2:51" s="216" customFormat="1" ht="20.25" customHeight="1">
      <c r="B418" s="217"/>
      <c r="C418" s="218"/>
      <c r="D418" s="218"/>
      <c r="E418" s="219"/>
      <c r="F418" s="220" t="s">
        <v>539</v>
      </c>
      <c r="G418" s="220"/>
      <c r="H418" s="220"/>
      <c r="I418" s="220"/>
      <c r="J418" s="218"/>
      <c r="K418" s="221">
        <v>16.114</v>
      </c>
      <c r="L418" s="218"/>
      <c r="M418" s="218"/>
      <c r="N418" s="218"/>
      <c r="O418" s="218"/>
      <c r="P418" s="218"/>
      <c r="Q418" s="218"/>
      <c r="R418" s="222"/>
      <c r="T418" s="223"/>
      <c r="U418" s="218"/>
      <c r="V418" s="218"/>
      <c r="W418" s="218"/>
      <c r="X418" s="218"/>
      <c r="Y418" s="218"/>
      <c r="Z418" s="218"/>
      <c r="AA418" s="224"/>
      <c r="AT418" s="225" t="s">
        <v>169</v>
      </c>
      <c r="AU418" s="225" t="s">
        <v>24</v>
      </c>
      <c r="AV418" s="216" t="s">
        <v>24</v>
      </c>
      <c r="AW418" s="216" t="s">
        <v>42</v>
      </c>
      <c r="AX418" s="216" t="s">
        <v>85</v>
      </c>
      <c r="AY418" s="225" t="s">
        <v>161</v>
      </c>
    </row>
    <row r="419" spans="2:51" s="207" customFormat="1" ht="20.25" customHeight="1">
      <c r="B419" s="208"/>
      <c r="C419" s="209"/>
      <c r="D419" s="209"/>
      <c r="E419" s="210"/>
      <c r="F419" s="236" t="s">
        <v>516</v>
      </c>
      <c r="G419" s="236"/>
      <c r="H419" s="236"/>
      <c r="I419" s="236"/>
      <c r="J419" s="209"/>
      <c r="K419" s="210"/>
      <c r="L419" s="209"/>
      <c r="M419" s="209"/>
      <c r="N419" s="209"/>
      <c r="O419" s="209"/>
      <c r="P419" s="209"/>
      <c r="Q419" s="209"/>
      <c r="R419" s="212"/>
      <c r="T419" s="213"/>
      <c r="U419" s="209"/>
      <c r="V419" s="209"/>
      <c r="W419" s="209"/>
      <c r="X419" s="209"/>
      <c r="Y419" s="209"/>
      <c r="Z419" s="209"/>
      <c r="AA419" s="214"/>
      <c r="AT419" s="215" t="s">
        <v>169</v>
      </c>
      <c r="AU419" s="215" t="s">
        <v>24</v>
      </c>
      <c r="AV419" s="207" t="s">
        <v>25</v>
      </c>
      <c r="AW419" s="207" t="s">
        <v>42</v>
      </c>
      <c r="AX419" s="207" t="s">
        <v>85</v>
      </c>
      <c r="AY419" s="215" t="s">
        <v>161</v>
      </c>
    </row>
    <row r="420" spans="2:51" s="216" customFormat="1" ht="20.25" customHeight="1">
      <c r="B420" s="217"/>
      <c r="C420" s="218"/>
      <c r="D420" s="218"/>
      <c r="E420" s="219"/>
      <c r="F420" s="220" t="s">
        <v>540</v>
      </c>
      <c r="G420" s="220"/>
      <c r="H420" s="220"/>
      <c r="I420" s="220"/>
      <c r="J420" s="218"/>
      <c r="K420" s="221">
        <v>-17.217</v>
      </c>
      <c r="L420" s="218"/>
      <c r="M420" s="218"/>
      <c r="N420" s="218"/>
      <c r="O420" s="218"/>
      <c r="P420" s="218"/>
      <c r="Q420" s="218"/>
      <c r="R420" s="222"/>
      <c r="T420" s="223"/>
      <c r="U420" s="218"/>
      <c r="V420" s="218"/>
      <c r="W420" s="218"/>
      <c r="X420" s="218"/>
      <c r="Y420" s="218"/>
      <c r="Z420" s="218"/>
      <c r="AA420" s="224"/>
      <c r="AT420" s="225" t="s">
        <v>169</v>
      </c>
      <c r="AU420" s="225" t="s">
        <v>24</v>
      </c>
      <c r="AV420" s="216" t="s">
        <v>24</v>
      </c>
      <c r="AW420" s="216" t="s">
        <v>42</v>
      </c>
      <c r="AX420" s="216" t="s">
        <v>85</v>
      </c>
      <c r="AY420" s="225" t="s">
        <v>161</v>
      </c>
    </row>
    <row r="421" spans="2:51" s="237" customFormat="1" ht="20.25" customHeight="1">
      <c r="B421" s="238"/>
      <c r="C421" s="239"/>
      <c r="D421" s="239"/>
      <c r="E421" s="240"/>
      <c r="F421" s="241" t="s">
        <v>190</v>
      </c>
      <c r="G421" s="241"/>
      <c r="H421" s="241"/>
      <c r="I421" s="241"/>
      <c r="J421" s="239"/>
      <c r="K421" s="242">
        <v>51.266</v>
      </c>
      <c r="L421" s="239"/>
      <c r="M421" s="239"/>
      <c r="N421" s="239"/>
      <c r="O421" s="239"/>
      <c r="P421" s="239"/>
      <c r="Q421" s="239"/>
      <c r="R421" s="243"/>
      <c r="T421" s="244"/>
      <c r="U421" s="239"/>
      <c r="V421" s="239"/>
      <c r="W421" s="239"/>
      <c r="X421" s="239"/>
      <c r="Y421" s="239"/>
      <c r="Z421" s="239"/>
      <c r="AA421" s="245"/>
      <c r="AT421" s="246" t="s">
        <v>169</v>
      </c>
      <c r="AU421" s="246" t="s">
        <v>24</v>
      </c>
      <c r="AV421" s="237" t="s">
        <v>166</v>
      </c>
      <c r="AW421" s="237" t="s">
        <v>42</v>
      </c>
      <c r="AX421" s="237" t="s">
        <v>25</v>
      </c>
      <c r="AY421" s="246" t="s">
        <v>161</v>
      </c>
    </row>
    <row r="422" spans="2:65" s="34" customFormat="1" ht="28.5" customHeight="1">
      <c r="B422" s="161"/>
      <c r="C422" s="197" t="s">
        <v>541</v>
      </c>
      <c r="D422" s="197" t="s">
        <v>162</v>
      </c>
      <c r="E422" s="198" t="s">
        <v>542</v>
      </c>
      <c r="F422" s="199" t="s">
        <v>543</v>
      </c>
      <c r="G422" s="199"/>
      <c r="H422" s="199"/>
      <c r="I422" s="199"/>
      <c r="J422" s="200" t="s">
        <v>193</v>
      </c>
      <c r="K422" s="201">
        <v>1.64</v>
      </c>
      <c r="L422" s="202">
        <v>0</v>
      </c>
      <c r="M422" s="202"/>
      <c r="N422" s="203">
        <f>ROUND(L422*K422,2)</f>
        <v>0</v>
      </c>
      <c r="O422" s="203"/>
      <c r="P422" s="203"/>
      <c r="Q422" s="203"/>
      <c r="R422" s="163"/>
      <c r="T422" s="204"/>
      <c r="U422" s="46" t="s">
        <v>50</v>
      </c>
      <c r="V422" s="36"/>
      <c r="W422" s="205">
        <f>V422*K422</f>
        <v>0</v>
      </c>
      <c r="X422" s="205">
        <v>0.00632</v>
      </c>
      <c r="Y422" s="205">
        <f>X422*K422</f>
        <v>0.0103648</v>
      </c>
      <c r="Z422" s="205">
        <v>0</v>
      </c>
      <c r="AA422" s="206">
        <f>Z422*K422</f>
        <v>0</v>
      </c>
      <c r="AR422" s="11" t="s">
        <v>166</v>
      </c>
      <c r="AT422" s="11" t="s">
        <v>162</v>
      </c>
      <c r="AU422" s="11" t="s">
        <v>24</v>
      </c>
      <c r="AY422" s="11" t="s">
        <v>161</v>
      </c>
      <c r="BE422" s="125">
        <f>IF(U422="základní",N422,0)</f>
        <v>0</v>
      </c>
      <c r="BF422" s="125">
        <f>IF(U422="snížená",N422,0)</f>
        <v>0</v>
      </c>
      <c r="BG422" s="125">
        <f>IF(U422="zákl. přenesená",N422,0)</f>
        <v>0</v>
      </c>
      <c r="BH422" s="125">
        <f>IF(U422="sníž. přenesená",N422,0)</f>
        <v>0</v>
      </c>
      <c r="BI422" s="125">
        <f>IF(U422="nulová",N422,0)</f>
        <v>0</v>
      </c>
      <c r="BJ422" s="11" t="s">
        <v>25</v>
      </c>
      <c r="BK422" s="125">
        <f>ROUND(L422*K422,2)</f>
        <v>0</v>
      </c>
      <c r="BL422" s="11" t="s">
        <v>166</v>
      </c>
      <c r="BM422" s="11" t="s">
        <v>544</v>
      </c>
    </row>
    <row r="423" spans="2:51" s="207" customFormat="1" ht="20.25" customHeight="1">
      <c r="B423" s="208"/>
      <c r="C423" s="209"/>
      <c r="D423" s="209"/>
      <c r="E423" s="210"/>
      <c r="F423" s="211" t="s">
        <v>522</v>
      </c>
      <c r="G423" s="211"/>
      <c r="H423" s="211"/>
      <c r="I423" s="211"/>
      <c r="J423" s="209"/>
      <c r="K423" s="210"/>
      <c r="L423" s="209"/>
      <c r="M423" s="209"/>
      <c r="N423" s="209"/>
      <c r="O423" s="209"/>
      <c r="P423" s="209"/>
      <c r="Q423" s="209"/>
      <c r="R423" s="212"/>
      <c r="T423" s="213"/>
      <c r="U423" s="209"/>
      <c r="V423" s="209"/>
      <c r="W423" s="209"/>
      <c r="X423" s="209"/>
      <c r="Y423" s="209"/>
      <c r="Z423" s="209"/>
      <c r="AA423" s="214"/>
      <c r="AT423" s="215" t="s">
        <v>169</v>
      </c>
      <c r="AU423" s="215" t="s">
        <v>24</v>
      </c>
      <c r="AV423" s="207" t="s">
        <v>25</v>
      </c>
      <c r="AW423" s="207" t="s">
        <v>42</v>
      </c>
      <c r="AX423" s="207" t="s">
        <v>85</v>
      </c>
      <c r="AY423" s="215" t="s">
        <v>161</v>
      </c>
    </row>
    <row r="424" spans="2:51" s="216" customFormat="1" ht="20.25" customHeight="1">
      <c r="B424" s="217"/>
      <c r="C424" s="218"/>
      <c r="D424" s="218"/>
      <c r="E424" s="219"/>
      <c r="F424" s="220" t="s">
        <v>545</v>
      </c>
      <c r="G424" s="220"/>
      <c r="H424" s="220"/>
      <c r="I424" s="220"/>
      <c r="J424" s="218"/>
      <c r="K424" s="221">
        <v>0.8</v>
      </c>
      <c r="L424" s="218"/>
      <c r="M424" s="218"/>
      <c r="N424" s="218"/>
      <c r="O424" s="218"/>
      <c r="P424" s="218"/>
      <c r="Q424" s="218"/>
      <c r="R424" s="222"/>
      <c r="T424" s="223"/>
      <c r="U424" s="218"/>
      <c r="V424" s="218"/>
      <c r="W424" s="218"/>
      <c r="X424" s="218"/>
      <c r="Y424" s="218"/>
      <c r="Z424" s="218"/>
      <c r="AA424" s="224"/>
      <c r="AT424" s="225" t="s">
        <v>169</v>
      </c>
      <c r="AU424" s="225" t="s">
        <v>24</v>
      </c>
      <c r="AV424" s="216" t="s">
        <v>24</v>
      </c>
      <c r="AW424" s="216" t="s">
        <v>42</v>
      </c>
      <c r="AX424" s="216" t="s">
        <v>85</v>
      </c>
      <c r="AY424" s="225" t="s">
        <v>161</v>
      </c>
    </row>
    <row r="425" spans="2:51" s="216" customFormat="1" ht="20.25" customHeight="1">
      <c r="B425" s="217"/>
      <c r="C425" s="218"/>
      <c r="D425" s="218"/>
      <c r="E425" s="219"/>
      <c r="F425" s="220" t="s">
        <v>546</v>
      </c>
      <c r="G425" s="220"/>
      <c r="H425" s="220"/>
      <c r="I425" s="220"/>
      <c r="J425" s="218"/>
      <c r="K425" s="221">
        <v>0.84</v>
      </c>
      <c r="L425" s="218"/>
      <c r="M425" s="218"/>
      <c r="N425" s="218"/>
      <c r="O425" s="218"/>
      <c r="P425" s="218"/>
      <c r="Q425" s="218"/>
      <c r="R425" s="222"/>
      <c r="T425" s="223"/>
      <c r="U425" s="218"/>
      <c r="V425" s="218"/>
      <c r="W425" s="218"/>
      <c r="X425" s="218"/>
      <c r="Y425" s="218"/>
      <c r="Z425" s="218"/>
      <c r="AA425" s="224"/>
      <c r="AT425" s="225" t="s">
        <v>169</v>
      </c>
      <c r="AU425" s="225" t="s">
        <v>24</v>
      </c>
      <c r="AV425" s="216" t="s">
        <v>24</v>
      </c>
      <c r="AW425" s="216" t="s">
        <v>42</v>
      </c>
      <c r="AX425" s="216" t="s">
        <v>85</v>
      </c>
      <c r="AY425" s="225" t="s">
        <v>161</v>
      </c>
    </row>
    <row r="426" spans="2:51" s="237" customFormat="1" ht="20.25" customHeight="1">
      <c r="B426" s="238"/>
      <c r="C426" s="239"/>
      <c r="D426" s="239"/>
      <c r="E426" s="240"/>
      <c r="F426" s="241" t="s">
        <v>190</v>
      </c>
      <c r="G426" s="241"/>
      <c r="H426" s="241"/>
      <c r="I426" s="241"/>
      <c r="J426" s="239"/>
      <c r="K426" s="242">
        <v>1.64</v>
      </c>
      <c r="L426" s="239"/>
      <c r="M426" s="239"/>
      <c r="N426" s="239"/>
      <c r="O426" s="239"/>
      <c r="P426" s="239"/>
      <c r="Q426" s="239"/>
      <c r="R426" s="243"/>
      <c r="T426" s="244"/>
      <c r="U426" s="239"/>
      <c r="V426" s="239"/>
      <c r="W426" s="239"/>
      <c r="X426" s="239"/>
      <c r="Y426" s="239"/>
      <c r="Z426" s="239"/>
      <c r="AA426" s="245"/>
      <c r="AT426" s="246" t="s">
        <v>169</v>
      </c>
      <c r="AU426" s="246" t="s">
        <v>24</v>
      </c>
      <c r="AV426" s="237" t="s">
        <v>166</v>
      </c>
      <c r="AW426" s="237" t="s">
        <v>42</v>
      </c>
      <c r="AX426" s="237" t="s">
        <v>25</v>
      </c>
      <c r="AY426" s="246" t="s">
        <v>161</v>
      </c>
    </row>
    <row r="427" spans="2:65" s="34" customFormat="1" ht="28.5" customHeight="1">
      <c r="B427" s="161"/>
      <c r="C427" s="197" t="s">
        <v>547</v>
      </c>
      <c r="D427" s="197" t="s">
        <v>162</v>
      </c>
      <c r="E427" s="198" t="s">
        <v>548</v>
      </c>
      <c r="F427" s="199" t="s">
        <v>549</v>
      </c>
      <c r="G427" s="199"/>
      <c r="H427" s="199"/>
      <c r="I427" s="199"/>
      <c r="J427" s="200" t="s">
        <v>402</v>
      </c>
      <c r="K427" s="201">
        <v>0.361</v>
      </c>
      <c r="L427" s="202">
        <v>0</v>
      </c>
      <c r="M427" s="202"/>
      <c r="N427" s="203">
        <f>ROUND(L427*K427,2)</f>
        <v>0</v>
      </c>
      <c r="O427" s="203"/>
      <c r="P427" s="203"/>
      <c r="Q427" s="203"/>
      <c r="R427" s="163"/>
      <c r="T427" s="204"/>
      <c r="U427" s="46" t="s">
        <v>50</v>
      </c>
      <c r="V427" s="36"/>
      <c r="W427" s="205">
        <f>V427*K427</f>
        <v>0</v>
      </c>
      <c r="X427" s="205">
        <v>0.84758</v>
      </c>
      <c r="Y427" s="205">
        <f>X427*K427</f>
        <v>0.30597638</v>
      </c>
      <c r="Z427" s="205">
        <v>0</v>
      </c>
      <c r="AA427" s="206">
        <f>Z427*K427</f>
        <v>0</v>
      </c>
      <c r="AR427" s="11" t="s">
        <v>166</v>
      </c>
      <c r="AT427" s="11" t="s">
        <v>162</v>
      </c>
      <c r="AU427" s="11" t="s">
        <v>24</v>
      </c>
      <c r="AY427" s="11" t="s">
        <v>161</v>
      </c>
      <c r="BE427" s="125">
        <f>IF(U427="základní",N427,0)</f>
        <v>0</v>
      </c>
      <c r="BF427" s="125">
        <f>IF(U427="snížená",N427,0)</f>
        <v>0</v>
      </c>
      <c r="BG427" s="125">
        <f>IF(U427="zákl. přenesená",N427,0)</f>
        <v>0</v>
      </c>
      <c r="BH427" s="125">
        <f>IF(U427="sníž. přenesená",N427,0)</f>
        <v>0</v>
      </c>
      <c r="BI427" s="125">
        <f>IF(U427="nulová",N427,0)</f>
        <v>0</v>
      </c>
      <c r="BJ427" s="11" t="s">
        <v>25</v>
      </c>
      <c r="BK427" s="125">
        <f>ROUND(L427*K427,2)</f>
        <v>0</v>
      </c>
      <c r="BL427" s="11" t="s">
        <v>166</v>
      </c>
      <c r="BM427" s="11" t="s">
        <v>550</v>
      </c>
    </row>
    <row r="428" spans="2:51" s="216" customFormat="1" ht="20.25" customHeight="1">
      <c r="B428" s="217"/>
      <c r="C428" s="218"/>
      <c r="D428" s="218"/>
      <c r="E428" s="219"/>
      <c r="F428" s="247" t="s">
        <v>551</v>
      </c>
      <c r="G428" s="247"/>
      <c r="H428" s="247"/>
      <c r="I428" s="247"/>
      <c r="J428" s="218"/>
      <c r="K428" s="221">
        <v>0.361</v>
      </c>
      <c r="L428" s="218"/>
      <c r="M428" s="218"/>
      <c r="N428" s="218"/>
      <c r="O428" s="218"/>
      <c r="P428" s="218"/>
      <c r="Q428" s="218"/>
      <c r="R428" s="222"/>
      <c r="T428" s="223"/>
      <c r="U428" s="218"/>
      <c r="V428" s="218"/>
      <c r="W428" s="218"/>
      <c r="X428" s="218"/>
      <c r="Y428" s="218"/>
      <c r="Z428" s="218"/>
      <c r="AA428" s="224"/>
      <c r="AT428" s="225" t="s">
        <v>169</v>
      </c>
      <c r="AU428" s="225" t="s">
        <v>24</v>
      </c>
      <c r="AV428" s="216" t="s">
        <v>24</v>
      </c>
      <c r="AW428" s="216" t="s">
        <v>42</v>
      </c>
      <c r="AX428" s="216" t="s">
        <v>85</v>
      </c>
      <c r="AY428" s="225" t="s">
        <v>161</v>
      </c>
    </row>
    <row r="429" spans="2:51" s="237" customFormat="1" ht="20.25" customHeight="1">
      <c r="B429" s="238"/>
      <c r="C429" s="239"/>
      <c r="D429" s="239"/>
      <c r="E429" s="240"/>
      <c r="F429" s="241" t="s">
        <v>190</v>
      </c>
      <c r="G429" s="241"/>
      <c r="H429" s="241"/>
      <c r="I429" s="241"/>
      <c r="J429" s="239"/>
      <c r="K429" s="242">
        <v>0.361</v>
      </c>
      <c r="L429" s="239"/>
      <c r="M429" s="239"/>
      <c r="N429" s="239"/>
      <c r="O429" s="239"/>
      <c r="P429" s="239"/>
      <c r="Q429" s="239"/>
      <c r="R429" s="243"/>
      <c r="T429" s="244"/>
      <c r="U429" s="239"/>
      <c r="V429" s="239"/>
      <c r="W429" s="239"/>
      <c r="X429" s="239"/>
      <c r="Y429" s="239"/>
      <c r="Z429" s="239"/>
      <c r="AA429" s="245"/>
      <c r="AT429" s="246" t="s">
        <v>169</v>
      </c>
      <c r="AU429" s="246" t="s">
        <v>24</v>
      </c>
      <c r="AV429" s="237" t="s">
        <v>166</v>
      </c>
      <c r="AW429" s="237" t="s">
        <v>42</v>
      </c>
      <c r="AX429" s="237" t="s">
        <v>25</v>
      </c>
      <c r="AY429" s="246" t="s">
        <v>161</v>
      </c>
    </row>
    <row r="430" spans="2:65" s="34" customFormat="1" ht="28.5" customHeight="1">
      <c r="B430" s="161"/>
      <c r="C430" s="197" t="s">
        <v>552</v>
      </c>
      <c r="D430" s="197" t="s">
        <v>162</v>
      </c>
      <c r="E430" s="198" t="s">
        <v>553</v>
      </c>
      <c r="F430" s="199" t="s">
        <v>554</v>
      </c>
      <c r="G430" s="199"/>
      <c r="H430" s="199"/>
      <c r="I430" s="199"/>
      <c r="J430" s="200" t="s">
        <v>165</v>
      </c>
      <c r="K430" s="201">
        <v>3.5</v>
      </c>
      <c r="L430" s="202">
        <v>0</v>
      </c>
      <c r="M430" s="202"/>
      <c r="N430" s="203">
        <f aca="true" t="shared" si="131" ref="N430:N432">ROUND(L430*K430,2)</f>
        <v>0</v>
      </c>
      <c r="O430" s="203"/>
      <c r="P430" s="203"/>
      <c r="Q430" s="203"/>
      <c r="R430" s="163"/>
      <c r="T430" s="204"/>
      <c r="U430" s="46" t="s">
        <v>50</v>
      </c>
      <c r="V430" s="36"/>
      <c r="W430" s="205">
        <f aca="true" t="shared" si="132" ref="W430:W432">V430*K430</f>
        <v>0</v>
      </c>
      <c r="X430" s="205">
        <v>1.694</v>
      </c>
      <c r="Y430" s="205">
        <f aca="true" t="shared" si="133" ref="Y430:Y432">X430*K430</f>
        <v>5.929</v>
      </c>
      <c r="Z430" s="205">
        <v>0</v>
      </c>
      <c r="AA430" s="206">
        <f aca="true" t="shared" si="134" ref="AA430:AA432">Z430*K430</f>
        <v>0</v>
      </c>
      <c r="AR430" s="11" t="s">
        <v>166</v>
      </c>
      <c r="AT430" s="11" t="s">
        <v>162</v>
      </c>
      <c r="AU430" s="11" t="s">
        <v>24</v>
      </c>
      <c r="AY430" s="11" t="s">
        <v>161</v>
      </c>
      <c r="BE430" s="125">
        <f aca="true" t="shared" si="135" ref="BE430:BE432">IF(U430="základní",N430,0)</f>
        <v>0</v>
      </c>
      <c r="BF430" s="125">
        <f aca="true" t="shared" si="136" ref="BF430:BF432">IF(U430="snížená",N430,0)</f>
        <v>0</v>
      </c>
      <c r="BG430" s="125">
        <f aca="true" t="shared" si="137" ref="BG430:BG432">IF(U430="zákl. přenesená",N430,0)</f>
        <v>0</v>
      </c>
      <c r="BH430" s="125">
        <f aca="true" t="shared" si="138" ref="BH430:BH432">IF(U430="sníž. přenesená",N430,0)</f>
        <v>0</v>
      </c>
      <c r="BI430" s="125">
        <f aca="true" t="shared" si="139" ref="BI430:BI432">IF(U430="nulová",N430,0)</f>
        <v>0</v>
      </c>
      <c r="BJ430" s="11" t="s">
        <v>25</v>
      </c>
      <c r="BK430" s="125">
        <f aca="true" t="shared" si="140" ref="BK430:BK432">ROUND(L430*K430,2)</f>
        <v>0</v>
      </c>
      <c r="BL430" s="11" t="s">
        <v>166</v>
      </c>
      <c r="BM430" s="11" t="s">
        <v>555</v>
      </c>
    </row>
    <row r="431" spans="2:65" s="34" customFormat="1" ht="20.25" customHeight="1">
      <c r="B431" s="161"/>
      <c r="C431" s="197" t="s">
        <v>556</v>
      </c>
      <c r="D431" s="197" t="s">
        <v>162</v>
      </c>
      <c r="E431" s="198" t="s">
        <v>557</v>
      </c>
      <c r="F431" s="199" t="s">
        <v>558</v>
      </c>
      <c r="G431" s="199"/>
      <c r="H431" s="199"/>
      <c r="I431" s="199"/>
      <c r="J431" s="200" t="s">
        <v>165</v>
      </c>
      <c r="K431" s="201">
        <v>3.5</v>
      </c>
      <c r="L431" s="202">
        <v>0</v>
      </c>
      <c r="M431" s="202"/>
      <c r="N431" s="203">
        <f t="shared" si="131"/>
        <v>0</v>
      </c>
      <c r="O431" s="203"/>
      <c r="P431" s="203"/>
      <c r="Q431" s="203"/>
      <c r="R431" s="163"/>
      <c r="T431" s="204"/>
      <c r="U431" s="46" t="s">
        <v>50</v>
      </c>
      <c r="V431" s="36"/>
      <c r="W431" s="205">
        <f t="shared" si="132"/>
        <v>0</v>
      </c>
      <c r="X431" s="205">
        <v>2.43279</v>
      </c>
      <c r="Y431" s="205">
        <f t="shared" si="133"/>
        <v>8.514764999999999</v>
      </c>
      <c r="Z431" s="205">
        <v>0</v>
      </c>
      <c r="AA431" s="206">
        <f t="shared" si="134"/>
        <v>0</v>
      </c>
      <c r="AR431" s="11" t="s">
        <v>166</v>
      </c>
      <c r="AT431" s="11" t="s">
        <v>162</v>
      </c>
      <c r="AU431" s="11" t="s">
        <v>24</v>
      </c>
      <c r="AY431" s="11" t="s">
        <v>161</v>
      </c>
      <c r="BE431" s="125">
        <f t="shared" si="135"/>
        <v>0</v>
      </c>
      <c r="BF431" s="125">
        <f t="shared" si="136"/>
        <v>0</v>
      </c>
      <c r="BG431" s="125">
        <f t="shared" si="137"/>
        <v>0</v>
      </c>
      <c r="BH431" s="125">
        <f t="shared" si="138"/>
        <v>0</v>
      </c>
      <c r="BI431" s="125">
        <f t="shared" si="139"/>
        <v>0</v>
      </c>
      <c r="BJ431" s="11" t="s">
        <v>25</v>
      </c>
      <c r="BK431" s="125">
        <f t="shared" si="140"/>
        <v>0</v>
      </c>
      <c r="BL431" s="11" t="s">
        <v>166</v>
      </c>
      <c r="BM431" s="11" t="s">
        <v>559</v>
      </c>
    </row>
    <row r="432" spans="2:65" s="34" customFormat="1" ht="20.25" customHeight="1">
      <c r="B432" s="161"/>
      <c r="C432" s="197" t="s">
        <v>560</v>
      </c>
      <c r="D432" s="197" t="s">
        <v>162</v>
      </c>
      <c r="E432" s="198" t="s">
        <v>561</v>
      </c>
      <c r="F432" s="199" t="s">
        <v>562</v>
      </c>
      <c r="G432" s="199"/>
      <c r="H432" s="199"/>
      <c r="I432" s="199"/>
      <c r="J432" s="200" t="s">
        <v>193</v>
      </c>
      <c r="K432" s="201">
        <v>2</v>
      </c>
      <c r="L432" s="202">
        <v>0</v>
      </c>
      <c r="M432" s="202"/>
      <c r="N432" s="203">
        <f t="shared" si="131"/>
        <v>0</v>
      </c>
      <c r="O432" s="203"/>
      <c r="P432" s="203"/>
      <c r="Q432" s="203"/>
      <c r="R432" s="163"/>
      <c r="T432" s="204"/>
      <c r="U432" s="46" t="s">
        <v>50</v>
      </c>
      <c r="V432" s="36"/>
      <c r="W432" s="205">
        <f t="shared" si="132"/>
        <v>0</v>
      </c>
      <c r="X432" s="205">
        <v>0</v>
      </c>
      <c r="Y432" s="205">
        <f t="shared" si="133"/>
        <v>0</v>
      </c>
      <c r="Z432" s="205">
        <v>0</v>
      </c>
      <c r="AA432" s="206">
        <f t="shared" si="134"/>
        <v>0</v>
      </c>
      <c r="AR432" s="11" t="s">
        <v>166</v>
      </c>
      <c r="AT432" s="11" t="s">
        <v>162</v>
      </c>
      <c r="AU432" s="11" t="s">
        <v>24</v>
      </c>
      <c r="AY432" s="11" t="s">
        <v>161</v>
      </c>
      <c r="BE432" s="125">
        <f t="shared" si="135"/>
        <v>0</v>
      </c>
      <c r="BF432" s="125">
        <f t="shared" si="136"/>
        <v>0</v>
      </c>
      <c r="BG432" s="125">
        <f t="shared" si="137"/>
        <v>0</v>
      </c>
      <c r="BH432" s="125">
        <f t="shared" si="138"/>
        <v>0</v>
      </c>
      <c r="BI432" s="125">
        <f t="shared" si="139"/>
        <v>0</v>
      </c>
      <c r="BJ432" s="11" t="s">
        <v>25</v>
      </c>
      <c r="BK432" s="125">
        <f t="shared" si="140"/>
        <v>0</v>
      </c>
      <c r="BL432" s="11" t="s">
        <v>166</v>
      </c>
      <c r="BM432" s="11" t="s">
        <v>563</v>
      </c>
    </row>
    <row r="433" spans="2:63" s="184" customFormat="1" ht="29.25" customHeight="1">
      <c r="B433" s="185"/>
      <c r="C433" s="186"/>
      <c r="D433" s="195" t="s">
        <v>123</v>
      </c>
      <c r="E433" s="195"/>
      <c r="F433" s="195"/>
      <c r="G433" s="195"/>
      <c r="H433" s="195"/>
      <c r="I433" s="195"/>
      <c r="J433" s="195"/>
      <c r="K433" s="195"/>
      <c r="L433" s="195"/>
      <c r="M433" s="195"/>
      <c r="N433" s="255">
        <f>BK433</f>
        <v>0</v>
      </c>
      <c r="O433" s="255"/>
      <c r="P433" s="255"/>
      <c r="Q433" s="255"/>
      <c r="R433" s="188"/>
      <c r="T433" s="189"/>
      <c r="U433" s="186"/>
      <c r="V433" s="186"/>
      <c r="W433" s="190">
        <f>SUM(W434:W441)</f>
        <v>0</v>
      </c>
      <c r="X433" s="186"/>
      <c r="Y433" s="190">
        <f>SUM(Y434:Y441)</f>
        <v>183.02850775999997</v>
      </c>
      <c r="Z433" s="186"/>
      <c r="AA433" s="191">
        <f>SUM(AA434:AA441)</f>
        <v>0</v>
      </c>
      <c r="AR433" s="192" t="s">
        <v>25</v>
      </c>
      <c r="AT433" s="193" t="s">
        <v>84</v>
      </c>
      <c r="AU433" s="193" t="s">
        <v>25</v>
      </c>
      <c r="AY433" s="192" t="s">
        <v>161</v>
      </c>
      <c r="BK433" s="194">
        <f>SUM(BK434:BK441)</f>
        <v>0</v>
      </c>
    </row>
    <row r="434" spans="2:65" s="34" customFormat="1" ht="39.75" customHeight="1">
      <c r="B434" s="161"/>
      <c r="C434" s="197" t="s">
        <v>564</v>
      </c>
      <c r="D434" s="197" t="s">
        <v>162</v>
      </c>
      <c r="E434" s="198" t="s">
        <v>565</v>
      </c>
      <c r="F434" s="199" t="s">
        <v>566</v>
      </c>
      <c r="G434" s="199"/>
      <c r="H434" s="199"/>
      <c r="I434" s="199"/>
      <c r="J434" s="200" t="s">
        <v>193</v>
      </c>
      <c r="K434" s="201">
        <v>100.818</v>
      </c>
      <c r="L434" s="202">
        <v>0</v>
      </c>
      <c r="M434" s="202"/>
      <c r="N434" s="203">
        <f aca="true" t="shared" si="141" ref="N434:N437">ROUND(L434*K434,2)</f>
        <v>0</v>
      </c>
      <c r="O434" s="203"/>
      <c r="P434" s="203"/>
      <c r="Q434" s="203"/>
      <c r="R434" s="163"/>
      <c r="T434" s="204"/>
      <c r="U434" s="46" t="s">
        <v>50</v>
      </c>
      <c r="V434" s="36"/>
      <c r="W434" s="205">
        <f aca="true" t="shared" si="142" ref="W434:W437">V434*K434</f>
        <v>0</v>
      </c>
      <c r="X434" s="205">
        <v>0.26244</v>
      </c>
      <c r="Y434" s="205">
        <f aca="true" t="shared" si="143" ref="Y434:Y437">X434*K434</f>
        <v>26.45867592</v>
      </c>
      <c r="Z434" s="205">
        <v>0</v>
      </c>
      <c r="AA434" s="206">
        <f aca="true" t="shared" si="144" ref="AA434:AA437">Z434*K434</f>
        <v>0</v>
      </c>
      <c r="AR434" s="11" t="s">
        <v>166</v>
      </c>
      <c r="AT434" s="11" t="s">
        <v>162</v>
      </c>
      <c r="AU434" s="11" t="s">
        <v>24</v>
      </c>
      <c r="AY434" s="11" t="s">
        <v>161</v>
      </c>
      <c r="BE434" s="125">
        <f aca="true" t="shared" si="145" ref="BE434:BE437">IF(U434="základní",N434,0)</f>
        <v>0</v>
      </c>
      <c r="BF434" s="125">
        <f aca="true" t="shared" si="146" ref="BF434:BF437">IF(U434="snížená",N434,0)</f>
        <v>0</v>
      </c>
      <c r="BG434" s="125">
        <f aca="true" t="shared" si="147" ref="BG434:BG437">IF(U434="zákl. přenesená",N434,0)</f>
        <v>0</v>
      </c>
      <c r="BH434" s="125">
        <f aca="true" t="shared" si="148" ref="BH434:BH437">IF(U434="sníž. přenesená",N434,0)</f>
        <v>0</v>
      </c>
      <c r="BI434" s="125">
        <f aca="true" t="shared" si="149" ref="BI434:BI437">IF(U434="nulová",N434,0)</f>
        <v>0</v>
      </c>
      <c r="BJ434" s="11" t="s">
        <v>25</v>
      </c>
      <c r="BK434" s="125">
        <f aca="true" t="shared" si="150" ref="BK434:BK437">ROUND(L434*K434,2)</f>
        <v>0</v>
      </c>
      <c r="BL434" s="11" t="s">
        <v>166</v>
      </c>
      <c r="BM434" s="11" t="s">
        <v>567</v>
      </c>
    </row>
    <row r="435" spans="2:65" s="34" customFormat="1" ht="39.75" customHeight="1">
      <c r="B435" s="161"/>
      <c r="C435" s="197" t="s">
        <v>568</v>
      </c>
      <c r="D435" s="197" t="s">
        <v>162</v>
      </c>
      <c r="E435" s="198" t="s">
        <v>569</v>
      </c>
      <c r="F435" s="199" t="s">
        <v>570</v>
      </c>
      <c r="G435" s="199"/>
      <c r="H435" s="199"/>
      <c r="I435" s="199"/>
      <c r="J435" s="200" t="s">
        <v>193</v>
      </c>
      <c r="K435" s="201">
        <v>100.818</v>
      </c>
      <c r="L435" s="202">
        <v>0</v>
      </c>
      <c r="M435" s="202"/>
      <c r="N435" s="203">
        <f t="shared" si="141"/>
        <v>0</v>
      </c>
      <c r="O435" s="203"/>
      <c r="P435" s="203"/>
      <c r="Q435" s="203"/>
      <c r="R435" s="163"/>
      <c r="T435" s="204"/>
      <c r="U435" s="46" t="s">
        <v>50</v>
      </c>
      <c r="V435" s="36"/>
      <c r="W435" s="205">
        <f t="shared" si="142"/>
        <v>0</v>
      </c>
      <c r="X435" s="205">
        <v>0.34763</v>
      </c>
      <c r="Y435" s="205">
        <f t="shared" si="143"/>
        <v>35.04736134</v>
      </c>
      <c r="Z435" s="205">
        <v>0</v>
      </c>
      <c r="AA435" s="206">
        <f t="shared" si="144"/>
        <v>0</v>
      </c>
      <c r="AR435" s="11" t="s">
        <v>166</v>
      </c>
      <c r="AT435" s="11" t="s">
        <v>162</v>
      </c>
      <c r="AU435" s="11" t="s">
        <v>24</v>
      </c>
      <c r="AY435" s="11" t="s">
        <v>161</v>
      </c>
      <c r="BE435" s="125">
        <f t="shared" si="145"/>
        <v>0</v>
      </c>
      <c r="BF435" s="125">
        <f t="shared" si="146"/>
        <v>0</v>
      </c>
      <c r="BG435" s="125">
        <f t="shared" si="147"/>
        <v>0</v>
      </c>
      <c r="BH435" s="125">
        <f t="shared" si="148"/>
        <v>0</v>
      </c>
      <c r="BI435" s="125">
        <f t="shared" si="149"/>
        <v>0</v>
      </c>
      <c r="BJ435" s="11" t="s">
        <v>25</v>
      </c>
      <c r="BK435" s="125">
        <f t="shared" si="150"/>
        <v>0</v>
      </c>
      <c r="BL435" s="11" t="s">
        <v>166</v>
      </c>
      <c r="BM435" s="11" t="s">
        <v>571</v>
      </c>
    </row>
    <row r="436" spans="2:65" s="34" customFormat="1" ht="39.75" customHeight="1">
      <c r="B436" s="161"/>
      <c r="C436" s="197" t="s">
        <v>485</v>
      </c>
      <c r="D436" s="197" t="s">
        <v>162</v>
      </c>
      <c r="E436" s="198" t="s">
        <v>572</v>
      </c>
      <c r="F436" s="199" t="s">
        <v>573</v>
      </c>
      <c r="G436" s="199"/>
      <c r="H436" s="199"/>
      <c r="I436" s="199"/>
      <c r="J436" s="200" t="s">
        <v>193</v>
      </c>
      <c r="K436" s="201">
        <v>118.722</v>
      </c>
      <c r="L436" s="202">
        <v>0</v>
      </c>
      <c r="M436" s="202"/>
      <c r="N436" s="203">
        <f t="shared" si="141"/>
        <v>0</v>
      </c>
      <c r="O436" s="203"/>
      <c r="P436" s="203"/>
      <c r="Q436" s="203"/>
      <c r="R436" s="163"/>
      <c r="T436" s="204"/>
      <c r="U436" s="46" t="s">
        <v>50</v>
      </c>
      <c r="V436" s="36"/>
      <c r="W436" s="205">
        <f t="shared" si="142"/>
        <v>0</v>
      </c>
      <c r="X436" s="205">
        <v>0.26376</v>
      </c>
      <c r="Y436" s="205">
        <f t="shared" si="143"/>
        <v>31.31411472</v>
      </c>
      <c r="Z436" s="205">
        <v>0</v>
      </c>
      <c r="AA436" s="206">
        <f t="shared" si="144"/>
        <v>0</v>
      </c>
      <c r="AR436" s="11" t="s">
        <v>166</v>
      </c>
      <c r="AT436" s="11" t="s">
        <v>162</v>
      </c>
      <c r="AU436" s="11" t="s">
        <v>24</v>
      </c>
      <c r="AY436" s="11" t="s">
        <v>161</v>
      </c>
      <c r="BE436" s="125">
        <f t="shared" si="145"/>
        <v>0</v>
      </c>
      <c r="BF436" s="125">
        <f t="shared" si="146"/>
        <v>0</v>
      </c>
      <c r="BG436" s="125">
        <f t="shared" si="147"/>
        <v>0</v>
      </c>
      <c r="BH436" s="125">
        <f t="shared" si="148"/>
        <v>0</v>
      </c>
      <c r="BI436" s="125">
        <f t="shared" si="149"/>
        <v>0</v>
      </c>
      <c r="BJ436" s="11" t="s">
        <v>25</v>
      </c>
      <c r="BK436" s="125">
        <f t="shared" si="150"/>
        <v>0</v>
      </c>
      <c r="BL436" s="11" t="s">
        <v>166</v>
      </c>
      <c r="BM436" s="11" t="s">
        <v>574</v>
      </c>
    </row>
    <row r="437" spans="2:65" s="34" customFormat="1" ht="28.5" customHeight="1">
      <c r="B437" s="161"/>
      <c r="C437" s="197" t="s">
        <v>575</v>
      </c>
      <c r="D437" s="197" t="s">
        <v>162</v>
      </c>
      <c r="E437" s="198" t="s">
        <v>576</v>
      </c>
      <c r="F437" s="199" t="s">
        <v>577</v>
      </c>
      <c r="G437" s="199"/>
      <c r="H437" s="199"/>
      <c r="I437" s="199"/>
      <c r="J437" s="200" t="s">
        <v>193</v>
      </c>
      <c r="K437" s="201">
        <v>790.818</v>
      </c>
      <c r="L437" s="202">
        <v>0</v>
      </c>
      <c r="M437" s="202"/>
      <c r="N437" s="203">
        <f t="shared" si="141"/>
        <v>0</v>
      </c>
      <c r="O437" s="203"/>
      <c r="P437" s="203"/>
      <c r="Q437" s="203"/>
      <c r="R437" s="163"/>
      <c r="T437" s="204"/>
      <c r="U437" s="46" t="s">
        <v>50</v>
      </c>
      <c r="V437" s="36"/>
      <c r="W437" s="205">
        <f t="shared" si="142"/>
        <v>0</v>
      </c>
      <c r="X437" s="205">
        <v>0.00061</v>
      </c>
      <c r="Y437" s="205">
        <f t="shared" si="143"/>
        <v>0.48239898</v>
      </c>
      <c r="Z437" s="205">
        <v>0</v>
      </c>
      <c r="AA437" s="206">
        <f t="shared" si="144"/>
        <v>0</v>
      </c>
      <c r="AR437" s="11" t="s">
        <v>166</v>
      </c>
      <c r="AT437" s="11" t="s">
        <v>162</v>
      </c>
      <c r="AU437" s="11" t="s">
        <v>24</v>
      </c>
      <c r="AY437" s="11" t="s">
        <v>161</v>
      </c>
      <c r="BE437" s="125">
        <f t="shared" si="145"/>
        <v>0</v>
      </c>
      <c r="BF437" s="125">
        <f t="shared" si="146"/>
        <v>0</v>
      </c>
      <c r="BG437" s="125">
        <f t="shared" si="147"/>
        <v>0</v>
      </c>
      <c r="BH437" s="125">
        <f t="shared" si="148"/>
        <v>0</v>
      </c>
      <c r="BI437" s="125">
        <f t="shared" si="149"/>
        <v>0</v>
      </c>
      <c r="BJ437" s="11" t="s">
        <v>25</v>
      </c>
      <c r="BK437" s="125">
        <f t="shared" si="150"/>
        <v>0</v>
      </c>
      <c r="BL437" s="11" t="s">
        <v>166</v>
      </c>
      <c r="BM437" s="11" t="s">
        <v>578</v>
      </c>
    </row>
    <row r="438" spans="2:51" s="216" customFormat="1" ht="20.25" customHeight="1">
      <c r="B438" s="217"/>
      <c r="C438" s="218"/>
      <c r="D438" s="218"/>
      <c r="E438" s="219"/>
      <c r="F438" s="247" t="s">
        <v>579</v>
      </c>
      <c r="G438" s="247"/>
      <c r="H438" s="247"/>
      <c r="I438" s="247"/>
      <c r="J438" s="218"/>
      <c r="K438" s="221">
        <v>790.818</v>
      </c>
      <c r="L438" s="218"/>
      <c r="M438" s="218"/>
      <c r="N438" s="218"/>
      <c r="O438" s="218"/>
      <c r="P438" s="218"/>
      <c r="Q438" s="218"/>
      <c r="R438" s="222"/>
      <c r="T438" s="223"/>
      <c r="U438" s="218"/>
      <c r="V438" s="218"/>
      <c r="W438" s="218"/>
      <c r="X438" s="218"/>
      <c r="Y438" s="218"/>
      <c r="Z438" s="218"/>
      <c r="AA438" s="224"/>
      <c r="AT438" s="225" t="s">
        <v>169</v>
      </c>
      <c r="AU438" s="225" t="s">
        <v>24</v>
      </c>
      <c r="AV438" s="216" t="s">
        <v>24</v>
      </c>
      <c r="AW438" s="216" t="s">
        <v>42</v>
      </c>
      <c r="AX438" s="216" t="s">
        <v>85</v>
      </c>
      <c r="AY438" s="225" t="s">
        <v>161</v>
      </c>
    </row>
    <row r="439" spans="2:51" s="237" customFormat="1" ht="20.25" customHeight="1">
      <c r="B439" s="238"/>
      <c r="C439" s="239"/>
      <c r="D439" s="239"/>
      <c r="E439" s="240"/>
      <c r="F439" s="241" t="s">
        <v>190</v>
      </c>
      <c r="G439" s="241"/>
      <c r="H439" s="241"/>
      <c r="I439" s="241"/>
      <c r="J439" s="239"/>
      <c r="K439" s="242">
        <v>790.818</v>
      </c>
      <c r="L439" s="239"/>
      <c r="M439" s="239"/>
      <c r="N439" s="239"/>
      <c r="O439" s="239"/>
      <c r="P439" s="239"/>
      <c r="Q439" s="239"/>
      <c r="R439" s="243"/>
      <c r="T439" s="244"/>
      <c r="U439" s="239"/>
      <c r="V439" s="239"/>
      <c r="W439" s="239"/>
      <c r="X439" s="239"/>
      <c r="Y439" s="239"/>
      <c r="Z439" s="239"/>
      <c r="AA439" s="245"/>
      <c r="AT439" s="246" t="s">
        <v>169</v>
      </c>
      <c r="AU439" s="246" t="s">
        <v>24</v>
      </c>
      <c r="AV439" s="237" t="s">
        <v>166</v>
      </c>
      <c r="AW439" s="237" t="s">
        <v>42</v>
      </c>
      <c r="AX439" s="237" t="s">
        <v>25</v>
      </c>
      <c r="AY439" s="246" t="s">
        <v>161</v>
      </c>
    </row>
    <row r="440" spans="2:65" s="34" customFormat="1" ht="28.5" customHeight="1">
      <c r="B440" s="161"/>
      <c r="C440" s="197" t="s">
        <v>580</v>
      </c>
      <c r="D440" s="197" t="s">
        <v>162</v>
      </c>
      <c r="E440" s="198" t="s">
        <v>581</v>
      </c>
      <c r="F440" s="199" t="s">
        <v>582</v>
      </c>
      <c r="G440" s="199"/>
      <c r="H440" s="199"/>
      <c r="I440" s="199"/>
      <c r="J440" s="200" t="s">
        <v>193</v>
      </c>
      <c r="K440" s="201">
        <v>690</v>
      </c>
      <c r="L440" s="202">
        <v>0</v>
      </c>
      <c r="M440" s="202"/>
      <c r="N440" s="203">
        <f aca="true" t="shared" si="151" ref="N440:N441">ROUND(L440*K440,2)</f>
        <v>0</v>
      </c>
      <c r="O440" s="203"/>
      <c r="P440" s="203"/>
      <c r="Q440" s="203"/>
      <c r="R440" s="163"/>
      <c r="T440" s="204"/>
      <c r="U440" s="46" t="s">
        <v>50</v>
      </c>
      <c r="V440" s="36"/>
      <c r="W440" s="205">
        <f aca="true" t="shared" si="152" ref="W440:W441">V440*K440</f>
        <v>0</v>
      </c>
      <c r="X440" s="205">
        <v>0.12966</v>
      </c>
      <c r="Y440" s="205">
        <f aca="true" t="shared" si="153" ref="Y440:Y441">X440*K440</f>
        <v>89.4654</v>
      </c>
      <c r="Z440" s="205">
        <v>0</v>
      </c>
      <c r="AA440" s="206">
        <f aca="true" t="shared" si="154" ref="AA440:AA441">Z440*K440</f>
        <v>0</v>
      </c>
      <c r="AR440" s="11" t="s">
        <v>166</v>
      </c>
      <c r="AT440" s="11" t="s">
        <v>162</v>
      </c>
      <c r="AU440" s="11" t="s">
        <v>24</v>
      </c>
      <c r="AY440" s="11" t="s">
        <v>161</v>
      </c>
      <c r="BE440" s="125">
        <f aca="true" t="shared" si="155" ref="BE440:BE441">IF(U440="základní",N440,0)</f>
        <v>0</v>
      </c>
      <c r="BF440" s="125">
        <f aca="true" t="shared" si="156" ref="BF440:BF441">IF(U440="snížená",N440,0)</f>
        <v>0</v>
      </c>
      <c r="BG440" s="125">
        <f aca="true" t="shared" si="157" ref="BG440:BG441">IF(U440="zákl. přenesená",N440,0)</f>
        <v>0</v>
      </c>
      <c r="BH440" s="125">
        <f aca="true" t="shared" si="158" ref="BH440:BH441">IF(U440="sníž. přenesená",N440,0)</f>
        <v>0</v>
      </c>
      <c r="BI440" s="125">
        <f aca="true" t="shared" si="159" ref="BI440:BI441">IF(U440="nulová",N440,0)</f>
        <v>0</v>
      </c>
      <c r="BJ440" s="11" t="s">
        <v>25</v>
      </c>
      <c r="BK440" s="125">
        <f aca="true" t="shared" si="160" ref="BK440:BK441">ROUND(L440*K440,2)</f>
        <v>0</v>
      </c>
      <c r="BL440" s="11" t="s">
        <v>166</v>
      </c>
      <c r="BM440" s="11" t="s">
        <v>583</v>
      </c>
    </row>
    <row r="441" spans="2:65" s="34" customFormat="1" ht="39.75" customHeight="1">
      <c r="B441" s="161"/>
      <c r="C441" s="197" t="s">
        <v>584</v>
      </c>
      <c r="D441" s="197" t="s">
        <v>162</v>
      </c>
      <c r="E441" s="198" t="s">
        <v>585</v>
      </c>
      <c r="F441" s="199" t="s">
        <v>586</v>
      </c>
      <c r="G441" s="199"/>
      <c r="H441" s="199"/>
      <c r="I441" s="199"/>
      <c r="J441" s="200" t="s">
        <v>212</v>
      </c>
      <c r="K441" s="201">
        <v>116.32</v>
      </c>
      <c r="L441" s="202">
        <v>0</v>
      </c>
      <c r="M441" s="202"/>
      <c r="N441" s="203">
        <f t="shared" si="151"/>
        <v>0</v>
      </c>
      <c r="O441" s="203"/>
      <c r="P441" s="203"/>
      <c r="Q441" s="203"/>
      <c r="R441" s="163"/>
      <c r="T441" s="204"/>
      <c r="U441" s="46" t="s">
        <v>50</v>
      </c>
      <c r="V441" s="36"/>
      <c r="W441" s="205">
        <f t="shared" si="152"/>
        <v>0</v>
      </c>
      <c r="X441" s="205">
        <v>0.00224</v>
      </c>
      <c r="Y441" s="205">
        <f t="shared" si="153"/>
        <v>0.2605568</v>
      </c>
      <c r="Z441" s="205">
        <v>0</v>
      </c>
      <c r="AA441" s="206">
        <f t="shared" si="154"/>
        <v>0</v>
      </c>
      <c r="AR441" s="11" t="s">
        <v>166</v>
      </c>
      <c r="AT441" s="11" t="s">
        <v>162</v>
      </c>
      <c r="AU441" s="11" t="s">
        <v>24</v>
      </c>
      <c r="AY441" s="11" t="s">
        <v>161</v>
      </c>
      <c r="BE441" s="125">
        <f t="shared" si="155"/>
        <v>0</v>
      </c>
      <c r="BF441" s="125">
        <f t="shared" si="156"/>
        <v>0</v>
      </c>
      <c r="BG441" s="125">
        <f t="shared" si="157"/>
        <v>0</v>
      </c>
      <c r="BH441" s="125">
        <f t="shared" si="158"/>
        <v>0</v>
      </c>
      <c r="BI441" s="125">
        <f t="shared" si="159"/>
        <v>0</v>
      </c>
      <c r="BJ441" s="11" t="s">
        <v>25</v>
      </c>
      <c r="BK441" s="125">
        <f t="shared" si="160"/>
        <v>0</v>
      </c>
      <c r="BL441" s="11" t="s">
        <v>166</v>
      </c>
      <c r="BM441" s="11" t="s">
        <v>587</v>
      </c>
    </row>
    <row r="442" spans="2:63" s="184" customFormat="1" ht="29.25" customHeight="1">
      <c r="B442" s="185"/>
      <c r="C442" s="186"/>
      <c r="D442" s="195" t="s">
        <v>124</v>
      </c>
      <c r="E442" s="195"/>
      <c r="F442" s="195"/>
      <c r="G442" s="195"/>
      <c r="H442" s="195"/>
      <c r="I442" s="195"/>
      <c r="J442" s="195"/>
      <c r="K442" s="195"/>
      <c r="L442" s="195"/>
      <c r="M442" s="195"/>
      <c r="N442" s="255">
        <f>BK442</f>
        <v>0</v>
      </c>
      <c r="O442" s="255"/>
      <c r="P442" s="255"/>
      <c r="Q442" s="255"/>
      <c r="R442" s="188"/>
      <c r="T442" s="189"/>
      <c r="U442" s="186"/>
      <c r="V442" s="186"/>
      <c r="W442" s="190">
        <f>SUM(W443:W497)</f>
        <v>0</v>
      </c>
      <c r="X442" s="186"/>
      <c r="Y442" s="190">
        <f>SUM(Y443:Y497)</f>
        <v>23.111236580000003</v>
      </c>
      <c r="Z442" s="186"/>
      <c r="AA442" s="191">
        <f>SUM(AA443:AA497)</f>
        <v>0</v>
      </c>
      <c r="AR442" s="192" t="s">
        <v>25</v>
      </c>
      <c r="AT442" s="193" t="s">
        <v>84</v>
      </c>
      <c r="AU442" s="193" t="s">
        <v>25</v>
      </c>
      <c r="AY442" s="192" t="s">
        <v>161</v>
      </c>
      <c r="BK442" s="194">
        <f>SUM(BK443:BK497)</f>
        <v>0</v>
      </c>
    </row>
    <row r="443" spans="2:65" s="34" customFormat="1" ht="28.5" customHeight="1">
      <c r="B443" s="161"/>
      <c r="C443" s="197" t="s">
        <v>588</v>
      </c>
      <c r="D443" s="197" t="s">
        <v>162</v>
      </c>
      <c r="E443" s="198" t="s">
        <v>589</v>
      </c>
      <c r="F443" s="199" t="s">
        <v>590</v>
      </c>
      <c r="G443" s="199"/>
      <c r="H443" s="199"/>
      <c r="I443" s="199"/>
      <c r="J443" s="200" t="s">
        <v>212</v>
      </c>
      <c r="K443" s="201">
        <v>64</v>
      </c>
      <c r="L443" s="202">
        <v>0</v>
      </c>
      <c r="M443" s="202"/>
      <c r="N443" s="203">
        <f aca="true" t="shared" si="161" ref="N443:N444">ROUND(L443*K443,2)</f>
        <v>0</v>
      </c>
      <c r="O443" s="203"/>
      <c r="P443" s="203"/>
      <c r="Q443" s="203"/>
      <c r="R443" s="163"/>
      <c r="T443" s="204"/>
      <c r="U443" s="46" t="s">
        <v>50</v>
      </c>
      <c r="V443" s="36"/>
      <c r="W443" s="205">
        <f aca="true" t="shared" si="162" ref="W443:W444">V443*K443</f>
        <v>0</v>
      </c>
      <c r="X443" s="205">
        <v>1E-05</v>
      </c>
      <c r="Y443" s="205">
        <f aca="true" t="shared" si="163" ref="Y443:Y444">X443*K443</f>
        <v>0.00064</v>
      </c>
      <c r="Z443" s="205">
        <v>0</v>
      </c>
      <c r="AA443" s="206">
        <f aca="true" t="shared" si="164" ref="AA443:AA444">Z443*K443</f>
        <v>0</v>
      </c>
      <c r="AR443" s="11" t="s">
        <v>166</v>
      </c>
      <c r="AT443" s="11" t="s">
        <v>162</v>
      </c>
      <c r="AU443" s="11" t="s">
        <v>24</v>
      </c>
      <c r="AY443" s="11" t="s">
        <v>161</v>
      </c>
      <c r="BE443" s="125">
        <f aca="true" t="shared" si="165" ref="BE443:BE444">IF(U443="základní",N443,0)</f>
        <v>0</v>
      </c>
      <c r="BF443" s="125">
        <f aca="true" t="shared" si="166" ref="BF443:BF444">IF(U443="snížená",N443,0)</f>
        <v>0</v>
      </c>
      <c r="BG443" s="125">
        <f aca="true" t="shared" si="167" ref="BG443:BG444">IF(U443="zákl. přenesená",N443,0)</f>
        <v>0</v>
      </c>
      <c r="BH443" s="125">
        <f aca="true" t="shared" si="168" ref="BH443:BH444">IF(U443="sníž. přenesená",N443,0)</f>
        <v>0</v>
      </c>
      <c r="BI443" s="125">
        <f aca="true" t="shared" si="169" ref="BI443:BI444">IF(U443="nulová",N443,0)</f>
        <v>0</v>
      </c>
      <c r="BJ443" s="11" t="s">
        <v>25</v>
      </c>
      <c r="BK443" s="125">
        <f aca="true" t="shared" si="170" ref="BK443:BK444">ROUND(L443*K443,2)</f>
        <v>0</v>
      </c>
      <c r="BL443" s="11" t="s">
        <v>166</v>
      </c>
      <c r="BM443" s="11" t="s">
        <v>591</v>
      </c>
    </row>
    <row r="444" spans="2:65" s="34" customFormat="1" ht="28.5" customHeight="1">
      <c r="B444" s="161"/>
      <c r="C444" s="248" t="s">
        <v>592</v>
      </c>
      <c r="D444" s="248" t="s">
        <v>427</v>
      </c>
      <c r="E444" s="249" t="s">
        <v>593</v>
      </c>
      <c r="F444" s="250" t="s">
        <v>594</v>
      </c>
      <c r="G444" s="250"/>
      <c r="H444" s="250"/>
      <c r="I444" s="250"/>
      <c r="J444" s="251" t="s">
        <v>595</v>
      </c>
      <c r="K444" s="252">
        <v>11</v>
      </c>
      <c r="L444" s="253">
        <v>0</v>
      </c>
      <c r="M444" s="253"/>
      <c r="N444" s="254">
        <f t="shared" si="161"/>
        <v>0</v>
      </c>
      <c r="O444" s="254"/>
      <c r="P444" s="254"/>
      <c r="Q444" s="254"/>
      <c r="R444" s="163"/>
      <c r="T444" s="204"/>
      <c r="U444" s="46" t="s">
        <v>50</v>
      </c>
      <c r="V444" s="36"/>
      <c r="W444" s="205">
        <f t="shared" si="162"/>
        <v>0</v>
      </c>
      <c r="X444" s="205">
        <v>0.181</v>
      </c>
      <c r="Y444" s="205">
        <f t="shared" si="163"/>
        <v>1.9909999999999999</v>
      </c>
      <c r="Z444" s="205">
        <v>0</v>
      </c>
      <c r="AA444" s="206">
        <f t="shared" si="164"/>
        <v>0</v>
      </c>
      <c r="AR444" s="11" t="s">
        <v>235</v>
      </c>
      <c r="AT444" s="11" t="s">
        <v>427</v>
      </c>
      <c r="AU444" s="11" t="s">
        <v>24</v>
      </c>
      <c r="AY444" s="11" t="s">
        <v>161</v>
      </c>
      <c r="BE444" s="125">
        <f t="shared" si="165"/>
        <v>0</v>
      </c>
      <c r="BF444" s="125">
        <f t="shared" si="166"/>
        <v>0</v>
      </c>
      <c r="BG444" s="125">
        <f t="shared" si="167"/>
        <v>0</v>
      </c>
      <c r="BH444" s="125">
        <f t="shared" si="168"/>
        <v>0</v>
      </c>
      <c r="BI444" s="125">
        <f t="shared" si="169"/>
        <v>0</v>
      </c>
      <c r="BJ444" s="11" t="s">
        <v>25</v>
      </c>
      <c r="BK444" s="125">
        <f t="shared" si="170"/>
        <v>0</v>
      </c>
      <c r="BL444" s="11" t="s">
        <v>166</v>
      </c>
      <c r="BM444" s="11" t="s">
        <v>596</v>
      </c>
    </row>
    <row r="445" spans="2:51" s="207" customFormat="1" ht="20.25" customHeight="1">
      <c r="B445" s="208"/>
      <c r="C445" s="209"/>
      <c r="D445" s="209"/>
      <c r="E445" s="210"/>
      <c r="F445" s="211" t="s">
        <v>597</v>
      </c>
      <c r="G445" s="211"/>
      <c r="H445" s="211"/>
      <c r="I445" s="211"/>
      <c r="J445" s="209"/>
      <c r="K445" s="210"/>
      <c r="L445" s="209"/>
      <c r="M445" s="209"/>
      <c r="N445" s="209"/>
      <c r="O445" s="209"/>
      <c r="P445" s="209"/>
      <c r="Q445" s="209"/>
      <c r="R445" s="212"/>
      <c r="T445" s="213"/>
      <c r="U445" s="209"/>
      <c r="V445" s="209"/>
      <c r="W445" s="209"/>
      <c r="X445" s="209"/>
      <c r="Y445" s="209"/>
      <c r="Z445" s="209"/>
      <c r="AA445" s="214"/>
      <c r="AT445" s="215" t="s">
        <v>169</v>
      </c>
      <c r="AU445" s="215" t="s">
        <v>24</v>
      </c>
      <c r="AV445" s="207" t="s">
        <v>25</v>
      </c>
      <c r="AW445" s="207" t="s">
        <v>42</v>
      </c>
      <c r="AX445" s="207" t="s">
        <v>85</v>
      </c>
      <c r="AY445" s="215" t="s">
        <v>161</v>
      </c>
    </row>
    <row r="446" spans="2:51" s="207" customFormat="1" ht="20.25" customHeight="1">
      <c r="B446" s="208"/>
      <c r="C446" s="209"/>
      <c r="D446" s="209"/>
      <c r="E446" s="210"/>
      <c r="F446" s="236" t="s">
        <v>598</v>
      </c>
      <c r="G446" s="236"/>
      <c r="H446" s="236"/>
      <c r="I446" s="236"/>
      <c r="J446" s="209"/>
      <c r="K446" s="210"/>
      <c r="L446" s="209"/>
      <c r="M446" s="209"/>
      <c r="N446" s="209"/>
      <c r="O446" s="209"/>
      <c r="P446" s="209"/>
      <c r="Q446" s="209"/>
      <c r="R446" s="212"/>
      <c r="T446" s="213"/>
      <c r="U446" s="209"/>
      <c r="V446" s="209"/>
      <c r="W446" s="209"/>
      <c r="X446" s="209"/>
      <c r="Y446" s="209"/>
      <c r="Z446" s="209"/>
      <c r="AA446" s="214"/>
      <c r="AT446" s="215" t="s">
        <v>169</v>
      </c>
      <c r="AU446" s="215" t="s">
        <v>24</v>
      </c>
      <c r="AV446" s="207" t="s">
        <v>25</v>
      </c>
      <c r="AW446" s="207" t="s">
        <v>42</v>
      </c>
      <c r="AX446" s="207" t="s">
        <v>85</v>
      </c>
      <c r="AY446" s="215" t="s">
        <v>161</v>
      </c>
    </row>
    <row r="447" spans="2:51" s="216" customFormat="1" ht="20.25" customHeight="1">
      <c r="B447" s="217"/>
      <c r="C447" s="218"/>
      <c r="D447" s="218"/>
      <c r="E447" s="219"/>
      <c r="F447" s="220" t="s">
        <v>249</v>
      </c>
      <c r="G447" s="220"/>
      <c r="H447" s="220"/>
      <c r="I447" s="220"/>
      <c r="J447" s="218"/>
      <c r="K447" s="221">
        <v>11</v>
      </c>
      <c r="L447" s="218"/>
      <c r="M447" s="218"/>
      <c r="N447" s="218"/>
      <c r="O447" s="218"/>
      <c r="P447" s="218"/>
      <c r="Q447" s="218"/>
      <c r="R447" s="222"/>
      <c r="T447" s="223"/>
      <c r="U447" s="218"/>
      <c r="V447" s="218"/>
      <c r="W447" s="218"/>
      <c r="X447" s="218"/>
      <c r="Y447" s="218"/>
      <c r="Z447" s="218"/>
      <c r="AA447" s="224"/>
      <c r="AT447" s="225" t="s">
        <v>169</v>
      </c>
      <c r="AU447" s="225" t="s">
        <v>24</v>
      </c>
      <c r="AV447" s="216" t="s">
        <v>24</v>
      </c>
      <c r="AW447" s="216" t="s">
        <v>42</v>
      </c>
      <c r="AX447" s="216" t="s">
        <v>85</v>
      </c>
      <c r="AY447" s="225" t="s">
        <v>161</v>
      </c>
    </row>
    <row r="448" spans="2:51" s="237" customFormat="1" ht="20.25" customHeight="1">
      <c r="B448" s="238"/>
      <c r="C448" s="239"/>
      <c r="D448" s="239"/>
      <c r="E448" s="240"/>
      <c r="F448" s="241" t="s">
        <v>190</v>
      </c>
      <c r="G448" s="241"/>
      <c r="H448" s="241"/>
      <c r="I448" s="241"/>
      <c r="J448" s="239"/>
      <c r="K448" s="242">
        <v>11</v>
      </c>
      <c r="L448" s="239"/>
      <c r="M448" s="239"/>
      <c r="N448" s="239"/>
      <c r="O448" s="239"/>
      <c r="P448" s="239"/>
      <c r="Q448" s="239"/>
      <c r="R448" s="243"/>
      <c r="T448" s="244"/>
      <c r="U448" s="239"/>
      <c r="V448" s="239"/>
      <c r="W448" s="239"/>
      <c r="X448" s="239"/>
      <c r="Y448" s="239"/>
      <c r="Z448" s="239"/>
      <c r="AA448" s="245"/>
      <c r="AT448" s="246" t="s">
        <v>169</v>
      </c>
      <c r="AU448" s="246" t="s">
        <v>24</v>
      </c>
      <c r="AV448" s="237" t="s">
        <v>166</v>
      </c>
      <c r="AW448" s="237" t="s">
        <v>42</v>
      </c>
      <c r="AX448" s="237" t="s">
        <v>25</v>
      </c>
      <c r="AY448" s="246" t="s">
        <v>161</v>
      </c>
    </row>
    <row r="449" spans="2:65" s="34" customFormat="1" ht="28.5" customHeight="1">
      <c r="B449" s="161"/>
      <c r="C449" s="197" t="s">
        <v>216</v>
      </c>
      <c r="D449" s="197" t="s">
        <v>162</v>
      </c>
      <c r="E449" s="198" t="s">
        <v>599</v>
      </c>
      <c r="F449" s="199" t="s">
        <v>600</v>
      </c>
      <c r="G449" s="199"/>
      <c r="H449" s="199"/>
      <c r="I449" s="199"/>
      <c r="J449" s="200" t="s">
        <v>469</v>
      </c>
      <c r="K449" s="201">
        <v>1</v>
      </c>
      <c r="L449" s="202">
        <v>0</v>
      </c>
      <c r="M449" s="202"/>
      <c r="N449" s="203">
        <f aca="true" t="shared" si="171" ref="N449:N457">ROUND(L449*K449,2)</f>
        <v>0</v>
      </c>
      <c r="O449" s="203"/>
      <c r="P449" s="203"/>
      <c r="Q449" s="203"/>
      <c r="R449" s="163"/>
      <c r="T449" s="204"/>
      <c r="U449" s="46" t="s">
        <v>50</v>
      </c>
      <c r="V449" s="36"/>
      <c r="W449" s="205">
        <f aca="true" t="shared" si="172" ref="W449:W457">V449*K449</f>
        <v>0</v>
      </c>
      <c r="X449" s="205">
        <v>0</v>
      </c>
      <c r="Y449" s="205">
        <f aca="true" t="shared" si="173" ref="Y449:Y457">X449*K449</f>
        <v>0</v>
      </c>
      <c r="Z449" s="205">
        <v>0</v>
      </c>
      <c r="AA449" s="206">
        <f aca="true" t="shared" si="174" ref="AA449:AA457">Z449*K449</f>
        <v>0</v>
      </c>
      <c r="AR449" s="11" t="s">
        <v>166</v>
      </c>
      <c r="AT449" s="11" t="s">
        <v>162</v>
      </c>
      <c r="AU449" s="11" t="s">
        <v>24</v>
      </c>
      <c r="AY449" s="11" t="s">
        <v>161</v>
      </c>
      <c r="BE449" s="125">
        <f aca="true" t="shared" si="175" ref="BE449:BE457">IF(U449="základní",N449,0)</f>
        <v>0</v>
      </c>
      <c r="BF449" s="125">
        <f aca="true" t="shared" si="176" ref="BF449:BF457">IF(U449="snížená",N449,0)</f>
        <v>0</v>
      </c>
      <c r="BG449" s="125">
        <f aca="true" t="shared" si="177" ref="BG449:BG457">IF(U449="zákl. přenesená",N449,0)</f>
        <v>0</v>
      </c>
      <c r="BH449" s="125">
        <f aca="true" t="shared" si="178" ref="BH449:BH457">IF(U449="sníž. přenesená",N449,0)</f>
        <v>0</v>
      </c>
      <c r="BI449" s="125">
        <f aca="true" t="shared" si="179" ref="BI449:BI457">IF(U449="nulová",N449,0)</f>
        <v>0</v>
      </c>
      <c r="BJ449" s="11" t="s">
        <v>25</v>
      </c>
      <c r="BK449" s="125">
        <f aca="true" t="shared" si="180" ref="BK449:BK457">ROUND(L449*K449,2)</f>
        <v>0</v>
      </c>
      <c r="BL449" s="11" t="s">
        <v>166</v>
      </c>
      <c r="BM449" s="11" t="s">
        <v>601</v>
      </c>
    </row>
    <row r="450" spans="2:65" s="34" customFormat="1" ht="28.5" customHeight="1">
      <c r="B450" s="161"/>
      <c r="C450" s="197" t="s">
        <v>602</v>
      </c>
      <c r="D450" s="197" t="s">
        <v>162</v>
      </c>
      <c r="E450" s="198" t="s">
        <v>603</v>
      </c>
      <c r="F450" s="199" t="s">
        <v>604</v>
      </c>
      <c r="G450" s="199"/>
      <c r="H450" s="199"/>
      <c r="I450" s="199"/>
      <c r="J450" s="200" t="s">
        <v>469</v>
      </c>
      <c r="K450" s="201">
        <v>1</v>
      </c>
      <c r="L450" s="202">
        <v>0</v>
      </c>
      <c r="M450" s="202"/>
      <c r="N450" s="203">
        <f t="shared" si="171"/>
        <v>0</v>
      </c>
      <c r="O450" s="203"/>
      <c r="P450" s="203"/>
      <c r="Q450" s="203"/>
      <c r="R450" s="163"/>
      <c r="T450" s="204"/>
      <c r="U450" s="46" t="s">
        <v>50</v>
      </c>
      <c r="V450" s="36"/>
      <c r="W450" s="205">
        <f t="shared" si="172"/>
        <v>0</v>
      </c>
      <c r="X450" s="205">
        <v>0</v>
      </c>
      <c r="Y450" s="205">
        <f t="shared" si="173"/>
        <v>0</v>
      </c>
      <c r="Z450" s="205">
        <v>0</v>
      </c>
      <c r="AA450" s="206">
        <f t="shared" si="174"/>
        <v>0</v>
      </c>
      <c r="AR450" s="11" t="s">
        <v>166</v>
      </c>
      <c r="AT450" s="11" t="s">
        <v>162</v>
      </c>
      <c r="AU450" s="11" t="s">
        <v>24</v>
      </c>
      <c r="AY450" s="11" t="s">
        <v>161</v>
      </c>
      <c r="BE450" s="125">
        <f t="shared" si="175"/>
        <v>0</v>
      </c>
      <c r="BF450" s="125">
        <f t="shared" si="176"/>
        <v>0</v>
      </c>
      <c r="BG450" s="125">
        <f t="shared" si="177"/>
        <v>0</v>
      </c>
      <c r="BH450" s="125">
        <f t="shared" si="178"/>
        <v>0</v>
      </c>
      <c r="BI450" s="125">
        <f t="shared" si="179"/>
        <v>0</v>
      </c>
      <c r="BJ450" s="11" t="s">
        <v>25</v>
      </c>
      <c r="BK450" s="125">
        <f t="shared" si="180"/>
        <v>0</v>
      </c>
      <c r="BL450" s="11" t="s">
        <v>166</v>
      </c>
      <c r="BM450" s="11" t="s">
        <v>605</v>
      </c>
    </row>
    <row r="451" spans="2:65" s="34" customFormat="1" ht="28.5" customHeight="1">
      <c r="B451" s="161"/>
      <c r="C451" s="197" t="s">
        <v>606</v>
      </c>
      <c r="D451" s="197" t="s">
        <v>162</v>
      </c>
      <c r="E451" s="198" t="s">
        <v>607</v>
      </c>
      <c r="F451" s="199" t="s">
        <v>608</v>
      </c>
      <c r="G451" s="199"/>
      <c r="H451" s="199"/>
      <c r="I451" s="199"/>
      <c r="J451" s="200" t="s">
        <v>469</v>
      </c>
      <c r="K451" s="201">
        <v>64</v>
      </c>
      <c r="L451" s="202">
        <v>0</v>
      </c>
      <c r="M451" s="202"/>
      <c r="N451" s="203">
        <f t="shared" si="171"/>
        <v>0</v>
      </c>
      <c r="O451" s="203"/>
      <c r="P451" s="203"/>
      <c r="Q451" s="203"/>
      <c r="R451" s="163"/>
      <c r="T451" s="204"/>
      <c r="U451" s="46" t="s">
        <v>50</v>
      </c>
      <c r="V451" s="36"/>
      <c r="W451" s="205">
        <f t="shared" si="172"/>
        <v>0</v>
      </c>
      <c r="X451" s="205">
        <v>0</v>
      </c>
      <c r="Y451" s="205">
        <f t="shared" si="173"/>
        <v>0</v>
      </c>
      <c r="Z451" s="205">
        <v>0</v>
      </c>
      <c r="AA451" s="206">
        <f t="shared" si="174"/>
        <v>0</v>
      </c>
      <c r="AR451" s="11" t="s">
        <v>166</v>
      </c>
      <c r="AT451" s="11" t="s">
        <v>162</v>
      </c>
      <c r="AU451" s="11" t="s">
        <v>24</v>
      </c>
      <c r="AY451" s="11" t="s">
        <v>161</v>
      </c>
      <c r="BE451" s="125">
        <f t="shared" si="175"/>
        <v>0</v>
      </c>
      <c r="BF451" s="125">
        <f t="shared" si="176"/>
        <v>0</v>
      </c>
      <c r="BG451" s="125">
        <f t="shared" si="177"/>
        <v>0</v>
      </c>
      <c r="BH451" s="125">
        <f t="shared" si="178"/>
        <v>0</v>
      </c>
      <c r="BI451" s="125">
        <f t="shared" si="179"/>
        <v>0</v>
      </c>
      <c r="BJ451" s="11" t="s">
        <v>25</v>
      </c>
      <c r="BK451" s="125">
        <f t="shared" si="180"/>
        <v>0</v>
      </c>
      <c r="BL451" s="11" t="s">
        <v>166</v>
      </c>
      <c r="BM451" s="11" t="s">
        <v>609</v>
      </c>
    </row>
    <row r="452" spans="2:65" s="34" customFormat="1" ht="28.5" customHeight="1">
      <c r="B452" s="161"/>
      <c r="C452" s="197" t="s">
        <v>610</v>
      </c>
      <c r="D452" s="197" t="s">
        <v>162</v>
      </c>
      <c r="E452" s="198" t="s">
        <v>611</v>
      </c>
      <c r="F452" s="199" t="s">
        <v>612</v>
      </c>
      <c r="G452" s="199"/>
      <c r="H452" s="199"/>
      <c r="I452" s="199"/>
      <c r="J452" s="200" t="s">
        <v>469</v>
      </c>
      <c r="K452" s="201">
        <v>1</v>
      </c>
      <c r="L452" s="202">
        <v>0</v>
      </c>
      <c r="M452" s="202"/>
      <c r="N452" s="203">
        <f t="shared" si="171"/>
        <v>0</v>
      </c>
      <c r="O452" s="203"/>
      <c r="P452" s="203"/>
      <c r="Q452" s="203"/>
      <c r="R452" s="163"/>
      <c r="T452" s="204"/>
      <c r="U452" s="46" t="s">
        <v>50</v>
      </c>
      <c r="V452" s="36"/>
      <c r="W452" s="205">
        <f t="shared" si="172"/>
        <v>0</v>
      </c>
      <c r="X452" s="205">
        <v>0</v>
      </c>
      <c r="Y452" s="205">
        <f t="shared" si="173"/>
        <v>0</v>
      </c>
      <c r="Z452" s="205">
        <v>0</v>
      </c>
      <c r="AA452" s="206">
        <f t="shared" si="174"/>
        <v>0</v>
      </c>
      <c r="AR452" s="11" t="s">
        <v>166</v>
      </c>
      <c r="AT452" s="11" t="s">
        <v>162</v>
      </c>
      <c r="AU452" s="11" t="s">
        <v>24</v>
      </c>
      <c r="AY452" s="11" t="s">
        <v>161</v>
      </c>
      <c r="BE452" s="125">
        <f t="shared" si="175"/>
        <v>0</v>
      </c>
      <c r="BF452" s="125">
        <f t="shared" si="176"/>
        <v>0</v>
      </c>
      <c r="BG452" s="125">
        <f t="shared" si="177"/>
        <v>0</v>
      </c>
      <c r="BH452" s="125">
        <f t="shared" si="178"/>
        <v>0</v>
      </c>
      <c r="BI452" s="125">
        <f t="shared" si="179"/>
        <v>0</v>
      </c>
      <c r="BJ452" s="11" t="s">
        <v>25</v>
      </c>
      <c r="BK452" s="125">
        <f t="shared" si="180"/>
        <v>0</v>
      </c>
      <c r="BL452" s="11" t="s">
        <v>166</v>
      </c>
      <c r="BM452" s="11" t="s">
        <v>613</v>
      </c>
    </row>
    <row r="453" spans="2:65" s="34" customFormat="1" ht="20.25" customHeight="1">
      <c r="B453" s="161"/>
      <c r="C453" s="197" t="s">
        <v>614</v>
      </c>
      <c r="D453" s="197" t="s">
        <v>162</v>
      </c>
      <c r="E453" s="198" t="s">
        <v>615</v>
      </c>
      <c r="F453" s="199" t="s">
        <v>616</v>
      </c>
      <c r="G453" s="199"/>
      <c r="H453" s="199"/>
      <c r="I453" s="199"/>
      <c r="J453" s="200" t="s">
        <v>212</v>
      </c>
      <c r="K453" s="201">
        <v>64</v>
      </c>
      <c r="L453" s="202">
        <v>0</v>
      </c>
      <c r="M453" s="202"/>
      <c r="N453" s="203">
        <f t="shared" si="171"/>
        <v>0</v>
      </c>
      <c r="O453" s="203"/>
      <c r="P453" s="203"/>
      <c r="Q453" s="203"/>
      <c r="R453" s="163"/>
      <c r="T453" s="204"/>
      <c r="U453" s="46" t="s">
        <v>50</v>
      </c>
      <c r="V453" s="36"/>
      <c r="W453" s="205">
        <f t="shared" si="172"/>
        <v>0</v>
      </c>
      <c r="X453" s="205">
        <v>0</v>
      </c>
      <c r="Y453" s="205">
        <f t="shared" si="173"/>
        <v>0</v>
      </c>
      <c r="Z453" s="205">
        <v>0</v>
      </c>
      <c r="AA453" s="206">
        <f t="shared" si="174"/>
        <v>0</v>
      </c>
      <c r="AR453" s="11" t="s">
        <v>166</v>
      </c>
      <c r="AT453" s="11" t="s">
        <v>162</v>
      </c>
      <c r="AU453" s="11" t="s">
        <v>24</v>
      </c>
      <c r="AY453" s="11" t="s">
        <v>161</v>
      </c>
      <c r="BE453" s="125">
        <f t="shared" si="175"/>
        <v>0</v>
      </c>
      <c r="BF453" s="125">
        <f t="shared" si="176"/>
        <v>0</v>
      </c>
      <c r="BG453" s="125">
        <f t="shared" si="177"/>
        <v>0</v>
      </c>
      <c r="BH453" s="125">
        <f t="shared" si="178"/>
        <v>0</v>
      </c>
      <c r="BI453" s="125">
        <f t="shared" si="179"/>
        <v>0</v>
      </c>
      <c r="BJ453" s="11" t="s">
        <v>25</v>
      </c>
      <c r="BK453" s="125">
        <f t="shared" si="180"/>
        <v>0</v>
      </c>
      <c r="BL453" s="11" t="s">
        <v>166</v>
      </c>
      <c r="BM453" s="11" t="s">
        <v>617</v>
      </c>
    </row>
    <row r="454" spans="2:65" s="34" customFormat="1" ht="28.5" customHeight="1">
      <c r="B454" s="161"/>
      <c r="C454" s="197" t="s">
        <v>618</v>
      </c>
      <c r="D454" s="197" t="s">
        <v>162</v>
      </c>
      <c r="E454" s="198" t="s">
        <v>619</v>
      </c>
      <c r="F454" s="199" t="s">
        <v>620</v>
      </c>
      <c r="G454" s="199"/>
      <c r="H454" s="199"/>
      <c r="I454" s="199"/>
      <c r="J454" s="200" t="s">
        <v>621</v>
      </c>
      <c r="K454" s="201">
        <v>5</v>
      </c>
      <c r="L454" s="202">
        <v>0</v>
      </c>
      <c r="M454" s="202"/>
      <c r="N454" s="203">
        <f t="shared" si="171"/>
        <v>0</v>
      </c>
      <c r="O454" s="203"/>
      <c r="P454" s="203"/>
      <c r="Q454" s="203"/>
      <c r="R454" s="163"/>
      <c r="T454" s="204"/>
      <c r="U454" s="46" t="s">
        <v>50</v>
      </c>
      <c r="V454" s="36"/>
      <c r="W454" s="205">
        <f t="shared" si="172"/>
        <v>0</v>
      </c>
      <c r="X454" s="205">
        <v>0.0012</v>
      </c>
      <c r="Y454" s="205">
        <f t="shared" si="173"/>
        <v>0.005999999999999999</v>
      </c>
      <c r="Z454" s="205">
        <v>0</v>
      </c>
      <c r="AA454" s="206">
        <f t="shared" si="174"/>
        <v>0</v>
      </c>
      <c r="AR454" s="11" t="s">
        <v>166</v>
      </c>
      <c r="AT454" s="11" t="s">
        <v>162</v>
      </c>
      <c r="AU454" s="11" t="s">
        <v>24</v>
      </c>
      <c r="AY454" s="11" t="s">
        <v>161</v>
      </c>
      <c r="BE454" s="125">
        <f t="shared" si="175"/>
        <v>0</v>
      </c>
      <c r="BF454" s="125">
        <f t="shared" si="176"/>
        <v>0</v>
      </c>
      <c r="BG454" s="125">
        <f t="shared" si="177"/>
        <v>0</v>
      </c>
      <c r="BH454" s="125">
        <f t="shared" si="178"/>
        <v>0</v>
      </c>
      <c r="BI454" s="125">
        <f t="shared" si="179"/>
        <v>0</v>
      </c>
      <c r="BJ454" s="11" t="s">
        <v>25</v>
      </c>
      <c r="BK454" s="125">
        <f t="shared" si="180"/>
        <v>0</v>
      </c>
      <c r="BL454" s="11" t="s">
        <v>166</v>
      </c>
      <c r="BM454" s="11" t="s">
        <v>622</v>
      </c>
    </row>
    <row r="455" spans="2:65" s="34" customFormat="1" ht="28.5" customHeight="1">
      <c r="B455" s="161"/>
      <c r="C455" s="197" t="s">
        <v>623</v>
      </c>
      <c r="D455" s="197" t="s">
        <v>162</v>
      </c>
      <c r="E455" s="198" t="s">
        <v>624</v>
      </c>
      <c r="F455" s="199" t="s">
        <v>625</v>
      </c>
      <c r="G455" s="199"/>
      <c r="H455" s="199"/>
      <c r="I455" s="199"/>
      <c r="J455" s="200" t="s">
        <v>595</v>
      </c>
      <c r="K455" s="201">
        <v>2</v>
      </c>
      <c r="L455" s="202">
        <v>0</v>
      </c>
      <c r="M455" s="202"/>
      <c r="N455" s="203">
        <f t="shared" si="171"/>
        <v>0</v>
      </c>
      <c r="O455" s="203"/>
      <c r="P455" s="203"/>
      <c r="Q455" s="203"/>
      <c r="R455" s="163"/>
      <c r="T455" s="204"/>
      <c r="U455" s="46" t="s">
        <v>50</v>
      </c>
      <c r="V455" s="36"/>
      <c r="W455" s="205">
        <f t="shared" si="172"/>
        <v>0</v>
      </c>
      <c r="X455" s="205">
        <v>0.94149</v>
      </c>
      <c r="Y455" s="205">
        <f t="shared" si="173"/>
        <v>1.88298</v>
      </c>
      <c r="Z455" s="205">
        <v>0</v>
      </c>
      <c r="AA455" s="206">
        <f t="shared" si="174"/>
        <v>0</v>
      </c>
      <c r="AR455" s="11" t="s">
        <v>166</v>
      </c>
      <c r="AT455" s="11" t="s">
        <v>162</v>
      </c>
      <c r="AU455" s="11" t="s">
        <v>24</v>
      </c>
      <c r="AY455" s="11" t="s">
        <v>161</v>
      </c>
      <c r="BE455" s="125">
        <f t="shared" si="175"/>
        <v>0</v>
      </c>
      <c r="BF455" s="125">
        <f t="shared" si="176"/>
        <v>0</v>
      </c>
      <c r="BG455" s="125">
        <f t="shared" si="177"/>
        <v>0</v>
      </c>
      <c r="BH455" s="125">
        <f t="shared" si="178"/>
        <v>0</v>
      </c>
      <c r="BI455" s="125">
        <f t="shared" si="179"/>
        <v>0</v>
      </c>
      <c r="BJ455" s="11" t="s">
        <v>25</v>
      </c>
      <c r="BK455" s="125">
        <f t="shared" si="180"/>
        <v>0</v>
      </c>
      <c r="BL455" s="11" t="s">
        <v>166</v>
      </c>
      <c r="BM455" s="11" t="s">
        <v>626</v>
      </c>
    </row>
    <row r="456" spans="2:65" s="34" customFormat="1" ht="28.5" customHeight="1">
      <c r="B456" s="161"/>
      <c r="C456" s="197" t="s">
        <v>627</v>
      </c>
      <c r="D456" s="197" t="s">
        <v>162</v>
      </c>
      <c r="E456" s="198" t="s">
        <v>628</v>
      </c>
      <c r="F456" s="199" t="s">
        <v>629</v>
      </c>
      <c r="G456" s="199"/>
      <c r="H456" s="199"/>
      <c r="I456" s="199"/>
      <c r="J456" s="200" t="s">
        <v>469</v>
      </c>
      <c r="K456" s="201">
        <v>1</v>
      </c>
      <c r="L456" s="202">
        <v>0</v>
      </c>
      <c r="M456" s="202"/>
      <c r="N456" s="203">
        <f t="shared" si="171"/>
        <v>0</v>
      </c>
      <c r="O456" s="203"/>
      <c r="P456" s="203"/>
      <c r="Q456" s="203"/>
      <c r="R456" s="163"/>
      <c r="T456" s="204"/>
      <c r="U456" s="46" t="s">
        <v>50</v>
      </c>
      <c r="V456" s="36"/>
      <c r="W456" s="205">
        <f t="shared" si="172"/>
        <v>0</v>
      </c>
      <c r="X456" s="205">
        <v>0</v>
      </c>
      <c r="Y456" s="205">
        <f t="shared" si="173"/>
        <v>0</v>
      </c>
      <c r="Z456" s="205">
        <v>0</v>
      </c>
      <c r="AA456" s="206">
        <f t="shared" si="174"/>
        <v>0</v>
      </c>
      <c r="AR456" s="11" t="s">
        <v>166</v>
      </c>
      <c r="AT456" s="11" t="s">
        <v>162</v>
      </c>
      <c r="AU456" s="11" t="s">
        <v>24</v>
      </c>
      <c r="AY456" s="11" t="s">
        <v>161</v>
      </c>
      <c r="BE456" s="125">
        <f t="shared" si="175"/>
        <v>0</v>
      </c>
      <c r="BF456" s="125">
        <f t="shared" si="176"/>
        <v>0</v>
      </c>
      <c r="BG456" s="125">
        <f t="shared" si="177"/>
        <v>0</v>
      </c>
      <c r="BH456" s="125">
        <f t="shared" si="178"/>
        <v>0</v>
      </c>
      <c r="BI456" s="125">
        <f t="shared" si="179"/>
        <v>0</v>
      </c>
      <c r="BJ456" s="11" t="s">
        <v>25</v>
      </c>
      <c r="BK456" s="125">
        <f t="shared" si="180"/>
        <v>0</v>
      </c>
      <c r="BL456" s="11" t="s">
        <v>166</v>
      </c>
      <c r="BM456" s="11" t="s">
        <v>630</v>
      </c>
    </row>
    <row r="457" spans="2:65" s="34" customFormat="1" ht="28.5" customHeight="1">
      <c r="B457" s="161"/>
      <c r="C457" s="197" t="s">
        <v>631</v>
      </c>
      <c r="D457" s="197" t="s">
        <v>162</v>
      </c>
      <c r="E457" s="198" t="s">
        <v>632</v>
      </c>
      <c r="F457" s="199" t="s">
        <v>633</v>
      </c>
      <c r="G457" s="199"/>
      <c r="H457" s="199"/>
      <c r="I457" s="199"/>
      <c r="J457" s="200" t="s">
        <v>165</v>
      </c>
      <c r="K457" s="201">
        <v>1.65</v>
      </c>
      <c r="L457" s="202">
        <v>0</v>
      </c>
      <c r="M457" s="202"/>
      <c r="N457" s="203">
        <f t="shared" si="171"/>
        <v>0</v>
      </c>
      <c r="O457" s="203"/>
      <c r="P457" s="203"/>
      <c r="Q457" s="203"/>
      <c r="R457" s="163"/>
      <c r="T457" s="204"/>
      <c r="U457" s="46" t="s">
        <v>50</v>
      </c>
      <c r="V457" s="36"/>
      <c r="W457" s="205">
        <f t="shared" si="172"/>
        <v>0</v>
      </c>
      <c r="X457" s="205">
        <v>2.47758</v>
      </c>
      <c r="Y457" s="205">
        <f t="shared" si="173"/>
        <v>4.088007</v>
      </c>
      <c r="Z457" s="205">
        <v>0</v>
      </c>
      <c r="AA457" s="206">
        <f t="shared" si="174"/>
        <v>0</v>
      </c>
      <c r="AR457" s="11" t="s">
        <v>166</v>
      </c>
      <c r="AT457" s="11" t="s">
        <v>162</v>
      </c>
      <c r="AU457" s="11" t="s">
        <v>24</v>
      </c>
      <c r="AY457" s="11" t="s">
        <v>161</v>
      </c>
      <c r="BE457" s="125">
        <f t="shared" si="175"/>
        <v>0</v>
      </c>
      <c r="BF457" s="125">
        <f t="shared" si="176"/>
        <v>0</v>
      </c>
      <c r="BG457" s="125">
        <f t="shared" si="177"/>
        <v>0</v>
      </c>
      <c r="BH457" s="125">
        <f t="shared" si="178"/>
        <v>0</v>
      </c>
      <c r="BI457" s="125">
        <f t="shared" si="179"/>
        <v>0</v>
      </c>
      <c r="BJ457" s="11" t="s">
        <v>25</v>
      </c>
      <c r="BK457" s="125">
        <f t="shared" si="180"/>
        <v>0</v>
      </c>
      <c r="BL457" s="11" t="s">
        <v>166</v>
      </c>
      <c r="BM457" s="11" t="s">
        <v>634</v>
      </c>
    </row>
    <row r="458" spans="2:51" s="216" customFormat="1" ht="20.25" customHeight="1">
      <c r="B458" s="217"/>
      <c r="C458" s="218"/>
      <c r="D458" s="218"/>
      <c r="E458" s="219"/>
      <c r="F458" s="247" t="s">
        <v>635</v>
      </c>
      <c r="G458" s="247"/>
      <c r="H458" s="247"/>
      <c r="I458" s="247"/>
      <c r="J458" s="218"/>
      <c r="K458" s="221">
        <v>0.81</v>
      </c>
      <c r="L458" s="218"/>
      <c r="M458" s="218"/>
      <c r="N458" s="218"/>
      <c r="O458" s="218"/>
      <c r="P458" s="218"/>
      <c r="Q458" s="218"/>
      <c r="R458" s="222"/>
      <c r="T458" s="223"/>
      <c r="U458" s="218"/>
      <c r="V458" s="218"/>
      <c r="W458" s="218"/>
      <c r="X458" s="218"/>
      <c r="Y458" s="218"/>
      <c r="Z458" s="218"/>
      <c r="AA458" s="224"/>
      <c r="AT458" s="225" t="s">
        <v>169</v>
      </c>
      <c r="AU458" s="225" t="s">
        <v>24</v>
      </c>
      <c r="AV458" s="216" t="s">
        <v>24</v>
      </c>
      <c r="AW458" s="216" t="s">
        <v>42</v>
      </c>
      <c r="AX458" s="216" t="s">
        <v>85</v>
      </c>
      <c r="AY458" s="225" t="s">
        <v>161</v>
      </c>
    </row>
    <row r="459" spans="2:51" s="216" customFormat="1" ht="20.25" customHeight="1">
      <c r="B459" s="217"/>
      <c r="C459" s="218"/>
      <c r="D459" s="218"/>
      <c r="E459" s="219"/>
      <c r="F459" s="220" t="s">
        <v>636</v>
      </c>
      <c r="G459" s="220"/>
      <c r="H459" s="220"/>
      <c r="I459" s="220"/>
      <c r="J459" s="218"/>
      <c r="K459" s="221">
        <v>0.84</v>
      </c>
      <c r="L459" s="218"/>
      <c r="M459" s="218"/>
      <c r="N459" s="218"/>
      <c r="O459" s="218"/>
      <c r="P459" s="218"/>
      <c r="Q459" s="218"/>
      <c r="R459" s="222"/>
      <c r="T459" s="223"/>
      <c r="U459" s="218"/>
      <c r="V459" s="218"/>
      <c r="W459" s="218"/>
      <c r="X459" s="218"/>
      <c r="Y459" s="218"/>
      <c r="Z459" s="218"/>
      <c r="AA459" s="224"/>
      <c r="AT459" s="225" t="s">
        <v>169</v>
      </c>
      <c r="AU459" s="225" t="s">
        <v>24</v>
      </c>
      <c r="AV459" s="216" t="s">
        <v>24</v>
      </c>
      <c r="AW459" s="216" t="s">
        <v>42</v>
      </c>
      <c r="AX459" s="216" t="s">
        <v>85</v>
      </c>
      <c r="AY459" s="225" t="s">
        <v>161</v>
      </c>
    </row>
    <row r="460" spans="2:51" s="237" customFormat="1" ht="20.25" customHeight="1">
      <c r="B460" s="238"/>
      <c r="C460" s="239"/>
      <c r="D460" s="239"/>
      <c r="E460" s="240"/>
      <c r="F460" s="241" t="s">
        <v>190</v>
      </c>
      <c r="G460" s="241"/>
      <c r="H460" s="241"/>
      <c r="I460" s="241"/>
      <c r="J460" s="239"/>
      <c r="K460" s="242">
        <v>1.65</v>
      </c>
      <c r="L460" s="239"/>
      <c r="M460" s="239"/>
      <c r="N460" s="239"/>
      <c r="O460" s="239"/>
      <c r="P460" s="239"/>
      <c r="Q460" s="239"/>
      <c r="R460" s="243"/>
      <c r="T460" s="244"/>
      <c r="U460" s="239"/>
      <c r="V460" s="239"/>
      <c r="W460" s="239"/>
      <c r="X460" s="239"/>
      <c r="Y460" s="239"/>
      <c r="Z460" s="239"/>
      <c r="AA460" s="245"/>
      <c r="AT460" s="246" t="s">
        <v>169</v>
      </c>
      <c r="AU460" s="246" t="s">
        <v>24</v>
      </c>
      <c r="AV460" s="237" t="s">
        <v>166</v>
      </c>
      <c r="AW460" s="237" t="s">
        <v>42</v>
      </c>
      <c r="AX460" s="237" t="s">
        <v>25</v>
      </c>
      <c r="AY460" s="246" t="s">
        <v>161</v>
      </c>
    </row>
    <row r="461" spans="2:65" s="34" customFormat="1" ht="20.25" customHeight="1">
      <c r="B461" s="161"/>
      <c r="C461" s="197" t="s">
        <v>637</v>
      </c>
      <c r="D461" s="197" t="s">
        <v>162</v>
      </c>
      <c r="E461" s="198" t="s">
        <v>638</v>
      </c>
      <c r="F461" s="199" t="s">
        <v>639</v>
      </c>
      <c r="G461" s="199"/>
      <c r="H461" s="199"/>
      <c r="I461" s="199"/>
      <c r="J461" s="200" t="s">
        <v>165</v>
      </c>
      <c r="K461" s="201">
        <v>0.47</v>
      </c>
      <c r="L461" s="202">
        <v>0</v>
      </c>
      <c r="M461" s="202"/>
      <c r="N461" s="203">
        <f>ROUND(L461*K461,2)</f>
        <v>0</v>
      </c>
      <c r="O461" s="203"/>
      <c r="P461" s="203"/>
      <c r="Q461" s="203"/>
      <c r="R461" s="163"/>
      <c r="T461" s="204"/>
      <c r="U461" s="46" t="s">
        <v>50</v>
      </c>
      <c r="V461" s="36"/>
      <c r="W461" s="205">
        <f>V461*K461</f>
        <v>0</v>
      </c>
      <c r="X461" s="205">
        <v>2.47758</v>
      </c>
      <c r="Y461" s="205">
        <f>X461*K461</f>
        <v>1.1644626</v>
      </c>
      <c r="Z461" s="205">
        <v>0</v>
      </c>
      <c r="AA461" s="206">
        <f>Z461*K461</f>
        <v>0</v>
      </c>
      <c r="AR461" s="11" t="s">
        <v>166</v>
      </c>
      <c r="AT461" s="11" t="s">
        <v>162</v>
      </c>
      <c r="AU461" s="11" t="s">
        <v>24</v>
      </c>
      <c r="AY461" s="11" t="s">
        <v>161</v>
      </c>
      <c r="BE461" s="125">
        <f>IF(U461="základní",N461,0)</f>
        <v>0</v>
      </c>
      <c r="BF461" s="125">
        <f>IF(U461="snížená",N461,0)</f>
        <v>0</v>
      </c>
      <c r="BG461" s="125">
        <f>IF(U461="zákl. přenesená",N461,0)</f>
        <v>0</v>
      </c>
      <c r="BH461" s="125">
        <f>IF(U461="sníž. přenesená",N461,0)</f>
        <v>0</v>
      </c>
      <c r="BI461" s="125">
        <f>IF(U461="nulová",N461,0)</f>
        <v>0</v>
      </c>
      <c r="BJ461" s="11" t="s">
        <v>25</v>
      </c>
      <c r="BK461" s="125">
        <f>ROUND(L461*K461,2)</f>
        <v>0</v>
      </c>
      <c r="BL461" s="11" t="s">
        <v>166</v>
      </c>
      <c r="BM461" s="11" t="s">
        <v>640</v>
      </c>
    </row>
    <row r="462" spans="2:51" s="216" customFormat="1" ht="20.25" customHeight="1">
      <c r="B462" s="217"/>
      <c r="C462" s="218"/>
      <c r="D462" s="218"/>
      <c r="E462" s="219"/>
      <c r="F462" s="247" t="s">
        <v>641</v>
      </c>
      <c r="G462" s="247"/>
      <c r="H462" s="247"/>
      <c r="I462" s="247"/>
      <c r="J462" s="218"/>
      <c r="K462" s="221">
        <v>0.23</v>
      </c>
      <c r="L462" s="218"/>
      <c r="M462" s="218"/>
      <c r="N462" s="218"/>
      <c r="O462" s="218"/>
      <c r="P462" s="218"/>
      <c r="Q462" s="218"/>
      <c r="R462" s="222"/>
      <c r="T462" s="223"/>
      <c r="U462" s="218"/>
      <c r="V462" s="218"/>
      <c r="W462" s="218"/>
      <c r="X462" s="218"/>
      <c r="Y462" s="218"/>
      <c r="Z462" s="218"/>
      <c r="AA462" s="224"/>
      <c r="AT462" s="225" t="s">
        <v>169</v>
      </c>
      <c r="AU462" s="225" t="s">
        <v>24</v>
      </c>
      <c r="AV462" s="216" t="s">
        <v>24</v>
      </c>
      <c r="AW462" s="216" t="s">
        <v>42</v>
      </c>
      <c r="AX462" s="216" t="s">
        <v>85</v>
      </c>
      <c r="AY462" s="225" t="s">
        <v>161</v>
      </c>
    </row>
    <row r="463" spans="2:51" s="216" customFormat="1" ht="20.25" customHeight="1">
      <c r="B463" s="217"/>
      <c r="C463" s="218"/>
      <c r="D463" s="218"/>
      <c r="E463" s="219"/>
      <c r="F463" s="220" t="s">
        <v>642</v>
      </c>
      <c r="G463" s="220"/>
      <c r="H463" s="220"/>
      <c r="I463" s="220"/>
      <c r="J463" s="218"/>
      <c r="K463" s="221">
        <v>0.24</v>
      </c>
      <c r="L463" s="218"/>
      <c r="M463" s="218"/>
      <c r="N463" s="218"/>
      <c r="O463" s="218"/>
      <c r="P463" s="218"/>
      <c r="Q463" s="218"/>
      <c r="R463" s="222"/>
      <c r="T463" s="223"/>
      <c r="U463" s="218"/>
      <c r="V463" s="218"/>
      <c r="W463" s="218"/>
      <c r="X463" s="218"/>
      <c r="Y463" s="218"/>
      <c r="Z463" s="218"/>
      <c r="AA463" s="224"/>
      <c r="AT463" s="225" t="s">
        <v>169</v>
      </c>
      <c r="AU463" s="225" t="s">
        <v>24</v>
      </c>
      <c r="AV463" s="216" t="s">
        <v>24</v>
      </c>
      <c r="AW463" s="216" t="s">
        <v>42</v>
      </c>
      <c r="AX463" s="216" t="s">
        <v>85</v>
      </c>
      <c r="AY463" s="225" t="s">
        <v>161</v>
      </c>
    </row>
    <row r="464" spans="2:51" s="237" customFormat="1" ht="20.25" customHeight="1">
      <c r="B464" s="238"/>
      <c r="C464" s="239"/>
      <c r="D464" s="239"/>
      <c r="E464" s="240"/>
      <c r="F464" s="241" t="s">
        <v>190</v>
      </c>
      <c r="G464" s="241"/>
      <c r="H464" s="241"/>
      <c r="I464" s="241"/>
      <c r="J464" s="239"/>
      <c r="K464" s="242">
        <v>0.47</v>
      </c>
      <c r="L464" s="239"/>
      <c r="M464" s="239"/>
      <c r="N464" s="239"/>
      <c r="O464" s="239"/>
      <c r="P464" s="239"/>
      <c r="Q464" s="239"/>
      <c r="R464" s="243"/>
      <c r="T464" s="244"/>
      <c r="U464" s="239"/>
      <c r="V464" s="239"/>
      <c r="W464" s="239"/>
      <c r="X464" s="239"/>
      <c r="Y464" s="239"/>
      <c r="Z464" s="239"/>
      <c r="AA464" s="245"/>
      <c r="AT464" s="246" t="s">
        <v>169</v>
      </c>
      <c r="AU464" s="246" t="s">
        <v>24</v>
      </c>
      <c r="AV464" s="237" t="s">
        <v>166</v>
      </c>
      <c r="AW464" s="237" t="s">
        <v>42</v>
      </c>
      <c r="AX464" s="237" t="s">
        <v>25</v>
      </c>
      <c r="AY464" s="246" t="s">
        <v>161</v>
      </c>
    </row>
    <row r="465" spans="2:65" s="34" customFormat="1" ht="28.5" customHeight="1">
      <c r="B465" s="161"/>
      <c r="C465" s="197" t="s">
        <v>643</v>
      </c>
      <c r="D465" s="197" t="s">
        <v>162</v>
      </c>
      <c r="E465" s="198" t="s">
        <v>644</v>
      </c>
      <c r="F465" s="199" t="s">
        <v>645</v>
      </c>
      <c r="G465" s="199"/>
      <c r="H465" s="199"/>
      <c r="I465" s="199"/>
      <c r="J465" s="200" t="s">
        <v>165</v>
      </c>
      <c r="K465" s="201">
        <v>3.552</v>
      </c>
      <c r="L465" s="202">
        <v>0</v>
      </c>
      <c r="M465" s="202"/>
      <c r="N465" s="203">
        <f>ROUND(L465*K465,2)</f>
        <v>0</v>
      </c>
      <c r="O465" s="203"/>
      <c r="P465" s="203"/>
      <c r="Q465" s="203"/>
      <c r="R465" s="163"/>
      <c r="T465" s="204"/>
      <c r="U465" s="46" t="s">
        <v>50</v>
      </c>
      <c r="V465" s="36"/>
      <c r="W465" s="205">
        <f>V465*K465</f>
        <v>0</v>
      </c>
      <c r="X465" s="205">
        <v>2.47758</v>
      </c>
      <c r="Y465" s="205">
        <f>X465*K465</f>
        <v>8.80036416</v>
      </c>
      <c r="Z465" s="205">
        <v>0</v>
      </c>
      <c r="AA465" s="206">
        <f>Z465*K465</f>
        <v>0</v>
      </c>
      <c r="AR465" s="11" t="s">
        <v>166</v>
      </c>
      <c r="AT465" s="11" t="s">
        <v>162</v>
      </c>
      <c r="AU465" s="11" t="s">
        <v>24</v>
      </c>
      <c r="AY465" s="11" t="s">
        <v>161</v>
      </c>
      <c r="BE465" s="125">
        <f>IF(U465="základní",N465,0)</f>
        <v>0</v>
      </c>
      <c r="BF465" s="125">
        <f>IF(U465="snížená",N465,0)</f>
        <v>0</v>
      </c>
      <c r="BG465" s="125">
        <f>IF(U465="zákl. přenesená",N465,0)</f>
        <v>0</v>
      </c>
      <c r="BH465" s="125">
        <f>IF(U465="sníž. přenesená",N465,0)</f>
        <v>0</v>
      </c>
      <c r="BI465" s="125">
        <f>IF(U465="nulová",N465,0)</f>
        <v>0</v>
      </c>
      <c r="BJ465" s="11" t="s">
        <v>25</v>
      </c>
      <c r="BK465" s="125">
        <f>ROUND(L465*K465,2)</f>
        <v>0</v>
      </c>
      <c r="BL465" s="11" t="s">
        <v>166</v>
      </c>
      <c r="BM465" s="11" t="s">
        <v>646</v>
      </c>
    </row>
    <row r="466" spans="2:51" s="207" customFormat="1" ht="20.25" customHeight="1">
      <c r="B466" s="208"/>
      <c r="C466" s="209"/>
      <c r="D466" s="209"/>
      <c r="E466" s="210"/>
      <c r="F466" s="211" t="s">
        <v>647</v>
      </c>
      <c r="G466" s="211"/>
      <c r="H466" s="211"/>
      <c r="I466" s="211"/>
      <c r="J466" s="209"/>
      <c r="K466" s="210"/>
      <c r="L466" s="209"/>
      <c r="M466" s="209"/>
      <c r="N466" s="209"/>
      <c r="O466" s="209"/>
      <c r="P466" s="209"/>
      <c r="Q466" s="209"/>
      <c r="R466" s="212"/>
      <c r="T466" s="213"/>
      <c r="U466" s="209"/>
      <c r="V466" s="209"/>
      <c r="W466" s="209"/>
      <c r="X466" s="209"/>
      <c r="Y466" s="209"/>
      <c r="Z466" s="209"/>
      <c r="AA466" s="214"/>
      <c r="AT466" s="215" t="s">
        <v>169</v>
      </c>
      <c r="AU466" s="215" t="s">
        <v>24</v>
      </c>
      <c r="AV466" s="207" t="s">
        <v>25</v>
      </c>
      <c r="AW466" s="207" t="s">
        <v>42</v>
      </c>
      <c r="AX466" s="207" t="s">
        <v>85</v>
      </c>
      <c r="AY466" s="215" t="s">
        <v>161</v>
      </c>
    </row>
    <row r="467" spans="2:51" s="216" customFormat="1" ht="20.25" customHeight="1">
      <c r="B467" s="217"/>
      <c r="C467" s="218"/>
      <c r="D467" s="218"/>
      <c r="E467" s="219"/>
      <c r="F467" s="220" t="s">
        <v>648</v>
      </c>
      <c r="G467" s="220"/>
      <c r="H467" s="220"/>
      <c r="I467" s="220"/>
      <c r="J467" s="218"/>
      <c r="K467" s="221">
        <v>1.596</v>
      </c>
      <c r="L467" s="218"/>
      <c r="M467" s="218"/>
      <c r="N467" s="218"/>
      <c r="O467" s="218"/>
      <c r="P467" s="218"/>
      <c r="Q467" s="218"/>
      <c r="R467" s="222"/>
      <c r="T467" s="223"/>
      <c r="U467" s="218"/>
      <c r="V467" s="218"/>
      <c r="W467" s="218"/>
      <c r="X467" s="218"/>
      <c r="Y467" s="218"/>
      <c r="Z467" s="218"/>
      <c r="AA467" s="224"/>
      <c r="AT467" s="225" t="s">
        <v>169</v>
      </c>
      <c r="AU467" s="225" t="s">
        <v>24</v>
      </c>
      <c r="AV467" s="216" t="s">
        <v>24</v>
      </c>
      <c r="AW467" s="216" t="s">
        <v>42</v>
      </c>
      <c r="AX467" s="216" t="s">
        <v>85</v>
      </c>
      <c r="AY467" s="225" t="s">
        <v>161</v>
      </c>
    </row>
    <row r="468" spans="2:51" s="216" customFormat="1" ht="20.25" customHeight="1">
      <c r="B468" s="217"/>
      <c r="C468" s="218"/>
      <c r="D468" s="218"/>
      <c r="E468" s="219"/>
      <c r="F468" s="220" t="s">
        <v>649</v>
      </c>
      <c r="G468" s="220"/>
      <c r="H468" s="220"/>
      <c r="I468" s="220"/>
      <c r="J468" s="218"/>
      <c r="K468" s="221">
        <v>-0.231</v>
      </c>
      <c r="L468" s="218"/>
      <c r="M468" s="218"/>
      <c r="N468" s="218"/>
      <c r="O468" s="218"/>
      <c r="P468" s="218"/>
      <c r="Q468" s="218"/>
      <c r="R468" s="222"/>
      <c r="T468" s="223"/>
      <c r="U468" s="218"/>
      <c r="V468" s="218"/>
      <c r="W468" s="218"/>
      <c r="X468" s="218"/>
      <c r="Y468" s="218"/>
      <c r="Z468" s="218"/>
      <c r="AA468" s="224"/>
      <c r="AT468" s="225" t="s">
        <v>169</v>
      </c>
      <c r="AU468" s="225" t="s">
        <v>24</v>
      </c>
      <c r="AV468" s="216" t="s">
        <v>24</v>
      </c>
      <c r="AW468" s="216" t="s">
        <v>42</v>
      </c>
      <c r="AX468" s="216" t="s">
        <v>85</v>
      </c>
      <c r="AY468" s="225" t="s">
        <v>161</v>
      </c>
    </row>
    <row r="469" spans="2:51" s="216" customFormat="1" ht="20.25" customHeight="1">
      <c r="B469" s="217"/>
      <c r="C469" s="218"/>
      <c r="D469" s="218"/>
      <c r="E469" s="219"/>
      <c r="F469" s="220" t="s">
        <v>650</v>
      </c>
      <c r="G469" s="220"/>
      <c r="H469" s="220"/>
      <c r="I469" s="220"/>
      <c r="J469" s="218"/>
      <c r="K469" s="221">
        <v>2.418</v>
      </c>
      <c r="L469" s="218"/>
      <c r="M469" s="218"/>
      <c r="N469" s="218"/>
      <c r="O469" s="218"/>
      <c r="P469" s="218"/>
      <c r="Q469" s="218"/>
      <c r="R469" s="222"/>
      <c r="T469" s="223"/>
      <c r="U469" s="218"/>
      <c r="V469" s="218"/>
      <c r="W469" s="218"/>
      <c r="X469" s="218"/>
      <c r="Y469" s="218"/>
      <c r="Z469" s="218"/>
      <c r="AA469" s="224"/>
      <c r="AT469" s="225" t="s">
        <v>169</v>
      </c>
      <c r="AU469" s="225" t="s">
        <v>24</v>
      </c>
      <c r="AV469" s="216" t="s">
        <v>24</v>
      </c>
      <c r="AW469" s="216" t="s">
        <v>42</v>
      </c>
      <c r="AX469" s="216" t="s">
        <v>85</v>
      </c>
      <c r="AY469" s="225" t="s">
        <v>161</v>
      </c>
    </row>
    <row r="470" spans="2:51" s="216" customFormat="1" ht="20.25" customHeight="1">
      <c r="B470" s="217"/>
      <c r="C470" s="218"/>
      <c r="D470" s="218"/>
      <c r="E470" s="219"/>
      <c r="F470" s="220" t="s">
        <v>651</v>
      </c>
      <c r="G470" s="220"/>
      <c r="H470" s="220"/>
      <c r="I470" s="220"/>
      <c r="J470" s="218"/>
      <c r="K470" s="221">
        <v>-0.231</v>
      </c>
      <c r="L470" s="218"/>
      <c r="M470" s="218"/>
      <c r="N470" s="218"/>
      <c r="O470" s="218"/>
      <c r="P470" s="218"/>
      <c r="Q470" s="218"/>
      <c r="R470" s="222"/>
      <c r="T470" s="223"/>
      <c r="U470" s="218"/>
      <c r="V470" s="218"/>
      <c r="W470" s="218"/>
      <c r="X470" s="218"/>
      <c r="Y470" s="218"/>
      <c r="Z470" s="218"/>
      <c r="AA470" s="224"/>
      <c r="AT470" s="225" t="s">
        <v>169</v>
      </c>
      <c r="AU470" s="225" t="s">
        <v>24</v>
      </c>
      <c r="AV470" s="216" t="s">
        <v>24</v>
      </c>
      <c r="AW470" s="216" t="s">
        <v>42</v>
      </c>
      <c r="AX470" s="216" t="s">
        <v>85</v>
      </c>
      <c r="AY470" s="225" t="s">
        <v>161</v>
      </c>
    </row>
    <row r="471" spans="2:51" s="237" customFormat="1" ht="20.25" customHeight="1">
      <c r="B471" s="238"/>
      <c r="C471" s="239"/>
      <c r="D471" s="239"/>
      <c r="E471" s="240"/>
      <c r="F471" s="241" t="s">
        <v>190</v>
      </c>
      <c r="G471" s="241"/>
      <c r="H471" s="241"/>
      <c r="I471" s="241"/>
      <c r="J471" s="239"/>
      <c r="K471" s="242">
        <v>3.552</v>
      </c>
      <c r="L471" s="239"/>
      <c r="M471" s="239"/>
      <c r="N471" s="239"/>
      <c r="O471" s="239"/>
      <c r="P471" s="239"/>
      <c r="Q471" s="239"/>
      <c r="R471" s="243"/>
      <c r="T471" s="244"/>
      <c r="U471" s="239"/>
      <c r="V471" s="239"/>
      <c r="W471" s="239"/>
      <c r="X471" s="239"/>
      <c r="Y471" s="239"/>
      <c r="Z471" s="239"/>
      <c r="AA471" s="245"/>
      <c r="AT471" s="246" t="s">
        <v>169</v>
      </c>
      <c r="AU471" s="246" t="s">
        <v>24</v>
      </c>
      <c r="AV471" s="237" t="s">
        <v>166</v>
      </c>
      <c r="AW471" s="237" t="s">
        <v>42</v>
      </c>
      <c r="AX471" s="237" t="s">
        <v>25</v>
      </c>
      <c r="AY471" s="246" t="s">
        <v>161</v>
      </c>
    </row>
    <row r="472" spans="2:65" s="34" customFormat="1" ht="20.25" customHeight="1">
      <c r="B472" s="161"/>
      <c r="C472" s="197" t="s">
        <v>652</v>
      </c>
      <c r="D472" s="197" t="s">
        <v>162</v>
      </c>
      <c r="E472" s="198" t="s">
        <v>653</v>
      </c>
      <c r="F472" s="199" t="s">
        <v>654</v>
      </c>
      <c r="G472" s="199"/>
      <c r="H472" s="199"/>
      <c r="I472" s="199"/>
      <c r="J472" s="200" t="s">
        <v>165</v>
      </c>
      <c r="K472" s="201">
        <v>1.509</v>
      </c>
      <c r="L472" s="202">
        <v>0</v>
      </c>
      <c r="M472" s="202"/>
      <c r="N472" s="203">
        <f>ROUND(L472*K472,2)</f>
        <v>0</v>
      </c>
      <c r="O472" s="203"/>
      <c r="P472" s="203"/>
      <c r="Q472" s="203"/>
      <c r="R472" s="163"/>
      <c r="T472" s="204"/>
      <c r="U472" s="46" t="s">
        <v>50</v>
      </c>
      <c r="V472" s="36"/>
      <c r="W472" s="205">
        <f>V472*K472</f>
        <v>0</v>
      </c>
      <c r="X472" s="205">
        <v>2.47758</v>
      </c>
      <c r="Y472" s="205">
        <f>X472*K472</f>
        <v>3.73866822</v>
      </c>
      <c r="Z472" s="205">
        <v>0</v>
      </c>
      <c r="AA472" s="206">
        <f>Z472*K472</f>
        <v>0</v>
      </c>
      <c r="AR472" s="11" t="s">
        <v>166</v>
      </c>
      <c r="AT472" s="11" t="s">
        <v>162</v>
      </c>
      <c r="AU472" s="11" t="s">
        <v>24</v>
      </c>
      <c r="AY472" s="11" t="s">
        <v>161</v>
      </c>
      <c r="BE472" s="125">
        <f>IF(U472="základní",N472,0)</f>
        <v>0</v>
      </c>
      <c r="BF472" s="125">
        <f>IF(U472="snížená",N472,0)</f>
        <v>0</v>
      </c>
      <c r="BG472" s="125">
        <f>IF(U472="zákl. přenesená",N472,0)</f>
        <v>0</v>
      </c>
      <c r="BH472" s="125">
        <f>IF(U472="sníž. přenesená",N472,0)</f>
        <v>0</v>
      </c>
      <c r="BI472" s="125">
        <f>IF(U472="nulová",N472,0)</f>
        <v>0</v>
      </c>
      <c r="BJ472" s="11" t="s">
        <v>25</v>
      </c>
      <c r="BK472" s="125">
        <f>ROUND(L472*K472,2)</f>
        <v>0</v>
      </c>
      <c r="BL472" s="11" t="s">
        <v>166</v>
      </c>
      <c r="BM472" s="11" t="s">
        <v>655</v>
      </c>
    </row>
    <row r="473" spans="2:51" s="216" customFormat="1" ht="20.25" customHeight="1">
      <c r="B473" s="217"/>
      <c r="C473" s="218"/>
      <c r="D473" s="218"/>
      <c r="E473" s="219"/>
      <c r="F473" s="247" t="s">
        <v>635</v>
      </c>
      <c r="G473" s="247"/>
      <c r="H473" s="247"/>
      <c r="I473" s="247"/>
      <c r="J473" s="218"/>
      <c r="K473" s="221">
        <v>0.81</v>
      </c>
      <c r="L473" s="218"/>
      <c r="M473" s="218"/>
      <c r="N473" s="218"/>
      <c r="O473" s="218"/>
      <c r="P473" s="218"/>
      <c r="Q473" s="218"/>
      <c r="R473" s="222"/>
      <c r="T473" s="223"/>
      <c r="U473" s="218"/>
      <c r="V473" s="218"/>
      <c r="W473" s="218"/>
      <c r="X473" s="218"/>
      <c r="Y473" s="218"/>
      <c r="Z473" s="218"/>
      <c r="AA473" s="224"/>
      <c r="AT473" s="225" t="s">
        <v>169</v>
      </c>
      <c r="AU473" s="225" t="s">
        <v>24</v>
      </c>
      <c r="AV473" s="216" t="s">
        <v>24</v>
      </c>
      <c r="AW473" s="216" t="s">
        <v>42</v>
      </c>
      <c r="AX473" s="216" t="s">
        <v>85</v>
      </c>
      <c r="AY473" s="225" t="s">
        <v>161</v>
      </c>
    </row>
    <row r="474" spans="2:51" s="216" customFormat="1" ht="20.25" customHeight="1">
      <c r="B474" s="217"/>
      <c r="C474" s="218"/>
      <c r="D474" s="218"/>
      <c r="E474" s="219"/>
      <c r="F474" s="220" t="s">
        <v>636</v>
      </c>
      <c r="G474" s="220"/>
      <c r="H474" s="220"/>
      <c r="I474" s="220"/>
      <c r="J474" s="218"/>
      <c r="K474" s="221">
        <v>0.84</v>
      </c>
      <c r="L474" s="218"/>
      <c r="M474" s="218"/>
      <c r="N474" s="218"/>
      <c r="O474" s="218"/>
      <c r="P474" s="218"/>
      <c r="Q474" s="218"/>
      <c r="R474" s="222"/>
      <c r="T474" s="223"/>
      <c r="U474" s="218"/>
      <c r="V474" s="218"/>
      <c r="W474" s="218"/>
      <c r="X474" s="218"/>
      <c r="Y474" s="218"/>
      <c r="Z474" s="218"/>
      <c r="AA474" s="224"/>
      <c r="AT474" s="225" t="s">
        <v>169</v>
      </c>
      <c r="AU474" s="225" t="s">
        <v>24</v>
      </c>
      <c r="AV474" s="216" t="s">
        <v>24</v>
      </c>
      <c r="AW474" s="216" t="s">
        <v>42</v>
      </c>
      <c r="AX474" s="216" t="s">
        <v>85</v>
      </c>
      <c r="AY474" s="225" t="s">
        <v>161</v>
      </c>
    </row>
    <row r="475" spans="2:51" s="216" customFormat="1" ht="20.25" customHeight="1">
      <c r="B475" s="217"/>
      <c r="C475" s="218"/>
      <c r="D475" s="218"/>
      <c r="E475" s="219"/>
      <c r="F475" s="220" t="s">
        <v>656</v>
      </c>
      <c r="G475" s="220"/>
      <c r="H475" s="220"/>
      <c r="I475" s="220"/>
      <c r="J475" s="218"/>
      <c r="K475" s="221">
        <v>-0.141</v>
      </c>
      <c r="L475" s="218"/>
      <c r="M475" s="218"/>
      <c r="N475" s="218"/>
      <c r="O475" s="218"/>
      <c r="P475" s="218"/>
      <c r="Q475" s="218"/>
      <c r="R475" s="222"/>
      <c r="T475" s="223"/>
      <c r="U475" s="218"/>
      <c r="V475" s="218"/>
      <c r="W475" s="218"/>
      <c r="X475" s="218"/>
      <c r="Y475" s="218"/>
      <c r="Z475" s="218"/>
      <c r="AA475" s="224"/>
      <c r="AT475" s="225" t="s">
        <v>169</v>
      </c>
      <c r="AU475" s="225" t="s">
        <v>24</v>
      </c>
      <c r="AV475" s="216" t="s">
        <v>24</v>
      </c>
      <c r="AW475" s="216" t="s">
        <v>42</v>
      </c>
      <c r="AX475" s="216" t="s">
        <v>85</v>
      </c>
      <c r="AY475" s="225" t="s">
        <v>161</v>
      </c>
    </row>
    <row r="476" spans="2:51" s="237" customFormat="1" ht="20.25" customHeight="1">
      <c r="B476" s="238"/>
      <c r="C476" s="239"/>
      <c r="D476" s="239"/>
      <c r="E476" s="240"/>
      <c r="F476" s="241" t="s">
        <v>190</v>
      </c>
      <c r="G476" s="241"/>
      <c r="H476" s="241"/>
      <c r="I476" s="241"/>
      <c r="J476" s="239"/>
      <c r="K476" s="242">
        <v>1.509</v>
      </c>
      <c r="L476" s="239"/>
      <c r="M476" s="239"/>
      <c r="N476" s="239"/>
      <c r="O476" s="239"/>
      <c r="P476" s="239"/>
      <c r="Q476" s="239"/>
      <c r="R476" s="243"/>
      <c r="T476" s="244"/>
      <c r="U476" s="239"/>
      <c r="V476" s="239"/>
      <c r="W476" s="239"/>
      <c r="X476" s="239"/>
      <c r="Y476" s="239"/>
      <c r="Z476" s="239"/>
      <c r="AA476" s="245"/>
      <c r="AT476" s="246" t="s">
        <v>169</v>
      </c>
      <c r="AU476" s="246" t="s">
        <v>24</v>
      </c>
      <c r="AV476" s="237" t="s">
        <v>166</v>
      </c>
      <c r="AW476" s="237" t="s">
        <v>42</v>
      </c>
      <c r="AX476" s="237" t="s">
        <v>25</v>
      </c>
      <c r="AY476" s="246" t="s">
        <v>161</v>
      </c>
    </row>
    <row r="477" spans="2:65" s="34" customFormat="1" ht="28.5" customHeight="1">
      <c r="B477" s="161"/>
      <c r="C477" s="197" t="s">
        <v>657</v>
      </c>
      <c r="D477" s="197" t="s">
        <v>162</v>
      </c>
      <c r="E477" s="198" t="s">
        <v>658</v>
      </c>
      <c r="F477" s="199" t="s">
        <v>659</v>
      </c>
      <c r="G477" s="199"/>
      <c r="H477" s="199"/>
      <c r="I477" s="199"/>
      <c r="J477" s="200" t="s">
        <v>193</v>
      </c>
      <c r="K477" s="201">
        <v>37.38</v>
      </c>
      <c r="L477" s="202">
        <v>0</v>
      </c>
      <c r="M477" s="202"/>
      <c r="N477" s="203">
        <f>ROUND(L477*K477,2)</f>
        <v>0</v>
      </c>
      <c r="O477" s="203"/>
      <c r="P477" s="203"/>
      <c r="Q477" s="203"/>
      <c r="R477" s="163"/>
      <c r="T477" s="204"/>
      <c r="U477" s="46" t="s">
        <v>50</v>
      </c>
      <c r="V477" s="36"/>
      <c r="W477" s="205">
        <f>V477*K477</f>
        <v>0</v>
      </c>
      <c r="X477" s="205">
        <v>0.00232</v>
      </c>
      <c r="Y477" s="205">
        <f>X477*K477</f>
        <v>0.08672160000000001</v>
      </c>
      <c r="Z477" s="205">
        <v>0</v>
      </c>
      <c r="AA477" s="206">
        <f>Z477*K477</f>
        <v>0</v>
      </c>
      <c r="AR477" s="11" t="s">
        <v>166</v>
      </c>
      <c r="AT477" s="11" t="s">
        <v>162</v>
      </c>
      <c r="AU477" s="11" t="s">
        <v>24</v>
      </c>
      <c r="AY477" s="11" t="s">
        <v>161</v>
      </c>
      <c r="BE477" s="125">
        <f>IF(U477="základní",N477,0)</f>
        <v>0</v>
      </c>
      <c r="BF477" s="125">
        <f>IF(U477="snížená",N477,0)</f>
        <v>0</v>
      </c>
      <c r="BG477" s="125">
        <f>IF(U477="zákl. přenesená",N477,0)</f>
        <v>0</v>
      </c>
      <c r="BH477" s="125">
        <f>IF(U477="sníž. přenesená",N477,0)</f>
        <v>0</v>
      </c>
      <c r="BI477" s="125">
        <f>IF(U477="nulová",N477,0)</f>
        <v>0</v>
      </c>
      <c r="BJ477" s="11" t="s">
        <v>25</v>
      </c>
      <c r="BK477" s="125">
        <f>ROUND(L477*K477,2)</f>
        <v>0</v>
      </c>
      <c r="BL477" s="11" t="s">
        <v>166</v>
      </c>
      <c r="BM477" s="11" t="s">
        <v>660</v>
      </c>
    </row>
    <row r="478" spans="2:51" s="216" customFormat="1" ht="20.25" customHeight="1">
      <c r="B478" s="217"/>
      <c r="C478" s="218"/>
      <c r="D478" s="218"/>
      <c r="E478" s="219"/>
      <c r="F478" s="247" t="s">
        <v>661</v>
      </c>
      <c r="G478" s="247"/>
      <c r="H478" s="247"/>
      <c r="I478" s="247"/>
      <c r="J478" s="218"/>
      <c r="K478" s="221">
        <v>8.64</v>
      </c>
      <c r="L478" s="218"/>
      <c r="M478" s="218"/>
      <c r="N478" s="218"/>
      <c r="O478" s="218"/>
      <c r="P478" s="218"/>
      <c r="Q478" s="218"/>
      <c r="R478" s="222"/>
      <c r="T478" s="223"/>
      <c r="U478" s="218"/>
      <c r="V478" s="218"/>
      <c r="W478" s="218"/>
      <c r="X478" s="218"/>
      <c r="Y478" s="218"/>
      <c r="Z478" s="218"/>
      <c r="AA478" s="224"/>
      <c r="AT478" s="225" t="s">
        <v>169</v>
      </c>
      <c r="AU478" s="225" t="s">
        <v>24</v>
      </c>
      <c r="AV478" s="216" t="s">
        <v>24</v>
      </c>
      <c r="AW478" s="216" t="s">
        <v>42</v>
      </c>
      <c r="AX478" s="216" t="s">
        <v>85</v>
      </c>
      <c r="AY478" s="225" t="s">
        <v>161</v>
      </c>
    </row>
    <row r="479" spans="2:51" s="216" customFormat="1" ht="20.25" customHeight="1">
      <c r="B479" s="217"/>
      <c r="C479" s="218"/>
      <c r="D479" s="218"/>
      <c r="E479" s="219"/>
      <c r="F479" s="220" t="s">
        <v>662</v>
      </c>
      <c r="G479" s="220"/>
      <c r="H479" s="220"/>
      <c r="I479" s="220"/>
      <c r="J479" s="218"/>
      <c r="K479" s="221">
        <v>4.18</v>
      </c>
      <c r="L479" s="218"/>
      <c r="M479" s="218"/>
      <c r="N479" s="218"/>
      <c r="O479" s="218"/>
      <c r="P479" s="218"/>
      <c r="Q479" s="218"/>
      <c r="R479" s="222"/>
      <c r="T479" s="223"/>
      <c r="U479" s="218"/>
      <c r="V479" s="218"/>
      <c r="W479" s="218"/>
      <c r="X479" s="218"/>
      <c r="Y479" s="218"/>
      <c r="Z479" s="218"/>
      <c r="AA479" s="224"/>
      <c r="AT479" s="225" t="s">
        <v>169</v>
      </c>
      <c r="AU479" s="225" t="s">
        <v>24</v>
      </c>
      <c r="AV479" s="216" t="s">
        <v>24</v>
      </c>
      <c r="AW479" s="216" t="s">
        <v>42</v>
      </c>
      <c r="AX479" s="216" t="s">
        <v>85</v>
      </c>
      <c r="AY479" s="225" t="s">
        <v>161</v>
      </c>
    </row>
    <row r="480" spans="2:51" s="216" customFormat="1" ht="20.25" customHeight="1">
      <c r="B480" s="217"/>
      <c r="C480" s="218"/>
      <c r="D480" s="218"/>
      <c r="E480" s="219"/>
      <c r="F480" s="220" t="s">
        <v>663</v>
      </c>
      <c r="G480" s="220"/>
      <c r="H480" s="220"/>
      <c r="I480" s="220"/>
      <c r="J480" s="218"/>
      <c r="K480" s="221">
        <v>11.47</v>
      </c>
      <c r="L480" s="218"/>
      <c r="M480" s="218"/>
      <c r="N480" s="218"/>
      <c r="O480" s="218"/>
      <c r="P480" s="218"/>
      <c r="Q480" s="218"/>
      <c r="R480" s="222"/>
      <c r="T480" s="223"/>
      <c r="U480" s="218"/>
      <c r="V480" s="218"/>
      <c r="W480" s="218"/>
      <c r="X480" s="218"/>
      <c r="Y480" s="218"/>
      <c r="Z480" s="218"/>
      <c r="AA480" s="224"/>
      <c r="AT480" s="225" t="s">
        <v>169</v>
      </c>
      <c r="AU480" s="225" t="s">
        <v>24</v>
      </c>
      <c r="AV480" s="216" t="s">
        <v>24</v>
      </c>
      <c r="AW480" s="216" t="s">
        <v>42</v>
      </c>
      <c r="AX480" s="216" t="s">
        <v>85</v>
      </c>
      <c r="AY480" s="225" t="s">
        <v>161</v>
      </c>
    </row>
    <row r="481" spans="2:51" s="216" customFormat="1" ht="20.25" customHeight="1">
      <c r="B481" s="217"/>
      <c r="C481" s="218"/>
      <c r="D481" s="218"/>
      <c r="E481" s="219"/>
      <c r="F481" s="220" t="s">
        <v>664</v>
      </c>
      <c r="G481" s="220"/>
      <c r="H481" s="220"/>
      <c r="I481" s="220"/>
      <c r="J481" s="218"/>
      <c r="K481" s="221">
        <v>6.5</v>
      </c>
      <c r="L481" s="218"/>
      <c r="M481" s="218"/>
      <c r="N481" s="218"/>
      <c r="O481" s="218"/>
      <c r="P481" s="218"/>
      <c r="Q481" s="218"/>
      <c r="R481" s="222"/>
      <c r="T481" s="223"/>
      <c r="U481" s="218"/>
      <c r="V481" s="218"/>
      <c r="W481" s="218"/>
      <c r="X481" s="218"/>
      <c r="Y481" s="218"/>
      <c r="Z481" s="218"/>
      <c r="AA481" s="224"/>
      <c r="AT481" s="225" t="s">
        <v>169</v>
      </c>
      <c r="AU481" s="225" t="s">
        <v>24</v>
      </c>
      <c r="AV481" s="216" t="s">
        <v>24</v>
      </c>
      <c r="AW481" s="216" t="s">
        <v>42</v>
      </c>
      <c r="AX481" s="216" t="s">
        <v>85</v>
      </c>
      <c r="AY481" s="225" t="s">
        <v>161</v>
      </c>
    </row>
    <row r="482" spans="2:51" s="216" customFormat="1" ht="20.25" customHeight="1">
      <c r="B482" s="217"/>
      <c r="C482" s="218"/>
      <c r="D482" s="218"/>
      <c r="E482" s="219"/>
      <c r="F482" s="220" t="s">
        <v>665</v>
      </c>
      <c r="G482" s="220"/>
      <c r="H482" s="220"/>
      <c r="I482" s="220"/>
      <c r="J482" s="218"/>
      <c r="K482" s="221">
        <v>3.65</v>
      </c>
      <c r="L482" s="218"/>
      <c r="M482" s="218"/>
      <c r="N482" s="218"/>
      <c r="O482" s="218"/>
      <c r="P482" s="218"/>
      <c r="Q482" s="218"/>
      <c r="R482" s="222"/>
      <c r="T482" s="223"/>
      <c r="U482" s="218"/>
      <c r="V482" s="218"/>
      <c r="W482" s="218"/>
      <c r="X482" s="218"/>
      <c r="Y482" s="218"/>
      <c r="Z482" s="218"/>
      <c r="AA482" s="224"/>
      <c r="AT482" s="225" t="s">
        <v>169</v>
      </c>
      <c r="AU482" s="225" t="s">
        <v>24</v>
      </c>
      <c r="AV482" s="216" t="s">
        <v>24</v>
      </c>
      <c r="AW482" s="216" t="s">
        <v>42</v>
      </c>
      <c r="AX482" s="216" t="s">
        <v>85</v>
      </c>
      <c r="AY482" s="225" t="s">
        <v>161</v>
      </c>
    </row>
    <row r="483" spans="2:51" s="216" customFormat="1" ht="20.25" customHeight="1">
      <c r="B483" s="217"/>
      <c r="C483" s="218"/>
      <c r="D483" s="218"/>
      <c r="E483" s="219"/>
      <c r="F483" s="220" t="s">
        <v>666</v>
      </c>
      <c r="G483" s="220"/>
      <c r="H483" s="220"/>
      <c r="I483" s="220"/>
      <c r="J483" s="218"/>
      <c r="K483" s="221">
        <v>2.94</v>
      </c>
      <c r="L483" s="218"/>
      <c r="M483" s="218"/>
      <c r="N483" s="218"/>
      <c r="O483" s="218"/>
      <c r="P483" s="218"/>
      <c r="Q483" s="218"/>
      <c r="R483" s="222"/>
      <c r="T483" s="223"/>
      <c r="U483" s="218"/>
      <c r="V483" s="218"/>
      <c r="W483" s="218"/>
      <c r="X483" s="218"/>
      <c r="Y483" s="218"/>
      <c r="Z483" s="218"/>
      <c r="AA483" s="224"/>
      <c r="AT483" s="225" t="s">
        <v>169</v>
      </c>
      <c r="AU483" s="225" t="s">
        <v>24</v>
      </c>
      <c r="AV483" s="216" t="s">
        <v>24</v>
      </c>
      <c r="AW483" s="216" t="s">
        <v>42</v>
      </c>
      <c r="AX483" s="216" t="s">
        <v>85</v>
      </c>
      <c r="AY483" s="225" t="s">
        <v>161</v>
      </c>
    </row>
    <row r="484" spans="2:51" s="237" customFormat="1" ht="20.25" customHeight="1">
      <c r="B484" s="238"/>
      <c r="C484" s="239"/>
      <c r="D484" s="239"/>
      <c r="E484" s="240"/>
      <c r="F484" s="241" t="s">
        <v>190</v>
      </c>
      <c r="G484" s="241"/>
      <c r="H484" s="241"/>
      <c r="I484" s="241"/>
      <c r="J484" s="239"/>
      <c r="K484" s="242">
        <v>37.38</v>
      </c>
      <c r="L484" s="239"/>
      <c r="M484" s="239"/>
      <c r="N484" s="239"/>
      <c r="O484" s="239"/>
      <c r="P484" s="239"/>
      <c r="Q484" s="239"/>
      <c r="R484" s="243"/>
      <c r="T484" s="244"/>
      <c r="U484" s="239"/>
      <c r="V484" s="239"/>
      <c r="W484" s="239"/>
      <c r="X484" s="239"/>
      <c r="Y484" s="239"/>
      <c r="Z484" s="239"/>
      <c r="AA484" s="245"/>
      <c r="AT484" s="246" t="s">
        <v>169</v>
      </c>
      <c r="AU484" s="246" t="s">
        <v>24</v>
      </c>
      <c r="AV484" s="237" t="s">
        <v>166</v>
      </c>
      <c r="AW484" s="237" t="s">
        <v>42</v>
      </c>
      <c r="AX484" s="237" t="s">
        <v>25</v>
      </c>
      <c r="AY484" s="246" t="s">
        <v>161</v>
      </c>
    </row>
    <row r="485" spans="2:65" s="34" customFormat="1" ht="28.5" customHeight="1">
      <c r="B485" s="161"/>
      <c r="C485" s="197" t="s">
        <v>667</v>
      </c>
      <c r="D485" s="197" t="s">
        <v>162</v>
      </c>
      <c r="E485" s="198" t="s">
        <v>668</v>
      </c>
      <c r="F485" s="199" t="s">
        <v>669</v>
      </c>
      <c r="G485" s="199"/>
      <c r="H485" s="199"/>
      <c r="I485" s="199"/>
      <c r="J485" s="200" t="s">
        <v>193</v>
      </c>
      <c r="K485" s="201">
        <v>37.38</v>
      </c>
      <c r="L485" s="202">
        <v>0</v>
      </c>
      <c r="M485" s="202"/>
      <c r="N485" s="203">
        <f aca="true" t="shared" si="181" ref="N485:N486">ROUND(L485*K485,2)</f>
        <v>0</v>
      </c>
      <c r="O485" s="203"/>
      <c r="P485" s="203"/>
      <c r="Q485" s="203"/>
      <c r="R485" s="163"/>
      <c r="T485" s="204"/>
      <c r="U485" s="46" t="s">
        <v>50</v>
      </c>
      <c r="V485" s="36"/>
      <c r="W485" s="205">
        <f aca="true" t="shared" si="182" ref="W485:W486">V485*K485</f>
        <v>0</v>
      </c>
      <c r="X485" s="205">
        <v>0.00465</v>
      </c>
      <c r="Y485" s="205">
        <f aca="true" t="shared" si="183" ref="Y485:Y486">X485*K485</f>
        <v>0.173817</v>
      </c>
      <c r="Z485" s="205">
        <v>0</v>
      </c>
      <c r="AA485" s="206">
        <f aca="true" t="shared" si="184" ref="AA485:AA486">Z485*K485</f>
        <v>0</v>
      </c>
      <c r="AR485" s="11" t="s">
        <v>166</v>
      </c>
      <c r="AT485" s="11" t="s">
        <v>162</v>
      </c>
      <c r="AU485" s="11" t="s">
        <v>24</v>
      </c>
      <c r="AY485" s="11" t="s">
        <v>161</v>
      </c>
      <c r="BE485" s="125">
        <f aca="true" t="shared" si="185" ref="BE485:BE486">IF(U485="základní",N485,0)</f>
        <v>0</v>
      </c>
      <c r="BF485" s="125">
        <f aca="true" t="shared" si="186" ref="BF485:BF486">IF(U485="snížená",N485,0)</f>
        <v>0</v>
      </c>
      <c r="BG485" s="125">
        <f aca="true" t="shared" si="187" ref="BG485:BG486">IF(U485="zákl. přenesená",N485,0)</f>
        <v>0</v>
      </c>
      <c r="BH485" s="125">
        <f aca="true" t="shared" si="188" ref="BH485:BH486">IF(U485="sníž. přenesená",N485,0)</f>
        <v>0</v>
      </c>
      <c r="BI485" s="125">
        <f aca="true" t="shared" si="189" ref="BI485:BI486">IF(U485="nulová",N485,0)</f>
        <v>0</v>
      </c>
      <c r="BJ485" s="11" t="s">
        <v>25</v>
      </c>
      <c r="BK485" s="125">
        <f aca="true" t="shared" si="190" ref="BK485:BK486">ROUND(L485*K485,2)</f>
        <v>0</v>
      </c>
      <c r="BL485" s="11" t="s">
        <v>166</v>
      </c>
      <c r="BM485" s="11" t="s">
        <v>670</v>
      </c>
    </row>
    <row r="486" spans="2:65" s="34" customFormat="1" ht="20.25" customHeight="1">
      <c r="B486" s="161"/>
      <c r="C486" s="197" t="s">
        <v>671</v>
      </c>
      <c r="D486" s="197" t="s">
        <v>162</v>
      </c>
      <c r="E486" s="198" t="s">
        <v>672</v>
      </c>
      <c r="F486" s="199" t="s">
        <v>673</v>
      </c>
      <c r="G486" s="199"/>
      <c r="H486" s="199"/>
      <c r="I486" s="199"/>
      <c r="J486" s="200" t="s">
        <v>402</v>
      </c>
      <c r="K486" s="201">
        <v>0.4</v>
      </c>
      <c r="L486" s="202">
        <v>0</v>
      </c>
      <c r="M486" s="202"/>
      <c r="N486" s="203">
        <f t="shared" si="181"/>
        <v>0</v>
      </c>
      <c r="O486" s="203"/>
      <c r="P486" s="203"/>
      <c r="Q486" s="203"/>
      <c r="R486" s="163"/>
      <c r="T486" s="204"/>
      <c r="U486" s="46" t="s">
        <v>50</v>
      </c>
      <c r="V486" s="36"/>
      <c r="W486" s="205">
        <f t="shared" si="182"/>
        <v>0</v>
      </c>
      <c r="X486" s="205">
        <v>1.04196</v>
      </c>
      <c r="Y486" s="205">
        <f t="shared" si="183"/>
        <v>0.41678400000000004</v>
      </c>
      <c r="Z486" s="205">
        <v>0</v>
      </c>
      <c r="AA486" s="206">
        <f t="shared" si="184"/>
        <v>0</v>
      </c>
      <c r="AR486" s="11" t="s">
        <v>166</v>
      </c>
      <c r="AT486" s="11" t="s">
        <v>162</v>
      </c>
      <c r="AU486" s="11" t="s">
        <v>24</v>
      </c>
      <c r="AY486" s="11" t="s">
        <v>161</v>
      </c>
      <c r="BE486" s="125">
        <f t="shared" si="185"/>
        <v>0</v>
      </c>
      <c r="BF486" s="125">
        <f t="shared" si="186"/>
        <v>0</v>
      </c>
      <c r="BG486" s="125">
        <f t="shared" si="187"/>
        <v>0</v>
      </c>
      <c r="BH486" s="125">
        <f t="shared" si="188"/>
        <v>0</v>
      </c>
      <c r="BI486" s="125">
        <f t="shared" si="189"/>
        <v>0</v>
      </c>
      <c r="BJ486" s="11" t="s">
        <v>25</v>
      </c>
      <c r="BK486" s="125">
        <f t="shared" si="190"/>
        <v>0</v>
      </c>
      <c r="BL486" s="11" t="s">
        <v>166</v>
      </c>
      <c r="BM486" s="11" t="s">
        <v>674</v>
      </c>
    </row>
    <row r="487" spans="2:51" s="207" customFormat="1" ht="20.25" customHeight="1">
      <c r="B487" s="208"/>
      <c r="C487" s="209"/>
      <c r="D487" s="209"/>
      <c r="E487" s="210"/>
      <c r="F487" s="211" t="s">
        <v>675</v>
      </c>
      <c r="G487" s="211"/>
      <c r="H487" s="211"/>
      <c r="I487" s="211"/>
      <c r="J487" s="209"/>
      <c r="K487" s="210"/>
      <c r="L487" s="209"/>
      <c r="M487" s="209"/>
      <c r="N487" s="209"/>
      <c r="O487" s="209"/>
      <c r="P487" s="209"/>
      <c r="Q487" s="209"/>
      <c r="R487" s="212"/>
      <c r="T487" s="213"/>
      <c r="U487" s="209"/>
      <c r="V487" s="209"/>
      <c r="W487" s="209"/>
      <c r="X487" s="209"/>
      <c r="Y487" s="209"/>
      <c r="Z487" s="209"/>
      <c r="AA487" s="214"/>
      <c r="AT487" s="215" t="s">
        <v>169</v>
      </c>
      <c r="AU487" s="215" t="s">
        <v>24</v>
      </c>
      <c r="AV487" s="207" t="s">
        <v>25</v>
      </c>
      <c r="AW487" s="207" t="s">
        <v>42</v>
      </c>
      <c r="AX487" s="207" t="s">
        <v>85</v>
      </c>
      <c r="AY487" s="215" t="s">
        <v>161</v>
      </c>
    </row>
    <row r="488" spans="2:51" s="216" customFormat="1" ht="20.25" customHeight="1">
      <c r="B488" s="217"/>
      <c r="C488" s="218"/>
      <c r="D488" s="218"/>
      <c r="E488" s="219"/>
      <c r="F488" s="220" t="s">
        <v>676</v>
      </c>
      <c r="G488" s="220"/>
      <c r="H488" s="220"/>
      <c r="I488" s="220"/>
      <c r="J488" s="218"/>
      <c r="K488" s="221">
        <v>0.4</v>
      </c>
      <c r="L488" s="218"/>
      <c r="M488" s="218"/>
      <c r="N488" s="218"/>
      <c r="O488" s="218"/>
      <c r="P488" s="218"/>
      <c r="Q488" s="218"/>
      <c r="R488" s="222"/>
      <c r="T488" s="223"/>
      <c r="U488" s="218"/>
      <c r="V488" s="218"/>
      <c r="W488" s="218"/>
      <c r="X488" s="218"/>
      <c r="Y488" s="218"/>
      <c r="Z488" s="218"/>
      <c r="AA488" s="224"/>
      <c r="AT488" s="225" t="s">
        <v>169</v>
      </c>
      <c r="AU488" s="225" t="s">
        <v>24</v>
      </c>
      <c r="AV488" s="216" t="s">
        <v>24</v>
      </c>
      <c r="AW488" s="216" t="s">
        <v>42</v>
      </c>
      <c r="AX488" s="216" t="s">
        <v>85</v>
      </c>
      <c r="AY488" s="225" t="s">
        <v>161</v>
      </c>
    </row>
    <row r="489" spans="2:51" s="237" customFormat="1" ht="20.25" customHeight="1">
      <c r="B489" s="238"/>
      <c r="C489" s="239"/>
      <c r="D489" s="239"/>
      <c r="E489" s="240"/>
      <c r="F489" s="241" t="s">
        <v>190</v>
      </c>
      <c r="G489" s="241"/>
      <c r="H489" s="241"/>
      <c r="I489" s="241"/>
      <c r="J489" s="239"/>
      <c r="K489" s="242">
        <v>0.4</v>
      </c>
      <c r="L489" s="239"/>
      <c r="M489" s="239"/>
      <c r="N489" s="239"/>
      <c r="O489" s="239"/>
      <c r="P489" s="239"/>
      <c r="Q489" s="239"/>
      <c r="R489" s="243"/>
      <c r="T489" s="244"/>
      <c r="U489" s="239"/>
      <c r="V489" s="239"/>
      <c r="W489" s="239"/>
      <c r="X489" s="239"/>
      <c r="Y489" s="239"/>
      <c r="Z489" s="239"/>
      <c r="AA489" s="245"/>
      <c r="AT489" s="246" t="s">
        <v>169</v>
      </c>
      <c r="AU489" s="246" t="s">
        <v>24</v>
      </c>
      <c r="AV489" s="237" t="s">
        <v>166</v>
      </c>
      <c r="AW489" s="237" t="s">
        <v>42</v>
      </c>
      <c r="AX489" s="237" t="s">
        <v>25</v>
      </c>
      <c r="AY489" s="246" t="s">
        <v>161</v>
      </c>
    </row>
    <row r="490" spans="2:65" s="34" customFormat="1" ht="20.25" customHeight="1">
      <c r="B490" s="161"/>
      <c r="C490" s="197" t="s">
        <v>677</v>
      </c>
      <c r="D490" s="197" t="s">
        <v>162</v>
      </c>
      <c r="E490" s="198" t="s">
        <v>678</v>
      </c>
      <c r="F490" s="199" t="s">
        <v>679</v>
      </c>
      <c r="G490" s="199"/>
      <c r="H490" s="199"/>
      <c r="I490" s="199"/>
      <c r="J490" s="200" t="s">
        <v>402</v>
      </c>
      <c r="K490" s="201">
        <v>0.3</v>
      </c>
      <c r="L490" s="202">
        <v>0</v>
      </c>
      <c r="M490" s="202"/>
      <c r="N490" s="203">
        <f>ROUND(L490*K490,2)</f>
        <v>0</v>
      </c>
      <c r="O490" s="203"/>
      <c r="P490" s="203"/>
      <c r="Q490" s="203"/>
      <c r="R490" s="163"/>
      <c r="T490" s="204"/>
      <c r="U490" s="46" t="s">
        <v>50</v>
      </c>
      <c r="V490" s="36"/>
      <c r="W490" s="205">
        <f>V490*K490</f>
        <v>0</v>
      </c>
      <c r="X490" s="205">
        <v>1.00384</v>
      </c>
      <c r="Y490" s="205">
        <f>X490*K490</f>
        <v>0.30115200000000003</v>
      </c>
      <c r="Z490" s="205">
        <v>0</v>
      </c>
      <c r="AA490" s="206">
        <f>Z490*K490</f>
        <v>0</v>
      </c>
      <c r="AR490" s="11" t="s">
        <v>166</v>
      </c>
      <c r="AT490" s="11" t="s">
        <v>162</v>
      </c>
      <c r="AU490" s="11" t="s">
        <v>24</v>
      </c>
      <c r="AY490" s="11" t="s">
        <v>161</v>
      </c>
      <c r="BE490" s="125">
        <f>IF(U490="základní",N490,0)</f>
        <v>0</v>
      </c>
      <c r="BF490" s="125">
        <f>IF(U490="snížená",N490,0)</f>
        <v>0</v>
      </c>
      <c r="BG490" s="125">
        <f>IF(U490="zákl. přenesená",N490,0)</f>
        <v>0</v>
      </c>
      <c r="BH490" s="125">
        <f>IF(U490="sníž. přenesená",N490,0)</f>
        <v>0</v>
      </c>
      <c r="BI490" s="125">
        <f>IF(U490="nulová",N490,0)</f>
        <v>0</v>
      </c>
      <c r="BJ490" s="11" t="s">
        <v>25</v>
      </c>
      <c r="BK490" s="125">
        <f>ROUND(L490*K490,2)</f>
        <v>0</v>
      </c>
      <c r="BL490" s="11" t="s">
        <v>166</v>
      </c>
      <c r="BM490" s="11" t="s">
        <v>680</v>
      </c>
    </row>
    <row r="491" spans="2:51" s="207" customFormat="1" ht="20.25" customHeight="1">
      <c r="B491" s="208"/>
      <c r="C491" s="209"/>
      <c r="D491" s="209"/>
      <c r="E491" s="210"/>
      <c r="F491" s="211" t="s">
        <v>675</v>
      </c>
      <c r="G491" s="211"/>
      <c r="H491" s="211"/>
      <c r="I491" s="211"/>
      <c r="J491" s="209"/>
      <c r="K491" s="210"/>
      <c r="L491" s="209"/>
      <c r="M491" s="209"/>
      <c r="N491" s="209"/>
      <c r="O491" s="209"/>
      <c r="P491" s="209"/>
      <c r="Q491" s="209"/>
      <c r="R491" s="212"/>
      <c r="T491" s="213"/>
      <c r="U491" s="209"/>
      <c r="V491" s="209"/>
      <c r="W491" s="209"/>
      <c r="X491" s="209"/>
      <c r="Y491" s="209"/>
      <c r="Z491" s="209"/>
      <c r="AA491" s="214"/>
      <c r="AT491" s="215" t="s">
        <v>169</v>
      </c>
      <c r="AU491" s="215" t="s">
        <v>24</v>
      </c>
      <c r="AV491" s="207" t="s">
        <v>25</v>
      </c>
      <c r="AW491" s="207" t="s">
        <v>42</v>
      </c>
      <c r="AX491" s="207" t="s">
        <v>85</v>
      </c>
      <c r="AY491" s="215" t="s">
        <v>161</v>
      </c>
    </row>
    <row r="492" spans="2:51" s="216" customFormat="1" ht="20.25" customHeight="1">
      <c r="B492" s="217"/>
      <c r="C492" s="218"/>
      <c r="D492" s="218"/>
      <c r="E492" s="219"/>
      <c r="F492" s="220" t="s">
        <v>681</v>
      </c>
      <c r="G492" s="220"/>
      <c r="H492" s="220"/>
      <c r="I492" s="220"/>
      <c r="J492" s="218"/>
      <c r="K492" s="221">
        <v>0.3</v>
      </c>
      <c r="L492" s="218"/>
      <c r="M492" s="218"/>
      <c r="N492" s="218"/>
      <c r="O492" s="218"/>
      <c r="P492" s="218"/>
      <c r="Q492" s="218"/>
      <c r="R492" s="222"/>
      <c r="T492" s="223"/>
      <c r="U492" s="218"/>
      <c r="V492" s="218"/>
      <c r="W492" s="218"/>
      <c r="X492" s="218"/>
      <c r="Y492" s="218"/>
      <c r="Z492" s="218"/>
      <c r="AA492" s="224"/>
      <c r="AT492" s="225" t="s">
        <v>169</v>
      </c>
      <c r="AU492" s="225" t="s">
        <v>24</v>
      </c>
      <c r="AV492" s="216" t="s">
        <v>24</v>
      </c>
      <c r="AW492" s="216" t="s">
        <v>42</v>
      </c>
      <c r="AX492" s="216" t="s">
        <v>85</v>
      </c>
      <c r="AY492" s="225" t="s">
        <v>161</v>
      </c>
    </row>
    <row r="493" spans="2:51" s="237" customFormat="1" ht="20.25" customHeight="1">
      <c r="B493" s="238"/>
      <c r="C493" s="239"/>
      <c r="D493" s="239"/>
      <c r="E493" s="240"/>
      <c r="F493" s="241" t="s">
        <v>190</v>
      </c>
      <c r="G493" s="241"/>
      <c r="H493" s="241"/>
      <c r="I493" s="241"/>
      <c r="J493" s="239"/>
      <c r="K493" s="242">
        <v>0.3</v>
      </c>
      <c r="L493" s="239"/>
      <c r="M493" s="239"/>
      <c r="N493" s="239"/>
      <c r="O493" s="239"/>
      <c r="P493" s="239"/>
      <c r="Q493" s="239"/>
      <c r="R493" s="243"/>
      <c r="T493" s="244"/>
      <c r="U493" s="239"/>
      <c r="V493" s="239"/>
      <c r="W493" s="239"/>
      <c r="X493" s="239"/>
      <c r="Y493" s="239"/>
      <c r="Z493" s="239"/>
      <c r="AA493" s="245"/>
      <c r="AT493" s="246" t="s">
        <v>169</v>
      </c>
      <c r="AU493" s="246" t="s">
        <v>24</v>
      </c>
      <c r="AV493" s="237" t="s">
        <v>166</v>
      </c>
      <c r="AW493" s="237" t="s">
        <v>42</v>
      </c>
      <c r="AX493" s="237" t="s">
        <v>25</v>
      </c>
      <c r="AY493" s="246" t="s">
        <v>161</v>
      </c>
    </row>
    <row r="494" spans="2:65" s="34" customFormat="1" ht="28.5" customHeight="1">
      <c r="B494" s="161"/>
      <c r="C494" s="197" t="s">
        <v>682</v>
      </c>
      <c r="D494" s="197" t="s">
        <v>162</v>
      </c>
      <c r="E494" s="198" t="s">
        <v>683</v>
      </c>
      <c r="F494" s="199" t="s">
        <v>684</v>
      </c>
      <c r="G494" s="199"/>
      <c r="H494" s="199"/>
      <c r="I494" s="199"/>
      <c r="J494" s="200" t="s">
        <v>469</v>
      </c>
      <c r="K494" s="201">
        <v>2</v>
      </c>
      <c r="L494" s="202">
        <v>0</v>
      </c>
      <c r="M494" s="202"/>
      <c r="N494" s="203">
        <f aca="true" t="shared" si="191" ref="N494:N497">ROUND(L494*K494,2)</f>
        <v>0</v>
      </c>
      <c r="O494" s="203"/>
      <c r="P494" s="203"/>
      <c r="Q494" s="203"/>
      <c r="R494" s="163"/>
      <c r="T494" s="204"/>
      <c r="U494" s="46" t="s">
        <v>50</v>
      </c>
      <c r="V494" s="36"/>
      <c r="W494" s="205">
        <f aca="true" t="shared" si="192" ref="W494:W497">V494*K494</f>
        <v>0</v>
      </c>
      <c r="X494" s="205">
        <v>0</v>
      </c>
      <c r="Y494" s="205">
        <f aca="true" t="shared" si="193" ref="Y494:Y497">X494*K494</f>
        <v>0</v>
      </c>
      <c r="Z494" s="205">
        <v>0</v>
      </c>
      <c r="AA494" s="206">
        <f aca="true" t="shared" si="194" ref="AA494:AA497">Z494*K494</f>
        <v>0</v>
      </c>
      <c r="AR494" s="11" t="s">
        <v>166</v>
      </c>
      <c r="AT494" s="11" t="s">
        <v>162</v>
      </c>
      <c r="AU494" s="11" t="s">
        <v>24</v>
      </c>
      <c r="AY494" s="11" t="s">
        <v>161</v>
      </c>
      <c r="BE494" s="125">
        <f aca="true" t="shared" si="195" ref="BE494:BE497">IF(U494="základní",N494,0)</f>
        <v>0</v>
      </c>
      <c r="BF494" s="125">
        <f aca="true" t="shared" si="196" ref="BF494:BF497">IF(U494="snížená",N494,0)</f>
        <v>0</v>
      </c>
      <c r="BG494" s="125">
        <f aca="true" t="shared" si="197" ref="BG494:BG497">IF(U494="zákl. přenesená",N494,0)</f>
        <v>0</v>
      </c>
      <c r="BH494" s="125">
        <f aca="true" t="shared" si="198" ref="BH494:BH497">IF(U494="sníž. přenesená",N494,0)</f>
        <v>0</v>
      </c>
      <c r="BI494" s="125">
        <f aca="true" t="shared" si="199" ref="BI494:BI497">IF(U494="nulová",N494,0)</f>
        <v>0</v>
      </c>
      <c r="BJ494" s="11" t="s">
        <v>25</v>
      </c>
      <c r="BK494" s="125">
        <f aca="true" t="shared" si="200" ref="BK494:BK497">ROUND(L494*K494,2)</f>
        <v>0</v>
      </c>
      <c r="BL494" s="11" t="s">
        <v>166</v>
      </c>
      <c r="BM494" s="11" t="s">
        <v>685</v>
      </c>
    </row>
    <row r="495" spans="2:65" s="34" customFormat="1" ht="28.5" customHeight="1">
      <c r="B495" s="161"/>
      <c r="C495" s="197" t="s">
        <v>686</v>
      </c>
      <c r="D495" s="197" t="s">
        <v>162</v>
      </c>
      <c r="E495" s="198" t="s">
        <v>687</v>
      </c>
      <c r="F495" s="199" t="s">
        <v>688</v>
      </c>
      <c r="G495" s="199"/>
      <c r="H495" s="199"/>
      <c r="I495" s="199"/>
      <c r="J495" s="200" t="s">
        <v>595</v>
      </c>
      <c r="K495" s="201">
        <v>2</v>
      </c>
      <c r="L495" s="202">
        <v>0</v>
      </c>
      <c r="M495" s="202"/>
      <c r="N495" s="203">
        <f t="shared" si="191"/>
        <v>0</v>
      </c>
      <c r="O495" s="203"/>
      <c r="P495" s="203"/>
      <c r="Q495" s="203"/>
      <c r="R495" s="163"/>
      <c r="T495" s="204"/>
      <c r="U495" s="46" t="s">
        <v>50</v>
      </c>
      <c r="V495" s="36"/>
      <c r="W495" s="205">
        <f t="shared" si="192"/>
        <v>0</v>
      </c>
      <c r="X495" s="205">
        <v>0.00702</v>
      </c>
      <c r="Y495" s="205">
        <f t="shared" si="193"/>
        <v>0.01404</v>
      </c>
      <c r="Z495" s="205">
        <v>0</v>
      </c>
      <c r="AA495" s="206">
        <f t="shared" si="194"/>
        <v>0</v>
      </c>
      <c r="AR495" s="11" t="s">
        <v>166</v>
      </c>
      <c r="AT495" s="11" t="s">
        <v>162</v>
      </c>
      <c r="AU495" s="11" t="s">
        <v>24</v>
      </c>
      <c r="AY495" s="11" t="s">
        <v>161</v>
      </c>
      <c r="BE495" s="125">
        <f t="shared" si="195"/>
        <v>0</v>
      </c>
      <c r="BF495" s="125">
        <f t="shared" si="196"/>
        <v>0</v>
      </c>
      <c r="BG495" s="125">
        <f t="shared" si="197"/>
        <v>0</v>
      </c>
      <c r="BH495" s="125">
        <f t="shared" si="198"/>
        <v>0</v>
      </c>
      <c r="BI495" s="125">
        <f t="shared" si="199"/>
        <v>0</v>
      </c>
      <c r="BJ495" s="11" t="s">
        <v>25</v>
      </c>
      <c r="BK495" s="125">
        <f t="shared" si="200"/>
        <v>0</v>
      </c>
      <c r="BL495" s="11" t="s">
        <v>166</v>
      </c>
      <c r="BM495" s="11" t="s">
        <v>689</v>
      </c>
    </row>
    <row r="496" spans="2:65" s="34" customFormat="1" ht="28.5" customHeight="1">
      <c r="B496" s="161"/>
      <c r="C496" s="248" t="s">
        <v>690</v>
      </c>
      <c r="D496" s="248" t="s">
        <v>427</v>
      </c>
      <c r="E496" s="249" t="s">
        <v>691</v>
      </c>
      <c r="F496" s="250" t="s">
        <v>692</v>
      </c>
      <c r="G496" s="250"/>
      <c r="H496" s="250"/>
      <c r="I496" s="250"/>
      <c r="J496" s="251" t="s">
        <v>595</v>
      </c>
      <c r="K496" s="252">
        <v>2</v>
      </c>
      <c r="L496" s="253">
        <v>0</v>
      </c>
      <c r="M496" s="253"/>
      <c r="N496" s="254">
        <f t="shared" si="191"/>
        <v>0</v>
      </c>
      <c r="O496" s="254"/>
      <c r="P496" s="254"/>
      <c r="Q496" s="254"/>
      <c r="R496" s="163"/>
      <c r="T496" s="204"/>
      <c r="U496" s="46" t="s">
        <v>50</v>
      </c>
      <c r="V496" s="36"/>
      <c r="W496" s="205">
        <f t="shared" si="192"/>
        <v>0</v>
      </c>
      <c r="X496" s="205">
        <v>0.196</v>
      </c>
      <c r="Y496" s="205">
        <f t="shared" si="193"/>
        <v>0.392</v>
      </c>
      <c r="Z496" s="205">
        <v>0</v>
      </c>
      <c r="AA496" s="206">
        <f t="shared" si="194"/>
        <v>0</v>
      </c>
      <c r="AR496" s="11" t="s">
        <v>235</v>
      </c>
      <c r="AT496" s="11" t="s">
        <v>427</v>
      </c>
      <c r="AU496" s="11" t="s">
        <v>24</v>
      </c>
      <c r="AY496" s="11" t="s">
        <v>161</v>
      </c>
      <c r="BE496" s="125">
        <f t="shared" si="195"/>
        <v>0</v>
      </c>
      <c r="BF496" s="125">
        <f t="shared" si="196"/>
        <v>0</v>
      </c>
      <c r="BG496" s="125">
        <f t="shared" si="197"/>
        <v>0</v>
      </c>
      <c r="BH496" s="125">
        <f t="shared" si="198"/>
        <v>0</v>
      </c>
      <c r="BI496" s="125">
        <f t="shared" si="199"/>
        <v>0</v>
      </c>
      <c r="BJ496" s="11" t="s">
        <v>25</v>
      </c>
      <c r="BK496" s="125">
        <f t="shared" si="200"/>
        <v>0</v>
      </c>
      <c r="BL496" s="11" t="s">
        <v>166</v>
      </c>
      <c r="BM496" s="11" t="s">
        <v>693</v>
      </c>
    </row>
    <row r="497" spans="2:65" s="34" customFormat="1" ht="28.5" customHeight="1">
      <c r="B497" s="161"/>
      <c r="C497" s="197" t="s">
        <v>694</v>
      </c>
      <c r="D497" s="197" t="s">
        <v>162</v>
      </c>
      <c r="E497" s="198" t="s">
        <v>695</v>
      </c>
      <c r="F497" s="199" t="s">
        <v>696</v>
      </c>
      <c r="G497" s="199"/>
      <c r="H497" s="199"/>
      <c r="I497" s="199"/>
      <c r="J497" s="200" t="s">
        <v>595</v>
      </c>
      <c r="K497" s="201">
        <v>7</v>
      </c>
      <c r="L497" s="202">
        <v>0</v>
      </c>
      <c r="M497" s="202"/>
      <c r="N497" s="203">
        <f t="shared" si="191"/>
        <v>0</v>
      </c>
      <c r="O497" s="203"/>
      <c r="P497" s="203"/>
      <c r="Q497" s="203"/>
      <c r="R497" s="163"/>
      <c r="T497" s="204"/>
      <c r="U497" s="46" t="s">
        <v>50</v>
      </c>
      <c r="V497" s="36"/>
      <c r="W497" s="205">
        <f t="shared" si="192"/>
        <v>0</v>
      </c>
      <c r="X497" s="205">
        <v>0.0078</v>
      </c>
      <c r="Y497" s="205">
        <f t="shared" si="193"/>
        <v>0.054599999999999996</v>
      </c>
      <c r="Z497" s="205">
        <v>0</v>
      </c>
      <c r="AA497" s="206">
        <f t="shared" si="194"/>
        <v>0</v>
      </c>
      <c r="AR497" s="11" t="s">
        <v>166</v>
      </c>
      <c r="AT497" s="11" t="s">
        <v>162</v>
      </c>
      <c r="AU497" s="11" t="s">
        <v>24</v>
      </c>
      <c r="AY497" s="11" t="s">
        <v>161</v>
      </c>
      <c r="BE497" s="125">
        <f t="shared" si="195"/>
        <v>0</v>
      </c>
      <c r="BF497" s="125">
        <f t="shared" si="196"/>
        <v>0</v>
      </c>
      <c r="BG497" s="125">
        <f t="shared" si="197"/>
        <v>0</v>
      </c>
      <c r="BH497" s="125">
        <f t="shared" si="198"/>
        <v>0</v>
      </c>
      <c r="BI497" s="125">
        <f t="shared" si="199"/>
        <v>0</v>
      </c>
      <c r="BJ497" s="11" t="s">
        <v>25</v>
      </c>
      <c r="BK497" s="125">
        <f t="shared" si="200"/>
        <v>0</v>
      </c>
      <c r="BL497" s="11" t="s">
        <v>166</v>
      </c>
      <c r="BM497" s="11" t="s">
        <v>697</v>
      </c>
    </row>
    <row r="498" spans="2:63" s="184" customFormat="1" ht="29.25" customHeight="1">
      <c r="B498" s="185"/>
      <c r="C498" s="186"/>
      <c r="D498" s="195" t="s">
        <v>125</v>
      </c>
      <c r="E498" s="195"/>
      <c r="F498" s="195"/>
      <c r="G498" s="195"/>
      <c r="H498" s="195"/>
      <c r="I498" s="195"/>
      <c r="J498" s="195"/>
      <c r="K498" s="195"/>
      <c r="L498" s="195"/>
      <c r="M498" s="195"/>
      <c r="N498" s="255">
        <f>BK498</f>
        <v>0</v>
      </c>
      <c r="O498" s="255"/>
      <c r="P498" s="255"/>
      <c r="Q498" s="255"/>
      <c r="R498" s="188"/>
      <c r="T498" s="189"/>
      <c r="U498" s="186"/>
      <c r="V498" s="186"/>
      <c r="W498" s="190">
        <f>SUM(W499:W512)</f>
        <v>0</v>
      </c>
      <c r="X498" s="186"/>
      <c r="Y498" s="190">
        <f>SUM(Y499:Y512)</f>
        <v>0</v>
      </c>
      <c r="Z498" s="186"/>
      <c r="AA498" s="191">
        <f>SUM(AA499:AA512)</f>
        <v>38.61</v>
      </c>
      <c r="AR498" s="192" t="s">
        <v>25</v>
      </c>
      <c r="AT498" s="193" t="s">
        <v>84</v>
      </c>
      <c r="AU498" s="193" t="s">
        <v>25</v>
      </c>
      <c r="AY498" s="192" t="s">
        <v>161</v>
      </c>
      <c r="BK498" s="194">
        <f>SUM(BK499:BK512)</f>
        <v>0</v>
      </c>
    </row>
    <row r="499" spans="2:65" s="34" customFormat="1" ht="28.5" customHeight="1">
      <c r="B499" s="161"/>
      <c r="C499" s="197" t="s">
        <v>698</v>
      </c>
      <c r="D499" s="197" t="s">
        <v>162</v>
      </c>
      <c r="E499" s="198" t="s">
        <v>699</v>
      </c>
      <c r="F499" s="199" t="s">
        <v>700</v>
      </c>
      <c r="G499" s="199"/>
      <c r="H499" s="199"/>
      <c r="I499" s="199"/>
      <c r="J499" s="200" t="s">
        <v>212</v>
      </c>
      <c r="K499" s="201">
        <v>116.32</v>
      </c>
      <c r="L499" s="202">
        <v>0</v>
      </c>
      <c r="M499" s="202"/>
      <c r="N499" s="203">
        <f>ROUND(L499*K499,2)</f>
        <v>0</v>
      </c>
      <c r="O499" s="203"/>
      <c r="P499" s="203"/>
      <c r="Q499" s="203"/>
      <c r="R499" s="163"/>
      <c r="T499" s="204"/>
      <c r="U499" s="46" t="s">
        <v>50</v>
      </c>
      <c r="V499" s="36"/>
      <c r="W499" s="205">
        <f>V499*K499</f>
        <v>0</v>
      </c>
      <c r="X499" s="205">
        <v>0</v>
      </c>
      <c r="Y499" s="205">
        <f>X499*K499</f>
        <v>0</v>
      </c>
      <c r="Z499" s="205">
        <v>0</v>
      </c>
      <c r="AA499" s="206">
        <f>Z499*K499</f>
        <v>0</v>
      </c>
      <c r="AR499" s="11" t="s">
        <v>166</v>
      </c>
      <c r="AT499" s="11" t="s">
        <v>162</v>
      </c>
      <c r="AU499" s="11" t="s">
        <v>24</v>
      </c>
      <c r="AY499" s="11" t="s">
        <v>161</v>
      </c>
      <c r="BE499" s="125">
        <f>IF(U499="základní",N499,0)</f>
        <v>0</v>
      </c>
      <c r="BF499" s="125">
        <f>IF(U499="snížená",N499,0)</f>
        <v>0</v>
      </c>
      <c r="BG499" s="125">
        <f>IF(U499="zákl. přenesená",N499,0)</f>
        <v>0</v>
      </c>
      <c r="BH499" s="125">
        <f>IF(U499="sníž. přenesená",N499,0)</f>
        <v>0</v>
      </c>
      <c r="BI499" s="125">
        <f>IF(U499="nulová",N499,0)</f>
        <v>0</v>
      </c>
      <c r="BJ499" s="11" t="s">
        <v>25</v>
      </c>
      <c r="BK499" s="125">
        <f>ROUND(L499*K499,2)</f>
        <v>0</v>
      </c>
      <c r="BL499" s="11" t="s">
        <v>166</v>
      </c>
      <c r="BM499" s="11" t="s">
        <v>701</v>
      </c>
    </row>
    <row r="500" spans="2:51" s="216" customFormat="1" ht="20.25" customHeight="1">
      <c r="B500" s="217"/>
      <c r="C500" s="218"/>
      <c r="D500" s="218"/>
      <c r="E500" s="219"/>
      <c r="F500" s="247" t="s">
        <v>702</v>
      </c>
      <c r="G500" s="247"/>
      <c r="H500" s="247"/>
      <c r="I500" s="247"/>
      <c r="J500" s="218"/>
      <c r="K500" s="221">
        <v>98.32</v>
      </c>
      <c r="L500" s="218"/>
      <c r="M500" s="218"/>
      <c r="N500" s="218"/>
      <c r="O500" s="218"/>
      <c r="P500" s="218"/>
      <c r="Q500" s="218"/>
      <c r="R500" s="222"/>
      <c r="T500" s="223"/>
      <c r="U500" s="218"/>
      <c r="V500" s="218"/>
      <c r="W500" s="218"/>
      <c r="X500" s="218"/>
      <c r="Y500" s="218"/>
      <c r="Z500" s="218"/>
      <c r="AA500" s="224"/>
      <c r="AT500" s="225" t="s">
        <v>169</v>
      </c>
      <c r="AU500" s="225" t="s">
        <v>24</v>
      </c>
      <c r="AV500" s="216" t="s">
        <v>24</v>
      </c>
      <c r="AW500" s="216" t="s">
        <v>42</v>
      </c>
      <c r="AX500" s="216" t="s">
        <v>85</v>
      </c>
      <c r="AY500" s="225" t="s">
        <v>161</v>
      </c>
    </row>
    <row r="501" spans="2:51" s="216" customFormat="1" ht="20.25" customHeight="1">
      <c r="B501" s="217"/>
      <c r="C501" s="218"/>
      <c r="D501" s="218"/>
      <c r="E501" s="219"/>
      <c r="F501" s="220" t="s">
        <v>703</v>
      </c>
      <c r="G501" s="220"/>
      <c r="H501" s="220"/>
      <c r="I501" s="220"/>
      <c r="J501" s="218"/>
      <c r="K501" s="221">
        <v>18</v>
      </c>
      <c r="L501" s="218"/>
      <c r="M501" s="218"/>
      <c r="N501" s="218"/>
      <c r="O501" s="218"/>
      <c r="P501" s="218"/>
      <c r="Q501" s="218"/>
      <c r="R501" s="222"/>
      <c r="T501" s="223"/>
      <c r="U501" s="218"/>
      <c r="V501" s="218"/>
      <c r="W501" s="218"/>
      <c r="X501" s="218"/>
      <c r="Y501" s="218"/>
      <c r="Z501" s="218"/>
      <c r="AA501" s="224"/>
      <c r="AT501" s="225" t="s">
        <v>169</v>
      </c>
      <c r="AU501" s="225" t="s">
        <v>24</v>
      </c>
      <c r="AV501" s="216" t="s">
        <v>24</v>
      </c>
      <c r="AW501" s="216" t="s">
        <v>42</v>
      </c>
      <c r="AX501" s="216" t="s">
        <v>85</v>
      </c>
      <c r="AY501" s="225" t="s">
        <v>161</v>
      </c>
    </row>
    <row r="502" spans="2:51" s="237" customFormat="1" ht="20.25" customHeight="1">
      <c r="B502" s="238"/>
      <c r="C502" s="239"/>
      <c r="D502" s="239"/>
      <c r="E502" s="240"/>
      <c r="F502" s="241" t="s">
        <v>190</v>
      </c>
      <c r="G502" s="241"/>
      <c r="H502" s="241"/>
      <c r="I502" s="241"/>
      <c r="J502" s="239"/>
      <c r="K502" s="242">
        <v>116.32</v>
      </c>
      <c r="L502" s="239"/>
      <c r="M502" s="239"/>
      <c r="N502" s="239"/>
      <c r="O502" s="239"/>
      <c r="P502" s="239"/>
      <c r="Q502" s="239"/>
      <c r="R502" s="243"/>
      <c r="T502" s="244"/>
      <c r="U502" s="239"/>
      <c r="V502" s="239"/>
      <c r="W502" s="239"/>
      <c r="X502" s="239"/>
      <c r="Y502" s="239"/>
      <c r="Z502" s="239"/>
      <c r="AA502" s="245"/>
      <c r="AT502" s="246" t="s">
        <v>169</v>
      </c>
      <c r="AU502" s="246" t="s">
        <v>24</v>
      </c>
      <c r="AV502" s="237" t="s">
        <v>166</v>
      </c>
      <c r="AW502" s="237" t="s">
        <v>42</v>
      </c>
      <c r="AX502" s="237" t="s">
        <v>25</v>
      </c>
      <c r="AY502" s="246" t="s">
        <v>161</v>
      </c>
    </row>
    <row r="503" spans="2:65" s="34" customFormat="1" ht="28.5" customHeight="1">
      <c r="B503" s="161"/>
      <c r="C503" s="197" t="s">
        <v>704</v>
      </c>
      <c r="D503" s="197" t="s">
        <v>162</v>
      </c>
      <c r="E503" s="198" t="s">
        <v>705</v>
      </c>
      <c r="F503" s="199" t="s">
        <v>706</v>
      </c>
      <c r="G503" s="199"/>
      <c r="H503" s="199"/>
      <c r="I503" s="199"/>
      <c r="J503" s="200" t="s">
        <v>469</v>
      </c>
      <c r="K503" s="201">
        <v>3</v>
      </c>
      <c r="L503" s="202">
        <v>0</v>
      </c>
      <c r="M503" s="202"/>
      <c r="N503" s="203">
        <f aca="true" t="shared" si="201" ref="N503:N504">ROUND(L503*K503,2)</f>
        <v>0</v>
      </c>
      <c r="O503" s="203"/>
      <c r="P503" s="203"/>
      <c r="Q503" s="203"/>
      <c r="R503" s="163"/>
      <c r="T503" s="204"/>
      <c r="U503" s="46" t="s">
        <v>50</v>
      </c>
      <c r="V503" s="36"/>
      <c r="W503" s="205">
        <f aca="true" t="shared" si="202" ref="W503:W504">V503*K503</f>
        <v>0</v>
      </c>
      <c r="X503" s="205">
        <v>0</v>
      </c>
      <c r="Y503" s="205">
        <f aca="true" t="shared" si="203" ref="Y503:Y504">X503*K503</f>
        <v>0</v>
      </c>
      <c r="Z503" s="205">
        <v>0</v>
      </c>
      <c r="AA503" s="206">
        <f aca="true" t="shared" si="204" ref="AA503:AA504">Z503*K503</f>
        <v>0</v>
      </c>
      <c r="AR503" s="11" t="s">
        <v>166</v>
      </c>
      <c r="AT503" s="11" t="s">
        <v>162</v>
      </c>
      <c r="AU503" s="11" t="s">
        <v>24</v>
      </c>
      <c r="AY503" s="11" t="s">
        <v>161</v>
      </c>
      <c r="BE503" s="125">
        <f aca="true" t="shared" si="205" ref="BE503:BE504">IF(U503="základní",N503,0)</f>
        <v>0</v>
      </c>
      <c r="BF503" s="125">
        <f aca="true" t="shared" si="206" ref="BF503:BF504">IF(U503="snížená",N503,0)</f>
        <v>0</v>
      </c>
      <c r="BG503" s="125">
        <f aca="true" t="shared" si="207" ref="BG503:BG504">IF(U503="zákl. přenesená",N503,0)</f>
        <v>0</v>
      </c>
      <c r="BH503" s="125">
        <f aca="true" t="shared" si="208" ref="BH503:BH504">IF(U503="sníž. přenesená",N503,0)</f>
        <v>0</v>
      </c>
      <c r="BI503" s="125">
        <f aca="true" t="shared" si="209" ref="BI503:BI504">IF(U503="nulová",N503,0)</f>
        <v>0</v>
      </c>
      <c r="BJ503" s="11" t="s">
        <v>25</v>
      </c>
      <c r="BK503" s="125">
        <f aca="true" t="shared" si="210" ref="BK503:BK504">ROUND(L503*K503,2)</f>
        <v>0</v>
      </c>
      <c r="BL503" s="11" t="s">
        <v>166</v>
      </c>
      <c r="BM503" s="11" t="s">
        <v>707</v>
      </c>
    </row>
    <row r="504" spans="2:65" s="34" customFormat="1" ht="20.25" customHeight="1">
      <c r="B504" s="161"/>
      <c r="C504" s="197" t="s">
        <v>708</v>
      </c>
      <c r="D504" s="197" t="s">
        <v>162</v>
      </c>
      <c r="E504" s="198" t="s">
        <v>709</v>
      </c>
      <c r="F504" s="199" t="s">
        <v>710</v>
      </c>
      <c r="G504" s="199"/>
      <c r="H504" s="199"/>
      <c r="I504" s="199"/>
      <c r="J504" s="200" t="s">
        <v>193</v>
      </c>
      <c r="K504" s="201">
        <v>500</v>
      </c>
      <c r="L504" s="202">
        <v>0</v>
      </c>
      <c r="M504" s="202"/>
      <c r="N504" s="203">
        <f t="shared" si="201"/>
        <v>0</v>
      </c>
      <c r="O504" s="203"/>
      <c r="P504" s="203"/>
      <c r="Q504" s="203"/>
      <c r="R504" s="163"/>
      <c r="T504" s="204"/>
      <c r="U504" s="46" t="s">
        <v>50</v>
      </c>
      <c r="V504" s="36"/>
      <c r="W504" s="205">
        <f t="shared" si="202"/>
        <v>0</v>
      </c>
      <c r="X504" s="205">
        <v>0</v>
      </c>
      <c r="Y504" s="205">
        <f t="shared" si="203"/>
        <v>0</v>
      </c>
      <c r="Z504" s="205">
        <v>0</v>
      </c>
      <c r="AA504" s="206">
        <f t="shared" si="204"/>
        <v>0</v>
      </c>
      <c r="AR504" s="11" t="s">
        <v>166</v>
      </c>
      <c r="AT504" s="11" t="s">
        <v>162</v>
      </c>
      <c r="AU504" s="11" t="s">
        <v>24</v>
      </c>
      <c r="AY504" s="11" t="s">
        <v>161</v>
      </c>
      <c r="BE504" s="125">
        <f t="shared" si="205"/>
        <v>0</v>
      </c>
      <c r="BF504" s="125">
        <f t="shared" si="206"/>
        <v>0</v>
      </c>
      <c r="BG504" s="125">
        <f t="shared" si="207"/>
        <v>0</v>
      </c>
      <c r="BH504" s="125">
        <f t="shared" si="208"/>
        <v>0</v>
      </c>
      <c r="BI504" s="125">
        <f t="shared" si="209"/>
        <v>0</v>
      </c>
      <c r="BJ504" s="11" t="s">
        <v>25</v>
      </c>
      <c r="BK504" s="125">
        <f t="shared" si="210"/>
        <v>0</v>
      </c>
      <c r="BL504" s="11" t="s">
        <v>166</v>
      </c>
      <c r="BM504" s="11" t="s">
        <v>711</v>
      </c>
    </row>
    <row r="505" spans="2:51" s="207" customFormat="1" ht="20.25" customHeight="1">
      <c r="B505" s="208"/>
      <c r="C505" s="209"/>
      <c r="D505" s="209"/>
      <c r="E505" s="210"/>
      <c r="F505" s="211" t="s">
        <v>262</v>
      </c>
      <c r="G505" s="211"/>
      <c r="H505" s="211"/>
      <c r="I505" s="211"/>
      <c r="J505" s="209"/>
      <c r="K505" s="210"/>
      <c r="L505" s="209"/>
      <c r="M505" s="209"/>
      <c r="N505" s="209"/>
      <c r="O505" s="209"/>
      <c r="P505" s="209"/>
      <c r="Q505" s="209"/>
      <c r="R505" s="212"/>
      <c r="T505" s="213"/>
      <c r="U505" s="209"/>
      <c r="V505" s="209"/>
      <c r="W505" s="209"/>
      <c r="X505" s="209"/>
      <c r="Y505" s="209"/>
      <c r="Z505" s="209"/>
      <c r="AA505" s="214"/>
      <c r="AT505" s="215" t="s">
        <v>169</v>
      </c>
      <c r="AU505" s="215" t="s">
        <v>24</v>
      </c>
      <c r="AV505" s="207" t="s">
        <v>25</v>
      </c>
      <c r="AW505" s="207" t="s">
        <v>42</v>
      </c>
      <c r="AX505" s="207" t="s">
        <v>85</v>
      </c>
      <c r="AY505" s="215" t="s">
        <v>161</v>
      </c>
    </row>
    <row r="506" spans="2:51" s="216" customFormat="1" ht="20.25" customHeight="1">
      <c r="B506" s="217"/>
      <c r="C506" s="218"/>
      <c r="D506" s="218"/>
      <c r="E506" s="219"/>
      <c r="F506" s="220" t="s">
        <v>712</v>
      </c>
      <c r="G506" s="220"/>
      <c r="H506" s="220"/>
      <c r="I506" s="220"/>
      <c r="J506" s="218"/>
      <c r="K506" s="221">
        <v>500</v>
      </c>
      <c r="L506" s="218"/>
      <c r="M506" s="218"/>
      <c r="N506" s="218"/>
      <c r="O506" s="218"/>
      <c r="P506" s="218"/>
      <c r="Q506" s="218"/>
      <c r="R506" s="222"/>
      <c r="T506" s="223"/>
      <c r="U506" s="218"/>
      <c r="V506" s="218"/>
      <c r="W506" s="218"/>
      <c r="X506" s="218"/>
      <c r="Y506" s="218"/>
      <c r="Z506" s="218"/>
      <c r="AA506" s="224"/>
      <c r="AT506" s="225" t="s">
        <v>169</v>
      </c>
      <c r="AU506" s="225" t="s">
        <v>24</v>
      </c>
      <c r="AV506" s="216" t="s">
        <v>24</v>
      </c>
      <c r="AW506" s="216" t="s">
        <v>42</v>
      </c>
      <c r="AX506" s="216" t="s">
        <v>85</v>
      </c>
      <c r="AY506" s="225" t="s">
        <v>161</v>
      </c>
    </row>
    <row r="507" spans="2:51" s="237" customFormat="1" ht="20.25" customHeight="1">
      <c r="B507" s="238"/>
      <c r="C507" s="239"/>
      <c r="D507" s="239"/>
      <c r="E507" s="240"/>
      <c r="F507" s="241" t="s">
        <v>190</v>
      </c>
      <c r="G507" s="241"/>
      <c r="H507" s="241"/>
      <c r="I507" s="241"/>
      <c r="J507" s="239"/>
      <c r="K507" s="242">
        <v>500</v>
      </c>
      <c r="L507" s="239"/>
      <c r="M507" s="239"/>
      <c r="N507" s="239"/>
      <c r="O507" s="239"/>
      <c r="P507" s="239"/>
      <c r="Q507" s="239"/>
      <c r="R507" s="243"/>
      <c r="T507" s="244"/>
      <c r="U507" s="239"/>
      <c r="V507" s="239"/>
      <c r="W507" s="239"/>
      <c r="X507" s="239"/>
      <c r="Y507" s="239"/>
      <c r="Z507" s="239"/>
      <c r="AA507" s="245"/>
      <c r="AT507" s="246" t="s">
        <v>169</v>
      </c>
      <c r="AU507" s="246" t="s">
        <v>24</v>
      </c>
      <c r="AV507" s="237" t="s">
        <v>166</v>
      </c>
      <c r="AW507" s="237" t="s">
        <v>42</v>
      </c>
      <c r="AX507" s="237" t="s">
        <v>25</v>
      </c>
      <c r="AY507" s="246" t="s">
        <v>161</v>
      </c>
    </row>
    <row r="508" spans="2:65" s="34" customFormat="1" ht="28.5" customHeight="1">
      <c r="B508" s="161"/>
      <c r="C508" s="197" t="s">
        <v>713</v>
      </c>
      <c r="D508" s="197" t="s">
        <v>162</v>
      </c>
      <c r="E508" s="198" t="s">
        <v>714</v>
      </c>
      <c r="F508" s="199" t="s">
        <v>715</v>
      </c>
      <c r="G508" s="199"/>
      <c r="H508" s="199"/>
      <c r="I508" s="199"/>
      <c r="J508" s="200" t="s">
        <v>469</v>
      </c>
      <c r="K508" s="201">
        <v>1</v>
      </c>
      <c r="L508" s="202">
        <v>0</v>
      </c>
      <c r="M508" s="202"/>
      <c r="N508" s="203">
        <f aca="true" t="shared" si="211" ref="N508:N509">ROUND(L508*K508,2)</f>
        <v>0</v>
      </c>
      <c r="O508" s="203"/>
      <c r="P508" s="203"/>
      <c r="Q508" s="203"/>
      <c r="R508" s="163"/>
      <c r="T508" s="204"/>
      <c r="U508" s="46" t="s">
        <v>50</v>
      </c>
      <c r="V508" s="36"/>
      <c r="W508" s="205">
        <f aca="true" t="shared" si="212" ref="W508:W509">V508*K508</f>
        <v>0</v>
      </c>
      <c r="X508" s="205">
        <v>0</v>
      </c>
      <c r="Y508" s="205">
        <f aca="true" t="shared" si="213" ref="Y508:Y509">X508*K508</f>
        <v>0</v>
      </c>
      <c r="Z508" s="205">
        <v>0</v>
      </c>
      <c r="AA508" s="206">
        <f aca="true" t="shared" si="214" ref="AA508:AA509">Z508*K508</f>
        <v>0</v>
      </c>
      <c r="AR508" s="11" t="s">
        <v>166</v>
      </c>
      <c r="AT508" s="11" t="s">
        <v>162</v>
      </c>
      <c r="AU508" s="11" t="s">
        <v>24</v>
      </c>
      <c r="AY508" s="11" t="s">
        <v>161</v>
      </c>
      <c r="BE508" s="125">
        <f aca="true" t="shared" si="215" ref="BE508:BE509">IF(U508="základní",N508,0)</f>
        <v>0</v>
      </c>
      <c r="BF508" s="125">
        <f aca="true" t="shared" si="216" ref="BF508:BF509">IF(U508="snížená",N508,0)</f>
        <v>0</v>
      </c>
      <c r="BG508" s="125">
        <f aca="true" t="shared" si="217" ref="BG508:BG509">IF(U508="zákl. přenesená",N508,0)</f>
        <v>0</v>
      </c>
      <c r="BH508" s="125">
        <f aca="true" t="shared" si="218" ref="BH508:BH509">IF(U508="sníž. přenesená",N508,0)</f>
        <v>0</v>
      </c>
      <c r="BI508" s="125">
        <f aca="true" t="shared" si="219" ref="BI508:BI509">IF(U508="nulová",N508,0)</f>
        <v>0</v>
      </c>
      <c r="BJ508" s="11" t="s">
        <v>25</v>
      </c>
      <c r="BK508" s="125">
        <f aca="true" t="shared" si="220" ref="BK508:BK509">ROUND(L508*K508,2)</f>
        <v>0</v>
      </c>
      <c r="BL508" s="11" t="s">
        <v>166</v>
      </c>
      <c r="BM508" s="11" t="s">
        <v>716</v>
      </c>
    </row>
    <row r="509" spans="2:65" s="34" customFormat="1" ht="28.5" customHeight="1">
      <c r="B509" s="161"/>
      <c r="C509" s="197" t="s">
        <v>717</v>
      </c>
      <c r="D509" s="197" t="s">
        <v>162</v>
      </c>
      <c r="E509" s="198" t="s">
        <v>718</v>
      </c>
      <c r="F509" s="199" t="s">
        <v>719</v>
      </c>
      <c r="G509" s="199"/>
      <c r="H509" s="199"/>
      <c r="I509" s="199"/>
      <c r="J509" s="200" t="s">
        <v>165</v>
      </c>
      <c r="K509" s="201">
        <v>59.4</v>
      </c>
      <c r="L509" s="202">
        <v>0</v>
      </c>
      <c r="M509" s="202"/>
      <c r="N509" s="203">
        <f t="shared" si="211"/>
        <v>0</v>
      </c>
      <c r="O509" s="203"/>
      <c r="P509" s="203"/>
      <c r="Q509" s="203"/>
      <c r="R509" s="163"/>
      <c r="T509" s="204"/>
      <c r="U509" s="46" t="s">
        <v>50</v>
      </c>
      <c r="V509" s="36"/>
      <c r="W509" s="205">
        <f t="shared" si="212"/>
        <v>0</v>
      </c>
      <c r="X509" s="205">
        <v>0</v>
      </c>
      <c r="Y509" s="205">
        <f t="shared" si="213"/>
        <v>0</v>
      </c>
      <c r="Z509" s="205">
        <v>0.65</v>
      </c>
      <c r="AA509" s="206">
        <f t="shared" si="214"/>
        <v>38.61</v>
      </c>
      <c r="AR509" s="11" t="s">
        <v>166</v>
      </c>
      <c r="AT509" s="11" t="s">
        <v>162</v>
      </c>
      <c r="AU509" s="11" t="s">
        <v>24</v>
      </c>
      <c r="AY509" s="11" t="s">
        <v>161</v>
      </c>
      <c r="BE509" s="125">
        <f t="shared" si="215"/>
        <v>0</v>
      </c>
      <c r="BF509" s="125">
        <f t="shared" si="216"/>
        <v>0</v>
      </c>
      <c r="BG509" s="125">
        <f t="shared" si="217"/>
        <v>0</v>
      </c>
      <c r="BH509" s="125">
        <f t="shared" si="218"/>
        <v>0</v>
      </c>
      <c r="BI509" s="125">
        <f t="shared" si="219"/>
        <v>0</v>
      </c>
      <c r="BJ509" s="11" t="s">
        <v>25</v>
      </c>
      <c r="BK509" s="125">
        <f t="shared" si="220"/>
        <v>0</v>
      </c>
      <c r="BL509" s="11" t="s">
        <v>166</v>
      </c>
      <c r="BM509" s="11" t="s">
        <v>720</v>
      </c>
    </row>
    <row r="510" spans="2:51" s="207" customFormat="1" ht="20.25" customHeight="1">
      <c r="B510" s="208"/>
      <c r="C510" s="209"/>
      <c r="D510" s="209"/>
      <c r="E510" s="210"/>
      <c r="F510" s="211" t="s">
        <v>721</v>
      </c>
      <c r="G510" s="211"/>
      <c r="H510" s="211"/>
      <c r="I510" s="211"/>
      <c r="J510" s="209"/>
      <c r="K510" s="210"/>
      <c r="L510" s="209"/>
      <c r="M510" s="209"/>
      <c r="N510" s="209"/>
      <c r="O510" s="209"/>
      <c r="P510" s="209"/>
      <c r="Q510" s="209"/>
      <c r="R510" s="212"/>
      <c r="T510" s="213"/>
      <c r="U510" s="209"/>
      <c r="V510" s="209"/>
      <c r="W510" s="209"/>
      <c r="X510" s="209"/>
      <c r="Y510" s="209"/>
      <c r="Z510" s="209"/>
      <c r="AA510" s="214"/>
      <c r="AT510" s="215" t="s">
        <v>169</v>
      </c>
      <c r="AU510" s="215" t="s">
        <v>24</v>
      </c>
      <c r="AV510" s="207" t="s">
        <v>25</v>
      </c>
      <c r="AW510" s="207" t="s">
        <v>42</v>
      </c>
      <c r="AX510" s="207" t="s">
        <v>85</v>
      </c>
      <c r="AY510" s="215" t="s">
        <v>161</v>
      </c>
    </row>
    <row r="511" spans="2:51" s="216" customFormat="1" ht="20.25" customHeight="1">
      <c r="B511" s="217"/>
      <c r="C511" s="218"/>
      <c r="D511" s="218"/>
      <c r="E511" s="219"/>
      <c r="F511" s="220" t="s">
        <v>722</v>
      </c>
      <c r="G511" s="220"/>
      <c r="H511" s="220"/>
      <c r="I511" s="220"/>
      <c r="J511" s="218"/>
      <c r="K511" s="221">
        <v>59.4</v>
      </c>
      <c r="L511" s="218"/>
      <c r="M511" s="218"/>
      <c r="N511" s="218"/>
      <c r="O511" s="218"/>
      <c r="P511" s="218"/>
      <c r="Q511" s="218"/>
      <c r="R511" s="222"/>
      <c r="T511" s="223"/>
      <c r="U511" s="218"/>
      <c r="V511" s="218"/>
      <c r="W511" s="218"/>
      <c r="X511" s="218"/>
      <c r="Y511" s="218"/>
      <c r="Z511" s="218"/>
      <c r="AA511" s="224"/>
      <c r="AT511" s="225" t="s">
        <v>169</v>
      </c>
      <c r="AU511" s="225" t="s">
        <v>24</v>
      </c>
      <c r="AV511" s="216" t="s">
        <v>24</v>
      </c>
      <c r="AW511" s="216" t="s">
        <v>42</v>
      </c>
      <c r="AX511" s="216" t="s">
        <v>85</v>
      </c>
      <c r="AY511" s="225" t="s">
        <v>161</v>
      </c>
    </row>
    <row r="512" spans="2:51" s="237" customFormat="1" ht="20.25" customHeight="1">
      <c r="B512" s="238"/>
      <c r="C512" s="239"/>
      <c r="D512" s="239"/>
      <c r="E512" s="240"/>
      <c r="F512" s="241" t="s">
        <v>190</v>
      </c>
      <c r="G512" s="241"/>
      <c r="H512" s="241"/>
      <c r="I512" s="241"/>
      <c r="J512" s="239"/>
      <c r="K512" s="242">
        <v>59.4</v>
      </c>
      <c r="L512" s="239"/>
      <c r="M512" s="239"/>
      <c r="N512" s="239"/>
      <c r="O512" s="239"/>
      <c r="P512" s="239"/>
      <c r="Q512" s="239"/>
      <c r="R512" s="243"/>
      <c r="T512" s="244"/>
      <c r="U512" s="239"/>
      <c r="V512" s="239"/>
      <c r="W512" s="239"/>
      <c r="X512" s="239"/>
      <c r="Y512" s="239"/>
      <c r="Z512" s="239"/>
      <c r="AA512" s="245"/>
      <c r="AT512" s="246" t="s">
        <v>169</v>
      </c>
      <c r="AU512" s="246" t="s">
        <v>24</v>
      </c>
      <c r="AV512" s="237" t="s">
        <v>166</v>
      </c>
      <c r="AW512" s="237" t="s">
        <v>42</v>
      </c>
      <c r="AX512" s="237" t="s">
        <v>25</v>
      </c>
      <c r="AY512" s="246" t="s">
        <v>161</v>
      </c>
    </row>
    <row r="513" spans="2:63" s="184" customFormat="1" ht="29.25" customHeight="1">
      <c r="B513" s="185"/>
      <c r="C513" s="186"/>
      <c r="D513" s="195" t="s">
        <v>126</v>
      </c>
      <c r="E513" s="195"/>
      <c r="F513" s="195"/>
      <c r="G513" s="195"/>
      <c r="H513" s="195"/>
      <c r="I513" s="195"/>
      <c r="J513" s="195"/>
      <c r="K513" s="195"/>
      <c r="L513" s="195"/>
      <c r="M513" s="195"/>
      <c r="N513" s="196">
        <f>BK513</f>
        <v>0</v>
      </c>
      <c r="O513" s="196"/>
      <c r="P513" s="196"/>
      <c r="Q513" s="196"/>
      <c r="R513" s="188"/>
      <c r="T513" s="189"/>
      <c r="U513" s="186"/>
      <c r="V513" s="186"/>
      <c r="W513" s="190">
        <f>SUM(W514:W535)</f>
        <v>0</v>
      </c>
      <c r="X513" s="186"/>
      <c r="Y513" s="190">
        <f>SUM(Y514:Y535)</f>
        <v>0</v>
      </c>
      <c r="Z513" s="186"/>
      <c r="AA513" s="191">
        <f>SUM(AA514:AA535)</f>
        <v>0</v>
      </c>
      <c r="AR513" s="192" t="s">
        <v>25</v>
      </c>
      <c r="AT513" s="193" t="s">
        <v>84</v>
      </c>
      <c r="AU513" s="193" t="s">
        <v>25</v>
      </c>
      <c r="AY513" s="192" t="s">
        <v>161</v>
      </c>
      <c r="BK513" s="194">
        <f>SUM(BK514:BK535)</f>
        <v>0</v>
      </c>
    </row>
    <row r="514" spans="2:65" s="34" customFormat="1" ht="28.5" customHeight="1">
      <c r="B514" s="161"/>
      <c r="C514" s="197" t="s">
        <v>723</v>
      </c>
      <c r="D514" s="197" t="s">
        <v>162</v>
      </c>
      <c r="E514" s="198" t="s">
        <v>724</v>
      </c>
      <c r="F514" s="199" t="s">
        <v>725</v>
      </c>
      <c r="G514" s="199"/>
      <c r="H514" s="199"/>
      <c r="I514" s="199"/>
      <c r="J514" s="200" t="s">
        <v>402</v>
      </c>
      <c r="K514" s="201">
        <v>315.405</v>
      </c>
      <c r="L514" s="202">
        <v>0</v>
      </c>
      <c r="M514" s="202"/>
      <c r="N514" s="203">
        <f aca="true" t="shared" si="221" ref="N514:N515">ROUND(L514*K514,2)</f>
        <v>0</v>
      </c>
      <c r="O514" s="203"/>
      <c r="P514" s="203"/>
      <c r="Q514" s="203"/>
      <c r="R514" s="163"/>
      <c r="T514" s="204"/>
      <c r="U514" s="46" t="s">
        <v>50</v>
      </c>
      <c r="V514" s="36"/>
      <c r="W514" s="205">
        <f aca="true" t="shared" si="222" ref="W514:W515">V514*K514</f>
        <v>0</v>
      </c>
      <c r="X514" s="205">
        <v>0</v>
      </c>
      <c r="Y514" s="205">
        <f aca="true" t="shared" si="223" ref="Y514:Y515">X514*K514</f>
        <v>0</v>
      </c>
      <c r="Z514" s="205">
        <v>0</v>
      </c>
      <c r="AA514" s="206">
        <f aca="true" t="shared" si="224" ref="AA514:AA515">Z514*K514</f>
        <v>0</v>
      </c>
      <c r="AR514" s="11" t="s">
        <v>166</v>
      </c>
      <c r="AT514" s="11" t="s">
        <v>162</v>
      </c>
      <c r="AU514" s="11" t="s">
        <v>24</v>
      </c>
      <c r="AY514" s="11" t="s">
        <v>161</v>
      </c>
      <c r="BE514" s="125">
        <f aca="true" t="shared" si="225" ref="BE514:BE515">IF(U514="základní",N514,0)</f>
        <v>0</v>
      </c>
      <c r="BF514" s="125">
        <f aca="true" t="shared" si="226" ref="BF514:BF515">IF(U514="snížená",N514,0)</f>
        <v>0</v>
      </c>
      <c r="BG514" s="125">
        <f aca="true" t="shared" si="227" ref="BG514:BG515">IF(U514="zákl. přenesená",N514,0)</f>
        <v>0</v>
      </c>
      <c r="BH514" s="125">
        <f aca="true" t="shared" si="228" ref="BH514:BH515">IF(U514="sníž. přenesená",N514,0)</f>
        <v>0</v>
      </c>
      <c r="BI514" s="125">
        <f aca="true" t="shared" si="229" ref="BI514:BI515">IF(U514="nulová",N514,0)</f>
        <v>0</v>
      </c>
      <c r="BJ514" s="11" t="s">
        <v>25</v>
      </c>
      <c r="BK514" s="125">
        <f aca="true" t="shared" si="230" ref="BK514:BK515">ROUND(L514*K514,2)</f>
        <v>0</v>
      </c>
      <c r="BL514" s="11" t="s">
        <v>166</v>
      </c>
      <c r="BM514" s="11" t="s">
        <v>726</v>
      </c>
    </row>
    <row r="515" spans="2:65" s="34" customFormat="1" ht="39.75" customHeight="1">
      <c r="B515" s="161"/>
      <c r="C515" s="197" t="s">
        <v>727</v>
      </c>
      <c r="D515" s="197" t="s">
        <v>162</v>
      </c>
      <c r="E515" s="198" t="s">
        <v>728</v>
      </c>
      <c r="F515" s="199" t="s">
        <v>729</v>
      </c>
      <c r="G515" s="199"/>
      <c r="H515" s="199"/>
      <c r="I515" s="199"/>
      <c r="J515" s="200" t="s">
        <v>402</v>
      </c>
      <c r="K515" s="201">
        <v>38.61</v>
      </c>
      <c r="L515" s="202">
        <v>0</v>
      </c>
      <c r="M515" s="202"/>
      <c r="N515" s="203">
        <f t="shared" si="221"/>
        <v>0</v>
      </c>
      <c r="O515" s="203"/>
      <c r="P515" s="203"/>
      <c r="Q515" s="203"/>
      <c r="R515" s="163"/>
      <c r="T515" s="204"/>
      <c r="U515" s="46" t="s">
        <v>50</v>
      </c>
      <c r="V515" s="36"/>
      <c r="W515" s="205">
        <f t="shared" si="222"/>
        <v>0</v>
      </c>
      <c r="X515" s="205">
        <v>0</v>
      </c>
      <c r="Y515" s="205">
        <f t="shared" si="223"/>
        <v>0</v>
      </c>
      <c r="Z515" s="205">
        <v>0</v>
      </c>
      <c r="AA515" s="206">
        <f t="shared" si="224"/>
        <v>0</v>
      </c>
      <c r="AR515" s="11" t="s">
        <v>166</v>
      </c>
      <c r="AT515" s="11" t="s">
        <v>162</v>
      </c>
      <c r="AU515" s="11" t="s">
        <v>24</v>
      </c>
      <c r="AY515" s="11" t="s">
        <v>161</v>
      </c>
      <c r="BE515" s="125">
        <f t="shared" si="225"/>
        <v>0</v>
      </c>
      <c r="BF515" s="125">
        <f t="shared" si="226"/>
        <v>0</v>
      </c>
      <c r="BG515" s="125">
        <f t="shared" si="227"/>
        <v>0</v>
      </c>
      <c r="BH515" s="125">
        <f t="shared" si="228"/>
        <v>0</v>
      </c>
      <c r="BI515" s="125">
        <f t="shared" si="229"/>
        <v>0</v>
      </c>
      <c r="BJ515" s="11" t="s">
        <v>25</v>
      </c>
      <c r="BK515" s="125">
        <f t="shared" si="230"/>
        <v>0</v>
      </c>
      <c r="BL515" s="11" t="s">
        <v>166</v>
      </c>
      <c r="BM515" s="11" t="s">
        <v>730</v>
      </c>
    </row>
    <row r="516" spans="2:51" s="207" customFormat="1" ht="20.25" customHeight="1">
      <c r="B516" s="208"/>
      <c r="C516" s="209"/>
      <c r="D516" s="209"/>
      <c r="E516" s="210"/>
      <c r="F516" s="211" t="s">
        <v>731</v>
      </c>
      <c r="G516" s="211"/>
      <c r="H516" s="211"/>
      <c r="I516" s="211"/>
      <c r="J516" s="209"/>
      <c r="K516" s="210"/>
      <c r="L516" s="209"/>
      <c r="M516" s="209"/>
      <c r="N516" s="209"/>
      <c r="O516" s="209"/>
      <c r="P516" s="209"/>
      <c r="Q516" s="209"/>
      <c r="R516" s="212"/>
      <c r="T516" s="213"/>
      <c r="U516" s="209"/>
      <c r="V516" s="209"/>
      <c r="W516" s="209"/>
      <c r="X516" s="209"/>
      <c r="Y516" s="209"/>
      <c r="Z516" s="209"/>
      <c r="AA516" s="214"/>
      <c r="AT516" s="215" t="s">
        <v>169</v>
      </c>
      <c r="AU516" s="215" t="s">
        <v>24</v>
      </c>
      <c r="AV516" s="207" t="s">
        <v>25</v>
      </c>
      <c r="AW516" s="207" t="s">
        <v>42</v>
      </c>
      <c r="AX516" s="207" t="s">
        <v>85</v>
      </c>
      <c r="AY516" s="215" t="s">
        <v>161</v>
      </c>
    </row>
    <row r="517" spans="2:51" s="216" customFormat="1" ht="20.25" customHeight="1">
      <c r="B517" s="217"/>
      <c r="C517" s="218"/>
      <c r="D517" s="218"/>
      <c r="E517" s="219"/>
      <c r="F517" s="220" t="s">
        <v>732</v>
      </c>
      <c r="G517" s="220"/>
      <c r="H517" s="220"/>
      <c r="I517" s="220"/>
      <c r="J517" s="218"/>
      <c r="K517" s="221">
        <v>38.61</v>
      </c>
      <c r="L517" s="218"/>
      <c r="M517" s="218"/>
      <c r="N517" s="218"/>
      <c r="O517" s="218"/>
      <c r="P517" s="218"/>
      <c r="Q517" s="218"/>
      <c r="R517" s="222"/>
      <c r="T517" s="223"/>
      <c r="U517" s="218"/>
      <c r="V517" s="218"/>
      <c r="W517" s="218"/>
      <c r="X517" s="218"/>
      <c r="Y517" s="218"/>
      <c r="Z517" s="218"/>
      <c r="AA517" s="224"/>
      <c r="AT517" s="225" t="s">
        <v>169</v>
      </c>
      <c r="AU517" s="225" t="s">
        <v>24</v>
      </c>
      <c r="AV517" s="216" t="s">
        <v>24</v>
      </c>
      <c r="AW517" s="216" t="s">
        <v>42</v>
      </c>
      <c r="AX517" s="216" t="s">
        <v>85</v>
      </c>
      <c r="AY517" s="225" t="s">
        <v>161</v>
      </c>
    </row>
    <row r="518" spans="2:51" s="237" customFormat="1" ht="20.25" customHeight="1">
      <c r="B518" s="238"/>
      <c r="C518" s="239"/>
      <c r="D518" s="239"/>
      <c r="E518" s="240"/>
      <c r="F518" s="241" t="s">
        <v>190</v>
      </c>
      <c r="G518" s="241"/>
      <c r="H518" s="241"/>
      <c r="I518" s="241"/>
      <c r="J518" s="239"/>
      <c r="K518" s="242">
        <v>38.61</v>
      </c>
      <c r="L518" s="239"/>
      <c r="M518" s="239"/>
      <c r="N518" s="239"/>
      <c r="O518" s="239"/>
      <c r="P518" s="239"/>
      <c r="Q518" s="239"/>
      <c r="R518" s="243"/>
      <c r="T518" s="244"/>
      <c r="U518" s="239"/>
      <c r="V518" s="239"/>
      <c r="W518" s="239"/>
      <c r="X518" s="239"/>
      <c r="Y518" s="239"/>
      <c r="Z518" s="239"/>
      <c r="AA518" s="245"/>
      <c r="AT518" s="246" t="s">
        <v>169</v>
      </c>
      <c r="AU518" s="246" t="s">
        <v>24</v>
      </c>
      <c r="AV518" s="237" t="s">
        <v>166</v>
      </c>
      <c r="AW518" s="237" t="s">
        <v>42</v>
      </c>
      <c r="AX518" s="237" t="s">
        <v>25</v>
      </c>
      <c r="AY518" s="246" t="s">
        <v>161</v>
      </c>
    </row>
    <row r="519" spans="2:65" s="34" customFormat="1" ht="28.5" customHeight="1">
      <c r="B519" s="161"/>
      <c r="C519" s="197" t="s">
        <v>733</v>
      </c>
      <c r="D519" s="197" t="s">
        <v>162</v>
      </c>
      <c r="E519" s="198" t="s">
        <v>734</v>
      </c>
      <c r="F519" s="199" t="s">
        <v>735</v>
      </c>
      <c r="G519" s="199"/>
      <c r="H519" s="199"/>
      <c r="I519" s="199"/>
      <c r="J519" s="200" t="s">
        <v>402</v>
      </c>
      <c r="K519" s="201">
        <v>38.61</v>
      </c>
      <c r="L519" s="202">
        <v>0</v>
      </c>
      <c r="M519" s="202"/>
      <c r="N519" s="203">
        <f aca="true" t="shared" si="231" ref="N519:N520">ROUND(L519*K519,2)</f>
        <v>0</v>
      </c>
      <c r="O519" s="203"/>
      <c r="P519" s="203"/>
      <c r="Q519" s="203"/>
      <c r="R519" s="163"/>
      <c r="T519" s="204"/>
      <c r="U519" s="46" t="s">
        <v>50</v>
      </c>
      <c r="V519" s="36"/>
      <c r="W519" s="205">
        <f aca="true" t="shared" si="232" ref="W519:W520">V519*K519</f>
        <v>0</v>
      </c>
      <c r="X519" s="205">
        <v>0</v>
      </c>
      <c r="Y519" s="205">
        <f aca="true" t="shared" si="233" ref="Y519:Y520">X519*K519</f>
        <v>0</v>
      </c>
      <c r="Z519" s="205">
        <v>0</v>
      </c>
      <c r="AA519" s="206">
        <f aca="true" t="shared" si="234" ref="AA519:AA520">Z519*K519</f>
        <v>0</v>
      </c>
      <c r="AR519" s="11" t="s">
        <v>166</v>
      </c>
      <c r="AT519" s="11" t="s">
        <v>162</v>
      </c>
      <c r="AU519" s="11" t="s">
        <v>24</v>
      </c>
      <c r="AY519" s="11" t="s">
        <v>161</v>
      </c>
      <c r="BE519" s="125">
        <f aca="true" t="shared" si="235" ref="BE519:BE520">IF(U519="základní",N519,0)</f>
        <v>0</v>
      </c>
      <c r="BF519" s="125">
        <f aca="true" t="shared" si="236" ref="BF519:BF520">IF(U519="snížená",N519,0)</f>
        <v>0</v>
      </c>
      <c r="BG519" s="125">
        <f aca="true" t="shared" si="237" ref="BG519:BG520">IF(U519="zákl. přenesená",N519,0)</f>
        <v>0</v>
      </c>
      <c r="BH519" s="125">
        <f aca="true" t="shared" si="238" ref="BH519:BH520">IF(U519="sníž. přenesená",N519,0)</f>
        <v>0</v>
      </c>
      <c r="BI519" s="125">
        <f aca="true" t="shared" si="239" ref="BI519:BI520">IF(U519="nulová",N519,0)</f>
        <v>0</v>
      </c>
      <c r="BJ519" s="11" t="s">
        <v>25</v>
      </c>
      <c r="BK519" s="125">
        <f aca="true" t="shared" si="240" ref="BK519:BK520">ROUND(L519*K519,2)</f>
        <v>0</v>
      </c>
      <c r="BL519" s="11" t="s">
        <v>166</v>
      </c>
      <c r="BM519" s="11" t="s">
        <v>736</v>
      </c>
    </row>
    <row r="520" spans="2:65" s="34" customFormat="1" ht="28.5" customHeight="1">
      <c r="B520" s="161"/>
      <c r="C520" s="197" t="s">
        <v>737</v>
      </c>
      <c r="D520" s="197" t="s">
        <v>162</v>
      </c>
      <c r="E520" s="198" t="s">
        <v>738</v>
      </c>
      <c r="F520" s="199" t="s">
        <v>739</v>
      </c>
      <c r="G520" s="199"/>
      <c r="H520" s="199"/>
      <c r="I520" s="199"/>
      <c r="J520" s="200" t="s">
        <v>402</v>
      </c>
      <c r="K520" s="201">
        <v>347.49</v>
      </c>
      <c r="L520" s="202">
        <v>0</v>
      </c>
      <c r="M520" s="202"/>
      <c r="N520" s="203">
        <f t="shared" si="231"/>
        <v>0</v>
      </c>
      <c r="O520" s="203"/>
      <c r="P520" s="203"/>
      <c r="Q520" s="203"/>
      <c r="R520" s="163"/>
      <c r="T520" s="204"/>
      <c r="U520" s="46" t="s">
        <v>50</v>
      </c>
      <c r="V520" s="36"/>
      <c r="W520" s="205">
        <f t="shared" si="232"/>
        <v>0</v>
      </c>
      <c r="X520" s="205">
        <v>0</v>
      </c>
      <c r="Y520" s="205">
        <f t="shared" si="233"/>
        <v>0</v>
      </c>
      <c r="Z520" s="205">
        <v>0</v>
      </c>
      <c r="AA520" s="206">
        <f t="shared" si="234"/>
        <v>0</v>
      </c>
      <c r="AR520" s="11" t="s">
        <v>166</v>
      </c>
      <c r="AT520" s="11" t="s">
        <v>162</v>
      </c>
      <c r="AU520" s="11" t="s">
        <v>24</v>
      </c>
      <c r="AY520" s="11" t="s">
        <v>161</v>
      </c>
      <c r="BE520" s="125">
        <f t="shared" si="235"/>
        <v>0</v>
      </c>
      <c r="BF520" s="125">
        <f t="shared" si="236"/>
        <v>0</v>
      </c>
      <c r="BG520" s="125">
        <f t="shared" si="237"/>
        <v>0</v>
      </c>
      <c r="BH520" s="125">
        <f t="shared" si="238"/>
        <v>0</v>
      </c>
      <c r="BI520" s="125">
        <f t="shared" si="239"/>
        <v>0</v>
      </c>
      <c r="BJ520" s="11" t="s">
        <v>25</v>
      </c>
      <c r="BK520" s="125">
        <f t="shared" si="240"/>
        <v>0</v>
      </c>
      <c r="BL520" s="11" t="s">
        <v>166</v>
      </c>
      <c r="BM520" s="11" t="s">
        <v>740</v>
      </c>
    </row>
    <row r="521" spans="2:51" s="216" customFormat="1" ht="20.25" customHeight="1">
      <c r="B521" s="217"/>
      <c r="C521" s="218"/>
      <c r="D521" s="218"/>
      <c r="E521" s="219"/>
      <c r="F521" s="247" t="s">
        <v>741</v>
      </c>
      <c r="G521" s="247"/>
      <c r="H521" s="247"/>
      <c r="I521" s="247"/>
      <c r="J521" s="218"/>
      <c r="K521" s="221">
        <v>347.49</v>
      </c>
      <c r="L521" s="218"/>
      <c r="M521" s="218"/>
      <c r="N521" s="218"/>
      <c r="O521" s="218"/>
      <c r="P521" s="218"/>
      <c r="Q521" s="218"/>
      <c r="R521" s="222"/>
      <c r="T521" s="223"/>
      <c r="U521" s="218"/>
      <c r="V521" s="218"/>
      <c r="W521" s="218"/>
      <c r="X521" s="218"/>
      <c r="Y521" s="218"/>
      <c r="Z521" s="218"/>
      <c r="AA521" s="224"/>
      <c r="AT521" s="225" t="s">
        <v>169</v>
      </c>
      <c r="AU521" s="225" t="s">
        <v>24</v>
      </c>
      <c r="AV521" s="216" t="s">
        <v>24</v>
      </c>
      <c r="AW521" s="216" t="s">
        <v>42</v>
      </c>
      <c r="AX521" s="216" t="s">
        <v>85</v>
      </c>
      <c r="AY521" s="225" t="s">
        <v>161</v>
      </c>
    </row>
    <row r="522" spans="2:51" s="237" customFormat="1" ht="20.25" customHeight="1">
      <c r="B522" s="238"/>
      <c r="C522" s="239"/>
      <c r="D522" s="239"/>
      <c r="E522" s="240"/>
      <c r="F522" s="241" t="s">
        <v>190</v>
      </c>
      <c r="G522" s="241"/>
      <c r="H522" s="241"/>
      <c r="I522" s="241"/>
      <c r="J522" s="239"/>
      <c r="K522" s="242">
        <v>347.49</v>
      </c>
      <c r="L522" s="239"/>
      <c r="M522" s="239"/>
      <c r="N522" s="239"/>
      <c r="O522" s="239"/>
      <c r="P522" s="239"/>
      <c r="Q522" s="239"/>
      <c r="R522" s="243"/>
      <c r="T522" s="244"/>
      <c r="U522" s="239"/>
      <c r="V522" s="239"/>
      <c r="W522" s="239"/>
      <c r="X522" s="239"/>
      <c r="Y522" s="239"/>
      <c r="Z522" s="239"/>
      <c r="AA522" s="245"/>
      <c r="AT522" s="246" t="s">
        <v>169</v>
      </c>
      <c r="AU522" s="246" t="s">
        <v>24</v>
      </c>
      <c r="AV522" s="237" t="s">
        <v>166</v>
      </c>
      <c r="AW522" s="237" t="s">
        <v>42</v>
      </c>
      <c r="AX522" s="237" t="s">
        <v>25</v>
      </c>
      <c r="AY522" s="246" t="s">
        <v>161</v>
      </c>
    </row>
    <row r="523" spans="2:65" s="34" customFormat="1" ht="28.5" customHeight="1">
      <c r="B523" s="161"/>
      <c r="C523" s="197" t="s">
        <v>742</v>
      </c>
      <c r="D523" s="197" t="s">
        <v>162</v>
      </c>
      <c r="E523" s="198" t="s">
        <v>743</v>
      </c>
      <c r="F523" s="199" t="s">
        <v>744</v>
      </c>
      <c r="G523" s="199"/>
      <c r="H523" s="199"/>
      <c r="I523" s="199"/>
      <c r="J523" s="200" t="s">
        <v>402</v>
      </c>
      <c r="K523" s="201">
        <v>38.61</v>
      </c>
      <c r="L523" s="202">
        <v>0</v>
      </c>
      <c r="M523" s="202"/>
      <c r="N523" s="203">
        <f aca="true" t="shared" si="241" ref="N523:N524">ROUND(L523*K523,2)</f>
        <v>0</v>
      </c>
      <c r="O523" s="203"/>
      <c r="P523" s="203"/>
      <c r="Q523" s="203"/>
      <c r="R523" s="163"/>
      <c r="T523" s="204"/>
      <c r="U523" s="46" t="s">
        <v>50</v>
      </c>
      <c r="V523" s="36"/>
      <c r="W523" s="205">
        <f aca="true" t="shared" si="242" ref="W523:W524">V523*K523</f>
        <v>0</v>
      </c>
      <c r="X523" s="205">
        <v>0</v>
      </c>
      <c r="Y523" s="205">
        <f aca="true" t="shared" si="243" ref="Y523:Y524">X523*K523</f>
        <v>0</v>
      </c>
      <c r="Z523" s="205">
        <v>0</v>
      </c>
      <c r="AA523" s="206">
        <f aca="true" t="shared" si="244" ref="AA523:AA524">Z523*K523</f>
        <v>0</v>
      </c>
      <c r="AR523" s="11" t="s">
        <v>166</v>
      </c>
      <c r="AT523" s="11" t="s">
        <v>162</v>
      </c>
      <c r="AU523" s="11" t="s">
        <v>24</v>
      </c>
      <c r="AY523" s="11" t="s">
        <v>161</v>
      </c>
      <c r="BE523" s="125">
        <f aca="true" t="shared" si="245" ref="BE523:BE524">IF(U523="základní",N523,0)</f>
        <v>0</v>
      </c>
      <c r="BF523" s="125">
        <f aca="true" t="shared" si="246" ref="BF523:BF524">IF(U523="snížená",N523,0)</f>
        <v>0</v>
      </c>
      <c r="BG523" s="125">
        <f aca="true" t="shared" si="247" ref="BG523:BG524">IF(U523="zákl. přenesená",N523,0)</f>
        <v>0</v>
      </c>
      <c r="BH523" s="125">
        <f aca="true" t="shared" si="248" ref="BH523:BH524">IF(U523="sníž. přenesená",N523,0)</f>
        <v>0</v>
      </c>
      <c r="BI523" s="125">
        <f aca="true" t="shared" si="249" ref="BI523:BI524">IF(U523="nulová",N523,0)</f>
        <v>0</v>
      </c>
      <c r="BJ523" s="11" t="s">
        <v>25</v>
      </c>
      <c r="BK523" s="125">
        <f aca="true" t="shared" si="250" ref="BK523:BK524">ROUND(L523*K523,2)</f>
        <v>0</v>
      </c>
      <c r="BL523" s="11" t="s">
        <v>166</v>
      </c>
      <c r="BM523" s="11" t="s">
        <v>745</v>
      </c>
    </row>
    <row r="524" spans="2:65" s="34" customFormat="1" ht="28.5" customHeight="1">
      <c r="B524" s="161"/>
      <c r="C524" s="197" t="s">
        <v>33</v>
      </c>
      <c r="D524" s="197" t="s">
        <v>162</v>
      </c>
      <c r="E524" s="198" t="s">
        <v>746</v>
      </c>
      <c r="F524" s="199" t="s">
        <v>747</v>
      </c>
      <c r="G524" s="199"/>
      <c r="H524" s="199"/>
      <c r="I524" s="199"/>
      <c r="J524" s="200" t="s">
        <v>402</v>
      </c>
      <c r="K524" s="201">
        <v>276.795</v>
      </c>
      <c r="L524" s="202">
        <v>0</v>
      </c>
      <c r="M524" s="202"/>
      <c r="N524" s="203">
        <f t="shared" si="241"/>
        <v>0</v>
      </c>
      <c r="O524" s="203"/>
      <c r="P524" s="203"/>
      <c r="Q524" s="203"/>
      <c r="R524" s="163"/>
      <c r="T524" s="204"/>
      <c r="U524" s="46" t="s">
        <v>50</v>
      </c>
      <c r="V524" s="36"/>
      <c r="W524" s="205">
        <f t="shared" si="242"/>
        <v>0</v>
      </c>
      <c r="X524" s="205">
        <v>0</v>
      </c>
      <c r="Y524" s="205">
        <f t="shared" si="243"/>
        <v>0</v>
      </c>
      <c r="Z524" s="205">
        <v>0</v>
      </c>
      <c r="AA524" s="206">
        <f t="shared" si="244"/>
        <v>0</v>
      </c>
      <c r="AR524" s="11" t="s">
        <v>166</v>
      </c>
      <c r="AT524" s="11" t="s">
        <v>162</v>
      </c>
      <c r="AU524" s="11" t="s">
        <v>24</v>
      </c>
      <c r="AY524" s="11" t="s">
        <v>161</v>
      </c>
      <c r="BE524" s="125">
        <f t="shared" si="245"/>
        <v>0</v>
      </c>
      <c r="BF524" s="125">
        <f t="shared" si="246"/>
        <v>0</v>
      </c>
      <c r="BG524" s="125">
        <f t="shared" si="247"/>
        <v>0</v>
      </c>
      <c r="BH524" s="125">
        <f t="shared" si="248"/>
        <v>0</v>
      </c>
      <c r="BI524" s="125">
        <f t="shared" si="249"/>
        <v>0</v>
      </c>
      <c r="BJ524" s="11" t="s">
        <v>25</v>
      </c>
      <c r="BK524" s="125">
        <f t="shared" si="250"/>
        <v>0</v>
      </c>
      <c r="BL524" s="11" t="s">
        <v>166</v>
      </c>
      <c r="BM524" s="11" t="s">
        <v>748</v>
      </c>
    </row>
    <row r="525" spans="2:51" s="207" customFormat="1" ht="20.25" customHeight="1">
      <c r="B525" s="208"/>
      <c r="C525" s="209"/>
      <c r="D525" s="209"/>
      <c r="E525" s="210"/>
      <c r="F525" s="211" t="s">
        <v>749</v>
      </c>
      <c r="G525" s="211"/>
      <c r="H525" s="211"/>
      <c r="I525" s="211"/>
      <c r="J525" s="209"/>
      <c r="K525" s="210"/>
      <c r="L525" s="209"/>
      <c r="M525" s="209"/>
      <c r="N525" s="209"/>
      <c r="O525" s="209"/>
      <c r="P525" s="209"/>
      <c r="Q525" s="209"/>
      <c r="R525" s="212"/>
      <c r="T525" s="213"/>
      <c r="U525" s="209"/>
      <c r="V525" s="209"/>
      <c r="W525" s="209"/>
      <c r="X525" s="209"/>
      <c r="Y525" s="209"/>
      <c r="Z525" s="209"/>
      <c r="AA525" s="214"/>
      <c r="AT525" s="215" t="s">
        <v>169</v>
      </c>
      <c r="AU525" s="215" t="s">
        <v>24</v>
      </c>
      <c r="AV525" s="207" t="s">
        <v>25</v>
      </c>
      <c r="AW525" s="207" t="s">
        <v>42</v>
      </c>
      <c r="AX525" s="207" t="s">
        <v>85</v>
      </c>
      <c r="AY525" s="215" t="s">
        <v>161</v>
      </c>
    </row>
    <row r="526" spans="2:51" s="216" customFormat="1" ht="20.25" customHeight="1">
      <c r="B526" s="217"/>
      <c r="C526" s="218"/>
      <c r="D526" s="218"/>
      <c r="E526" s="219"/>
      <c r="F526" s="220" t="s">
        <v>750</v>
      </c>
      <c r="G526" s="220"/>
      <c r="H526" s="220"/>
      <c r="I526" s="220"/>
      <c r="J526" s="218"/>
      <c r="K526" s="221">
        <v>276.795</v>
      </c>
      <c r="L526" s="218"/>
      <c r="M526" s="218"/>
      <c r="N526" s="218"/>
      <c r="O526" s="218"/>
      <c r="P526" s="218"/>
      <c r="Q526" s="218"/>
      <c r="R526" s="222"/>
      <c r="T526" s="223"/>
      <c r="U526" s="218"/>
      <c r="V526" s="218"/>
      <c r="W526" s="218"/>
      <c r="X526" s="218"/>
      <c r="Y526" s="218"/>
      <c r="Z526" s="218"/>
      <c r="AA526" s="224"/>
      <c r="AT526" s="225" t="s">
        <v>169</v>
      </c>
      <c r="AU526" s="225" t="s">
        <v>24</v>
      </c>
      <c r="AV526" s="216" t="s">
        <v>24</v>
      </c>
      <c r="AW526" s="216" t="s">
        <v>42</v>
      </c>
      <c r="AX526" s="216" t="s">
        <v>85</v>
      </c>
      <c r="AY526" s="225" t="s">
        <v>161</v>
      </c>
    </row>
    <row r="527" spans="2:51" s="237" customFormat="1" ht="20.25" customHeight="1">
      <c r="B527" s="238"/>
      <c r="C527" s="239"/>
      <c r="D527" s="239"/>
      <c r="E527" s="240"/>
      <c r="F527" s="241" t="s">
        <v>190</v>
      </c>
      <c r="G527" s="241"/>
      <c r="H527" s="241"/>
      <c r="I527" s="241"/>
      <c r="J527" s="239"/>
      <c r="K527" s="242">
        <v>276.795</v>
      </c>
      <c r="L527" s="239"/>
      <c r="M527" s="239"/>
      <c r="N527" s="239"/>
      <c r="O527" s="239"/>
      <c r="P527" s="239"/>
      <c r="Q527" s="239"/>
      <c r="R527" s="243"/>
      <c r="T527" s="244"/>
      <c r="U527" s="239"/>
      <c r="V527" s="239"/>
      <c r="W527" s="239"/>
      <c r="X527" s="239"/>
      <c r="Y527" s="239"/>
      <c r="Z527" s="239"/>
      <c r="AA527" s="245"/>
      <c r="AT527" s="246" t="s">
        <v>169</v>
      </c>
      <c r="AU527" s="246" t="s">
        <v>24</v>
      </c>
      <c r="AV527" s="237" t="s">
        <v>166</v>
      </c>
      <c r="AW527" s="237" t="s">
        <v>42</v>
      </c>
      <c r="AX527" s="237" t="s">
        <v>25</v>
      </c>
      <c r="AY527" s="246" t="s">
        <v>161</v>
      </c>
    </row>
    <row r="528" spans="2:65" s="34" customFormat="1" ht="28.5" customHeight="1">
      <c r="B528" s="161"/>
      <c r="C528" s="197" t="s">
        <v>751</v>
      </c>
      <c r="D528" s="197" t="s">
        <v>162</v>
      </c>
      <c r="E528" s="198" t="s">
        <v>752</v>
      </c>
      <c r="F528" s="199" t="s">
        <v>753</v>
      </c>
      <c r="G528" s="199"/>
      <c r="H528" s="199"/>
      <c r="I528" s="199"/>
      <c r="J528" s="200" t="s">
        <v>402</v>
      </c>
      <c r="K528" s="201">
        <v>2491.155</v>
      </c>
      <c r="L528" s="202">
        <v>0</v>
      </c>
      <c r="M528" s="202"/>
      <c r="N528" s="203">
        <f>ROUND(L528*K528,2)</f>
        <v>0</v>
      </c>
      <c r="O528" s="203"/>
      <c r="P528" s="203"/>
      <c r="Q528" s="203"/>
      <c r="R528" s="163"/>
      <c r="T528" s="204"/>
      <c r="U528" s="46" t="s">
        <v>50</v>
      </c>
      <c r="V528" s="36"/>
      <c r="W528" s="205">
        <f>V528*K528</f>
        <v>0</v>
      </c>
      <c r="X528" s="205">
        <v>0</v>
      </c>
      <c r="Y528" s="205">
        <f>X528*K528</f>
        <v>0</v>
      </c>
      <c r="Z528" s="205">
        <v>0</v>
      </c>
      <c r="AA528" s="206">
        <f>Z528*K528</f>
        <v>0</v>
      </c>
      <c r="AR528" s="11" t="s">
        <v>166</v>
      </c>
      <c r="AT528" s="11" t="s">
        <v>162</v>
      </c>
      <c r="AU528" s="11" t="s">
        <v>24</v>
      </c>
      <c r="AY528" s="11" t="s">
        <v>161</v>
      </c>
      <c r="BE528" s="125">
        <f>IF(U528="základní",N528,0)</f>
        <v>0</v>
      </c>
      <c r="BF528" s="125">
        <f>IF(U528="snížená",N528,0)</f>
        <v>0</v>
      </c>
      <c r="BG528" s="125">
        <f>IF(U528="zákl. přenesená",N528,0)</f>
        <v>0</v>
      </c>
      <c r="BH528" s="125">
        <f>IF(U528="sníž. přenesená",N528,0)</f>
        <v>0</v>
      </c>
      <c r="BI528" s="125">
        <f>IF(U528="nulová",N528,0)</f>
        <v>0</v>
      </c>
      <c r="BJ528" s="11" t="s">
        <v>25</v>
      </c>
      <c r="BK528" s="125">
        <f>ROUND(L528*K528,2)</f>
        <v>0</v>
      </c>
      <c r="BL528" s="11" t="s">
        <v>166</v>
      </c>
      <c r="BM528" s="11" t="s">
        <v>754</v>
      </c>
    </row>
    <row r="529" spans="2:51" s="216" customFormat="1" ht="20.25" customHeight="1">
      <c r="B529" s="217"/>
      <c r="C529" s="218"/>
      <c r="D529" s="218"/>
      <c r="E529" s="219"/>
      <c r="F529" s="247" t="s">
        <v>755</v>
      </c>
      <c r="G529" s="247"/>
      <c r="H529" s="247"/>
      <c r="I529" s="247"/>
      <c r="J529" s="218"/>
      <c r="K529" s="221">
        <v>2491.155</v>
      </c>
      <c r="L529" s="218"/>
      <c r="M529" s="218"/>
      <c r="N529" s="218"/>
      <c r="O529" s="218"/>
      <c r="P529" s="218"/>
      <c r="Q529" s="218"/>
      <c r="R529" s="222"/>
      <c r="T529" s="223"/>
      <c r="U529" s="218"/>
      <c r="V529" s="218"/>
      <c r="W529" s="218"/>
      <c r="X529" s="218"/>
      <c r="Y529" s="218"/>
      <c r="Z529" s="218"/>
      <c r="AA529" s="224"/>
      <c r="AT529" s="225" t="s">
        <v>169</v>
      </c>
      <c r="AU529" s="225" t="s">
        <v>24</v>
      </c>
      <c r="AV529" s="216" t="s">
        <v>24</v>
      </c>
      <c r="AW529" s="216" t="s">
        <v>42</v>
      </c>
      <c r="AX529" s="216" t="s">
        <v>85</v>
      </c>
      <c r="AY529" s="225" t="s">
        <v>161</v>
      </c>
    </row>
    <row r="530" spans="2:51" s="237" customFormat="1" ht="20.25" customHeight="1">
      <c r="B530" s="238"/>
      <c r="C530" s="239"/>
      <c r="D530" s="239"/>
      <c r="E530" s="240"/>
      <c r="F530" s="241" t="s">
        <v>190</v>
      </c>
      <c r="G530" s="241"/>
      <c r="H530" s="241"/>
      <c r="I530" s="241"/>
      <c r="J530" s="239"/>
      <c r="K530" s="242">
        <v>2491.155</v>
      </c>
      <c r="L530" s="239"/>
      <c r="M530" s="239"/>
      <c r="N530" s="239"/>
      <c r="O530" s="239"/>
      <c r="P530" s="239"/>
      <c r="Q530" s="239"/>
      <c r="R530" s="243"/>
      <c r="T530" s="244"/>
      <c r="U530" s="239"/>
      <c r="V530" s="239"/>
      <c r="W530" s="239"/>
      <c r="X530" s="239"/>
      <c r="Y530" s="239"/>
      <c r="Z530" s="239"/>
      <c r="AA530" s="245"/>
      <c r="AT530" s="246" t="s">
        <v>169</v>
      </c>
      <c r="AU530" s="246" t="s">
        <v>24</v>
      </c>
      <c r="AV530" s="237" t="s">
        <v>166</v>
      </c>
      <c r="AW530" s="237" t="s">
        <v>42</v>
      </c>
      <c r="AX530" s="237" t="s">
        <v>25</v>
      </c>
      <c r="AY530" s="246" t="s">
        <v>161</v>
      </c>
    </row>
    <row r="531" spans="2:65" s="34" customFormat="1" ht="39.75" customHeight="1">
      <c r="B531" s="161"/>
      <c r="C531" s="197" t="s">
        <v>756</v>
      </c>
      <c r="D531" s="197" t="s">
        <v>162</v>
      </c>
      <c r="E531" s="198" t="s">
        <v>757</v>
      </c>
      <c r="F531" s="199" t="s">
        <v>758</v>
      </c>
      <c r="G531" s="199"/>
      <c r="H531" s="199"/>
      <c r="I531" s="199"/>
      <c r="J531" s="200" t="s">
        <v>402</v>
      </c>
      <c r="K531" s="201">
        <v>110.528</v>
      </c>
      <c r="L531" s="202">
        <v>0</v>
      </c>
      <c r="M531" s="202"/>
      <c r="N531" s="203">
        <f aca="true" t="shared" si="251" ref="N531:N533">ROUND(L531*K531,2)</f>
        <v>0</v>
      </c>
      <c r="O531" s="203"/>
      <c r="P531" s="203"/>
      <c r="Q531" s="203"/>
      <c r="R531" s="163"/>
      <c r="T531" s="204"/>
      <c r="U531" s="46" t="s">
        <v>50</v>
      </c>
      <c r="V531" s="36"/>
      <c r="W531" s="205">
        <f aca="true" t="shared" si="252" ref="W531:W533">V531*K531</f>
        <v>0</v>
      </c>
      <c r="X531" s="205">
        <v>0</v>
      </c>
      <c r="Y531" s="205">
        <f aca="true" t="shared" si="253" ref="Y531:Y533">X531*K531</f>
        <v>0</v>
      </c>
      <c r="Z531" s="205">
        <v>0</v>
      </c>
      <c r="AA531" s="206">
        <f aca="true" t="shared" si="254" ref="AA531:AA533">Z531*K531</f>
        <v>0</v>
      </c>
      <c r="AR531" s="11" t="s">
        <v>166</v>
      </c>
      <c r="AT531" s="11" t="s">
        <v>162</v>
      </c>
      <c r="AU531" s="11" t="s">
        <v>24</v>
      </c>
      <c r="AY531" s="11" t="s">
        <v>161</v>
      </c>
      <c r="BE531" s="125">
        <f aca="true" t="shared" si="255" ref="BE531:BE533">IF(U531="základní",N531,0)</f>
        <v>0</v>
      </c>
      <c r="BF531" s="125">
        <f aca="true" t="shared" si="256" ref="BF531:BF533">IF(U531="snížená",N531,0)</f>
        <v>0</v>
      </c>
      <c r="BG531" s="125">
        <f aca="true" t="shared" si="257" ref="BG531:BG533">IF(U531="zákl. přenesená",N531,0)</f>
        <v>0</v>
      </c>
      <c r="BH531" s="125">
        <f aca="true" t="shared" si="258" ref="BH531:BH533">IF(U531="sníž. přenesená",N531,0)</f>
        <v>0</v>
      </c>
      <c r="BI531" s="125">
        <f aca="true" t="shared" si="259" ref="BI531:BI533">IF(U531="nulová",N531,0)</f>
        <v>0</v>
      </c>
      <c r="BJ531" s="11" t="s">
        <v>25</v>
      </c>
      <c r="BK531" s="125">
        <f aca="true" t="shared" si="260" ref="BK531:BK533">ROUND(L531*K531,2)</f>
        <v>0</v>
      </c>
      <c r="BL531" s="11" t="s">
        <v>166</v>
      </c>
      <c r="BM531" s="11" t="s">
        <v>759</v>
      </c>
    </row>
    <row r="532" spans="2:65" s="34" customFormat="1" ht="28.5" customHeight="1">
      <c r="B532" s="161"/>
      <c r="C532" s="197" t="s">
        <v>760</v>
      </c>
      <c r="D532" s="197" t="s">
        <v>162</v>
      </c>
      <c r="E532" s="198" t="s">
        <v>761</v>
      </c>
      <c r="F532" s="199" t="s">
        <v>762</v>
      </c>
      <c r="G532" s="199"/>
      <c r="H532" s="199"/>
      <c r="I532" s="199"/>
      <c r="J532" s="200" t="s">
        <v>402</v>
      </c>
      <c r="K532" s="201">
        <v>109.809</v>
      </c>
      <c r="L532" s="202">
        <v>0</v>
      </c>
      <c r="M532" s="202"/>
      <c r="N532" s="203">
        <f t="shared" si="251"/>
        <v>0</v>
      </c>
      <c r="O532" s="203"/>
      <c r="P532" s="203"/>
      <c r="Q532" s="203"/>
      <c r="R532" s="163"/>
      <c r="T532" s="204"/>
      <c r="U532" s="46" t="s">
        <v>50</v>
      </c>
      <c r="V532" s="36"/>
      <c r="W532" s="205">
        <f t="shared" si="252"/>
        <v>0</v>
      </c>
      <c r="X532" s="205">
        <v>0</v>
      </c>
      <c r="Y532" s="205">
        <f t="shared" si="253"/>
        <v>0</v>
      </c>
      <c r="Z532" s="205">
        <v>0</v>
      </c>
      <c r="AA532" s="206">
        <f t="shared" si="254"/>
        <v>0</v>
      </c>
      <c r="AR532" s="11" t="s">
        <v>166</v>
      </c>
      <c r="AT532" s="11" t="s">
        <v>162</v>
      </c>
      <c r="AU532" s="11" t="s">
        <v>24</v>
      </c>
      <c r="AY532" s="11" t="s">
        <v>161</v>
      </c>
      <c r="BE532" s="125">
        <f t="shared" si="255"/>
        <v>0</v>
      </c>
      <c r="BF532" s="125">
        <f t="shared" si="256"/>
        <v>0</v>
      </c>
      <c r="BG532" s="125">
        <f t="shared" si="257"/>
        <v>0</v>
      </c>
      <c r="BH532" s="125">
        <f t="shared" si="258"/>
        <v>0</v>
      </c>
      <c r="BI532" s="125">
        <f t="shared" si="259"/>
        <v>0</v>
      </c>
      <c r="BJ532" s="11" t="s">
        <v>25</v>
      </c>
      <c r="BK532" s="125">
        <f t="shared" si="260"/>
        <v>0</v>
      </c>
      <c r="BL532" s="11" t="s">
        <v>166</v>
      </c>
      <c r="BM532" s="11" t="s">
        <v>763</v>
      </c>
    </row>
    <row r="533" spans="2:65" s="34" customFormat="1" ht="28.5" customHeight="1">
      <c r="B533" s="161"/>
      <c r="C533" s="197" t="s">
        <v>764</v>
      </c>
      <c r="D533" s="197" t="s">
        <v>162</v>
      </c>
      <c r="E533" s="198" t="s">
        <v>765</v>
      </c>
      <c r="F533" s="199" t="s">
        <v>766</v>
      </c>
      <c r="G533" s="199"/>
      <c r="H533" s="199"/>
      <c r="I533" s="199"/>
      <c r="J533" s="200" t="s">
        <v>402</v>
      </c>
      <c r="K533" s="201">
        <v>56.458</v>
      </c>
      <c r="L533" s="202">
        <v>0</v>
      </c>
      <c r="M533" s="202"/>
      <c r="N533" s="203">
        <f t="shared" si="251"/>
        <v>0</v>
      </c>
      <c r="O533" s="203"/>
      <c r="P533" s="203"/>
      <c r="Q533" s="203"/>
      <c r="R533" s="163"/>
      <c r="T533" s="204"/>
      <c r="U533" s="46" t="s">
        <v>50</v>
      </c>
      <c r="V533" s="36"/>
      <c r="W533" s="205">
        <f t="shared" si="252"/>
        <v>0</v>
      </c>
      <c r="X533" s="205">
        <v>0</v>
      </c>
      <c r="Y533" s="205">
        <f t="shared" si="253"/>
        <v>0</v>
      </c>
      <c r="Z533" s="205">
        <v>0</v>
      </c>
      <c r="AA533" s="206">
        <f t="shared" si="254"/>
        <v>0</v>
      </c>
      <c r="AR533" s="11" t="s">
        <v>166</v>
      </c>
      <c r="AT533" s="11" t="s">
        <v>162</v>
      </c>
      <c r="AU533" s="11" t="s">
        <v>24</v>
      </c>
      <c r="AY533" s="11" t="s">
        <v>161</v>
      </c>
      <c r="BE533" s="125">
        <f t="shared" si="255"/>
        <v>0</v>
      </c>
      <c r="BF533" s="125">
        <f t="shared" si="256"/>
        <v>0</v>
      </c>
      <c r="BG533" s="125">
        <f t="shared" si="257"/>
        <v>0</v>
      </c>
      <c r="BH533" s="125">
        <f t="shared" si="258"/>
        <v>0</v>
      </c>
      <c r="BI533" s="125">
        <f t="shared" si="259"/>
        <v>0</v>
      </c>
      <c r="BJ533" s="11" t="s">
        <v>25</v>
      </c>
      <c r="BK533" s="125">
        <f t="shared" si="260"/>
        <v>0</v>
      </c>
      <c r="BL533" s="11" t="s">
        <v>166</v>
      </c>
      <c r="BM533" s="11" t="s">
        <v>767</v>
      </c>
    </row>
    <row r="534" spans="2:51" s="216" customFormat="1" ht="20.25" customHeight="1">
      <c r="B534" s="217"/>
      <c r="C534" s="218"/>
      <c r="D534" s="218"/>
      <c r="E534" s="219"/>
      <c r="F534" s="247" t="s">
        <v>768</v>
      </c>
      <c r="G534" s="247"/>
      <c r="H534" s="247"/>
      <c r="I534" s="247"/>
      <c r="J534" s="218"/>
      <c r="K534" s="221">
        <v>56.458</v>
      </c>
      <c r="L534" s="218"/>
      <c r="M534" s="218"/>
      <c r="N534" s="218"/>
      <c r="O534" s="218"/>
      <c r="P534" s="218"/>
      <c r="Q534" s="218"/>
      <c r="R534" s="222"/>
      <c r="T534" s="223"/>
      <c r="U534" s="218"/>
      <c r="V534" s="218"/>
      <c r="W534" s="218"/>
      <c r="X534" s="218"/>
      <c r="Y534" s="218"/>
      <c r="Z534" s="218"/>
      <c r="AA534" s="224"/>
      <c r="AT534" s="225" t="s">
        <v>169</v>
      </c>
      <c r="AU534" s="225" t="s">
        <v>24</v>
      </c>
      <c r="AV534" s="216" t="s">
        <v>24</v>
      </c>
      <c r="AW534" s="216" t="s">
        <v>42</v>
      </c>
      <c r="AX534" s="216" t="s">
        <v>85</v>
      </c>
      <c r="AY534" s="225" t="s">
        <v>161</v>
      </c>
    </row>
    <row r="535" spans="2:51" s="237" customFormat="1" ht="20.25" customHeight="1">
      <c r="B535" s="238"/>
      <c r="C535" s="239"/>
      <c r="D535" s="239"/>
      <c r="E535" s="240"/>
      <c r="F535" s="241" t="s">
        <v>190</v>
      </c>
      <c r="G535" s="241"/>
      <c r="H535" s="241"/>
      <c r="I535" s="241"/>
      <c r="J535" s="239"/>
      <c r="K535" s="242">
        <v>56.458</v>
      </c>
      <c r="L535" s="239"/>
      <c r="M535" s="239"/>
      <c r="N535" s="239"/>
      <c r="O535" s="239"/>
      <c r="P535" s="239"/>
      <c r="Q535" s="239"/>
      <c r="R535" s="243"/>
      <c r="T535" s="244"/>
      <c r="U535" s="239"/>
      <c r="V535" s="239"/>
      <c r="W535" s="239"/>
      <c r="X535" s="239"/>
      <c r="Y535" s="239"/>
      <c r="Z535" s="239"/>
      <c r="AA535" s="245"/>
      <c r="AT535" s="246" t="s">
        <v>169</v>
      </c>
      <c r="AU535" s="246" t="s">
        <v>24</v>
      </c>
      <c r="AV535" s="237" t="s">
        <v>166</v>
      </c>
      <c r="AW535" s="237" t="s">
        <v>42</v>
      </c>
      <c r="AX535" s="237" t="s">
        <v>25</v>
      </c>
      <c r="AY535" s="246" t="s">
        <v>161</v>
      </c>
    </row>
    <row r="536" spans="2:63" s="184" customFormat="1" ht="29.25" customHeight="1">
      <c r="B536" s="185"/>
      <c r="C536" s="186"/>
      <c r="D536" s="195" t="s">
        <v>127</v>
      </c>
      <c r="E536" s="195"/>
      <c r="F536" s="195"/>
      <c r="G536" s="195"/>
      <c r="H536" s="195"/>
      <c r="I536" s="195"/>
      <c r="J536" s="195"/>
      <c r="K536" s="195"/>
      <c r="L536" s="195"/>
      <c r="M536" s="195"/>
      <c r="N536" s="196">
        <f>BK536</f>
        <v>0</v>
      </c>
      <c r="O536" s="196"/>
      <c r="P536" s="196"/>
      <c r="Q536" s="196"/>
      <c r="R536" s="188"/>
      <c r="T536" s="189"/>
      <c r="U536" s="186"/>
      <c r="V536" s="186"/>
      <c r="W536" s="190">
        <f>W537</f>
        <v>0</v>
      </c>
      <c r="X536" s="186"/>
      <c r="Y536" s="190">
        <f>Y537</f>
        <v>0</v>
      </c>
      <c r="Z536" s="186"/>
      <c r="AA536" s="191">
        <f>AA537</f>
        <v>0</v>
      </c>
      <c r="AR536" s="192" t="s">
        <v>25</v>
      </c>
      <c r="AT536" s="193" t="s">
        <v>84</v>
      </c>
      <c r="AU536" s="193" t="s">
        <v>25</v>
      </c>
      <c r="AY536" s="192" t="s">
        <v>161</v>
      </c>
      <c r="BK536" s="194">
        <f>BK537</f>
        <v>0</v>
      </c>
    </row>
    <row r="537" spans="2:65" s="34" customFormat="1" ht="28.5" customHeight="1">
      <c r="B537" s="161"/>
      <c r="C537" s="197" t="s">
        <v>769</v>
      </c>
      <c r="D537" s="197" t="s">
        <v>162</v>
      </c>
      <c r="E537" s="198" t="s">
        <v>770</v>
      </c>
      <c r="F537" s="199" t="s">
        <v>771</v>
      </c>
      <c r="G537" s="199"/>
      <c r="H537" s="199"/>
      <c r="I537" s="199"/>
      <c r="J537" s="200" t="s">
        <v>402</v>
      </c>
      <c r="K537" s="201">
        <v>553.815</v>
      </c>
      <c r="L537" s="202">
        <v>0</v>
      </c>
      <c r="M537" s="202"/>
      <c r="N537" s="203">
        <f>ROUND(L537*K537,2)</f>
        <v>0</v>
      </c>
      <c r="O537" s="203"/>
      <c r="P537" s="203"/>
      <c r="Q537" s="203"/>
      <c r="R537" s="163"/>
      <c r="T537" s="204"/>
      <c r="U537" s="46" t="s">
        <v>50</v>
      </c>
      <c r="V537" s="36"/>
      <c r="W537" s="205">
        <f>V537*K537</f>
        <v>0</v>
      </c>
      <c r="X537" s="205">
        <v>0</v>
      </c>
      <c r="Y537" s="205">
        <f>X537*K537</f>
        <v>0</v>
      </c>
      <c r="Z537" s="205">
        <v>0</v>
      </c>
      <c r="AA537" s="206">
        <f>Z537*K537</f>
        <v>0</v>
      </c>
      <c r="AR537" s="11" t="s">
        <v>166</v>
      </c>
      <c r="AT537" s="11" t="s">
        <v>162</v>
      </c>
      <c r="AU537" s="11" t="s">
        <v>24</v>
      </c>
      <c r="AY537" s="11" t="s">
        <v>161</v>
      </c>
      <c r="BE537" s="125">
        <f>IF(U537="základní",N537,0)</f>
        <v>0</v>
      </c>
      <c r="BF537" s="125">
        <f>IF(U537="snížená",N537,0)</f>
        <v>0</v>
      </c>
      <c r="BG537" s="125">
        <f>IF(U537="zákl. přenesená",N537,0)</f>
        <v>0</v>
      </c>
      <c r="BH537" s="125">
        <f>IF(U537="sníž. přenesená",N537,0)</f>
        <v>0</v>
      </c>
      <c r="BI537" s="125">
        <f>IF(U537="nulová",N537,0)</f>
        <v>0</v>
      </c>
      <c r="BJ537" s="11" t="s">
        <v>25</v>
      </c>
      <c r="BK537" s="125">
        <f>ROUND(L537*K537,2)</f>
        <v>0</v>
      </c>
      <c r="BL537" s="11" t="s">
        <v>166</v>
      </c>
      <c r="BM537" s="11" t="s">
        <v>772</v>
      </c>
    </row>
    <row r="538" spans="2:63" s="184" customFormat="1" ht="36.75" customHeight="1">
      <c r="B538" s="185"/>
      <c r="C538" s="186"/>
      <c r="D538" s="187" t="s">
        <v>128</v>
      </c>
      <c r="E538" s="187"/>
      <c r="F538" s="187"/>
      <c r="G538" s="187"/>
      <c r="H538" s="187"/>
      <c r="I538" s="187"/>
      <c r="J538" s="187"/>
      <c r="K538" s="187"/>
      <c r="L538" s="187"/>
      <c r="M538" s="187"/>
      <c r="N538" s="256">
        <f aca="true" t="shared" si="261" ref="N538:N539">BK538</f>
        <v>0</v>
      </c>
      <c r="O538" s="256"/>
      <c r="P538" s="256"/>
      <c r="Q538" s="256"/>
      <c r="R538" s="188"/>
      <c r="T538" s="189"/>
      <c r="U538" s="186"/>
      <c r="V538" s="186"/>
      <c r="W538" s="190">
        <f>W539+W547</f>
        <v>0</v>
      </c>
      <c r="X538" s="186"/>
      <c r="Y538" s="190">
        <f>Y539+Y547</f>
        <v>0</v>
      </c>
      <c r="Z538" s="186"/>
      <c r="AA538" s="191">
        <f>AA539+AA547</f>
        <v>0</v>
      </c>
      <c r="AR538" s="192" t="s">
        <v>24</v>
      </c>
      <c r="AT538" s="193" t="s">
        <v>84</v>
      </c>
      <c r="AU538" s="193" t="s">
        <v>85</v>
      </c>
      <c r="AY538" s="192" t="s">
        <v>161</v>
      </c>
      <c r="BK538" s="194">
        <f>BK539+BK547</f>
        <v>0</v>
      </c>
    </row>
    <row r="539" spans="2:63" s="184" customFormat="1" ht="19.5" customHeight="1">
      <c r="B539" s="185"/>
      <c r="C539" s="186"/>
      <c r="D539" s="195" t="s">
        <v>129</v>
      </c>
      <c r="E539" s="195"/>
      <c r="F539" s="195"/>
      <c r="G539" s="195"/>
      <c r="H539" s="195"/>
      <c r="I539" s="195"/>
      <c r="J539" s="195"/>
      <c r="K539" s="195"/>
      <c r="L539" s="195"/>
      <c r="M539" s="195"/>
      <c r="N539" s="196">
        <f t="shared" si="261"/>
        <v>0</v>
      </c>
      <c r="O539" s="196"/>
      <c r="P539" s="196"/>
      <c r="Q539" s="196"/>
      <c r="R539" s="188"/>
      <c r="T539" s="189"/>
      <c r="U539" s="186"/>
      <c r="V539" s="186"/>
      <c r="W539" s="190">
        <f>SUM(W540:W546)</f>
        <v>0</v>
      </c>
      <c r="X539" s="186"/>
      <c r="Y539" s="190">
        <f>SUM(Y540:Y546)</f>
        <v>0</v>
      </c>
      <c r="Z539" s="186"/>
      <c r="AA539" s="191">
        <f>SUM(AA540:AA546)</f>
        <v>0</v>
      </c>
      <c r="AR539" s="192" t="s">
        <v>24</v>
      </c>
      <c r="AT539" s="193" t="s">
        <v>84</v>
      </c>
      <c r="AU539" s="193" t="s">
        <v>25</v>
      </c>
      <c r="AY539" s="192" t="s">
        <v>161</v>
      </c>
      <c r="BK539" s="194">
        <f>SUM(BK540:BK546)</f>
        <v>0</v>
      </c>
    </row>
    <row r="540" spans="2:65" s="34" customFormat="1" ht="20.25" customHeight="1">
      <c r="B540" s="161"/>
      <c r="C540" s="197" t="s">
        <v>773</v>
      </c>
      <c r="D540" s="197" t="s">
        <v>162</v>
      </c>
      <c r="E540" s="198" t="s">
        <v>774</v>
      </c>
      <c r="F540" s="199" t="s">
        <v>775</v>
      </c>
      <c r="G540" s="199"/>
      <c r="H540" s="199"/>
      <c r="I540" s="199"/>
      <c r="J540" s="200" t="s">
        <v>193</v>
      </c>
      <c r="K540" s="201">
        <v>12.44</v>
      </c>
      <c r="L540" s="202">
        <v>0</v>
      </c>
      <c r="M540" s="202"/>
      <c r="N540" s="203">
        <f>ROUND(L540*K540,2)</f>
        <v>0</v>
      </c>
      <c r="O540" s="203"/>
      <c r="P540" s="203"/>
      <c r="Q540" s="203"/>
      <c r="R540" s="163"/>
      <c r="T540" s="204"/>
      <c r="U540" s="46" t="s">
        <v>50</v>
      </c>
      <c r="V540" s="36"/>
      <c r="W540" s="205">
        <f>V540*K540</f>
        <v>0</v>
      </c>
      <c r="X540" s="205">
        <v>0</v>
      </c>
      <c r="Y540" s="205">
        <f>X540*K540</f>
        <v>0</v>
      </c>
      <c r="Z540" s="205">
        <v>0</v>
      </c>
      <c r="AA540" s="206">
        <f>Z540*K540</f>
        <v>0</v>
      </c>
      <c r="AR540" s="11" t="s">
        <v>281</v>
      </c>
      <c r="AT540" s="11" t="s">
        <v>162</v>
      </c>
      <c r="AU540" s="11" t="s">
        <v>24</v>
      </c>
      <c r="AY540" s="11" t="s">
        <v>161</v>
      </c>
      <c r="BE540" s="125">
        <f>IF(U540="základní",N540,0)</f>
        <v>0</v>
      </c>
      <c r="BF540" s="125">
        <f>IF(U540="snížená",N540,0)</f>
        <v>0</v>
      </c>
      <c r="BG540" s="125">
        <f>IF(U540="zákl. přenesená",N540,0)</f>
        <v>0</v>
      </c>
      <c r="BH540" s="125">
        <f>IF(U540="sníž. přenesená",N540,0)</f>
        <v>0</v>
      </c>
      <c r="BI540" s="125">
        <f>IF(U540="nulová",N540,0)</f>
        <v>0</v>
      </c>
      <c r="BJ540" s="11" t="s">
        <v>25</v>
      </c>
      <c r="BK540" s="125">
        <f>ROUND(L540*K540,2)</f>
        <v>0</v>
      </c>
      <c r="BL540" s="11" t="s">
        <v>281</v>
      </c>
      <c r="BM540" s="11" t="s">
        <v>776</v>
      </c>
    </row>
    <row r="541" spans="2:51" s="216" customFormat="1" ht="20.25" customHeight="1">
      <c r="B541" s="217"/>
      <c r="C541" s="218"/>
      <c r="D541" s="218"/>
      <c r="E541" s="219"/>
      <c r="F541" s="247" t="s">
        <v>777</v>
      </c>
      <c r="G541" s="247"/>
      <c r="H541" s="247"/>
      <c r="I541" s="247"/>
      <c r="J541" s="218"/>
      <c r="K541" s="221">
        <v>3.36</v>
      </c>
      <c r="L541" s="218"/>
      <c r="M541" s="218"/>
      <c r="N541" s="218"/>
      <c r="O541" s="218"/>
      <c r="P541" s="218"/>
      <c r="Q541" s="218"/>
      <c r="R541" s="222"/>
      <c r="T541" s="223"/>
      <c r="U541" s="218"/>
      <c r="V541" s="218"/>
      <c r="W541" s="218"/>
      <c r="X541" s="218"/>
      <c r="Y541" s="218"/>
      <c r="Z541" s="218"/>
      <c r="AA541" s="224"/>
      <c r="AT541" s="225" t="s">
        <v>169</v>
      </c>
      <c r="AU541" s="225" t="s">
        <v>24</v>
      </c>
      <c r="AV541" s="216" t="s">
        <v>24</v>
      </c>
      <c r="AW541" s="216" t="s">
        <v>42</v>
      </c>
      <c r="AX541" s="216" t="s">
        <v>85</v>
      </c>
      <c r="AY541" s="225" t="s">
        <v>161</v>
      </c>
    </row>
    <row r="542" spans="2:51" s="216" customFormat="1" ht="20.25" customHeight="1">
      <c r="B542" s="217"/>
      <c r="C542" s="218"/>
      <c r="D542" s="218"/>
      <c r="E542" s="219"/>
      <c r="F542" s="220" t="s">
        <v>778</v>
      </c>
      <c r="G542" s="220"/>
      <c r="H542" s="220"/>
      <c r="I542" s="220"/>
      <c r="J542" s="218"/>
      <c r="K542" s="221">
        <v>2.96</v>
      </c>
      <c r="L542" s="218"/>
      <c r="M542" s="218"/>
      <c r="N542" s="218"/>
      <c r="O542" s="218"/>
      <c r="P542" s="218"/>
      <c r="Q542" s="218"/>
      <c r="R542" s="222"/>
      <c r="T542" s="223"/>
      <c r="U542" s="218"/>
      <c r="V542" s="218"/>
      <c r="W542" s="218"/>
      <c r="X542" s="218"/>
      <c r="Y542" s="218"/>
      <c r="Z542" s="218"/>
      <c r="AA542" s="224"/>
      <c r="AT542" s="225" t="s">
        <v>169</v>
      </c>
      <c r="AU542" s="225" t="s">
        <v>24</v>
      </c>
      <c r="AV542" s="216" t="s">
        <v>24</v>
      </c>
      <c r="AW542" s="216" t="s">
        <v>42</v>
      </c>
      <c r="AX542" s="216" t="s">
        <v>85</v>
      </c>
      <c r="AY542" s="225" t="s">
        <v>161</v>
      </c>
    </row>
    <row r="543" spans="2:51" s="216" customFormat="1" ht="20.25" customHeight="1">
      <c r="B543" s="217"/>
      <c r="C543" s="218"/>
      <c r="D543" s="218"/>
      <c r="E543" s="219"/>
      <c r="F543" s="220" t="s">
        <v>779</v>
      </c>
      <c r="G543" s="220"/>
      <c r="H543" s="220"/>
      <c r="I543" s="220"/>
      <c r="J543" s="218"/>
      <c r="K543" s="221">
        <v>3.24</v>
      </c>
      <c r="L543" s="218"/>
      <c r="M543" s="218"/>
      <c r="N543" s="218"/>
      <c r="O543" s="218"/>
      <c r="P543" s="218"/>
      <c r="Q543" s="218"/>
      <c r="R543" s="222"/>
      <c r="T543" s="223"/>
      <c r="U543" s="218"/>
      <c r="V543" s="218"/>
      <c r="W543" s="218"/>
      <c r="X543" s="218"/>
      <c r="Y543" s="218"/>
      <c r="Z543" s="218"/>
      <c r="AA543" s="224"/>
      <c r="AT543" s="225" t="s">
        <v>169</v>
      </c>
      <c r="AU543" s="225" t="s">
        <v>24</v>
      </c>
      <c r="AV543" s="216" t="s">
        <v>24</v>
      </c>
      <c r="AW543" s="216" t="s">
        <v>42</v>
      </c>
      <c r="AX543" s="216" t="s">
        <v>85</v>
      </c>
      <c r="AY543" s="225" t="s">
        <v>161</v>
      </c>
    </row>
    <row r="544" spans="2:51" s="216" customFormat="1" ht="20.25" customHeight="1">
      <c r="B544" s="217"/>
      <c r="C544" s="218"/>
      <c r="D544" s="218"/>
      <c r="E544" s="219"/>
      <c r="F544" s="220" t="s">
        <v>780</v>
      </c>
      <c r="G544" s="220"/>
      <c r="H544" s="220"/>
      <c r="I544" s="220"/>
      <c r="J544" s="218"/>
      <c r="K544" s="221">
        <v>2.88</v>
      </c>
      <c r="L544" s="218"/>
      <c r="M544" s="218"/>
      <c r="N544" s="218"/>
      <c r="O544" s="218"/>
      <c r="P544" s="218"/>
      <c r="Q544" s="218"/>
      <c r="R544" s="222"/>
      <c r="T544" s="223"/>
      <c r="U544" s="218"/>
      <c r="V544" s="218"/>
      <c r="W544" s="218"/>
      <c r="X544" s="218"/>
      <c r="Y544" s="218"/>
      <c r="Z544" s="218"/>
      <c r="AA544" s="224"/>
      <c r="AT544" s="225" t="s">
        <v>169</v>
      </c>
      <c r="AU544" s="225" t="s">
        <v>24</v>
      </c>
      <c r="AV544" s="216" t="s">
        <v>24</v>
      </c>
      <c r="AW544" s="216" t="s">
        <v>42</v>
      </c>
      <c r="AX544" s="216" t="s">
        <v>85</v>
      </c>
      <c r="AY544" s="225" t="s">
        <v>161</v>
      </c>
    </row>
    <row r="545" spans="2:51" s="237" customFormat="1" ht="20.25" customHeight="1">
      <c r="B545" s="238"/>
      <c r="C545" s="239"/>
      <c r="D545" s="239"/>
      <c r="E545" s="240"/>
      <c r="F545" s="241" t="s">
        <v>190</v>
      </c>
      <c r="G545" s="241"/>
      <c r="H545" s="241"/>
      <c r="I545" s="241"/>
      <c r="J545" s="239"/>
      <c r="K545" s="242">
        <v>12.44</v>
      </c>
      <c r="L545" s="239"/>
      <c r="M545" s="239"/>
      <c r="N545" s="239"/>
      <c r="O545" s="239"/>
      <c r="P545" s="239"/>
      <c r="Q545" s="239"/>
      <c r="R545" s="243"/>
      <c r="T545" s="244"/>
      <c r="U545" s="239"/>
      <c r="V545" s="239"/>
      <c r="W545" s="239"/>
      <c r="X545" s="239"/>
      <c r="Y545" s="239"/>
      <c r="Z545" s="239"/>
      <c r="AA545" s="245"/>
      <c r="AT545" s="246" t="s">
        <v>169</v>
      </c>
      <c r="AU545" s="246" t="s">
        <v>24</v>
      </c>
      <c r="AV545" s="237" t="s">
        <v>166</v>
      </c>
      <c r="AW545" s="237" t="s">
        <v>42</v>
      </c>
      <c r="AX545" s="237" t="s">
        <v>25</v>
      </c>
      <c r="AY545" s="246" t="s">
        <v>161</v>
      </c>
    </row>
    <row r="546" spans="2:65" s="34" customFormat="1" ht="28.5" customHeight="1">
      <c r="B546" s="161"/>
      <c r="C546" s="197" t="s">
        <v>781</v>
      </c>
      <c r="D546" s="197" t="s">
        <v>162</v>
      </c>
      <c r="E546" s="198" t="s">
        <v>782</v>
      </c>
      <c r="F546" s="199" t="s">
        <v>783</v>
      </c>
      <c r="G546" s="199"/>
      <c r="H546" s="199"/>
      <c r="I546" s="199"/>
      <c r="J546" s="200" t="s">
        <v>784</v>
      </c>
      <c r="K546" s="257">
        <v>0</v>
      </c>
      <c r="L546" s="202">
        <v>0</v>
      </c>
      <c r="M546" s="202"/>
      <c r="N546" s="203">
        <f>ROUND(L546*K546,2)</f>
        <v>0</v>
      </c>
      <c r="O546" s="203"/>
      <c r="P546" s="203"/>
      <c r="Q546" s="203"/>
      <c r="R546" s="163"/>
      <c r="T546" s="204"/>
      <c r="U546" s="46" t="s">
        <v>50</v>
      </c>
      <c r="V546" s="36"/>
      <c r="W546" s="205">
        <f>V546*K546</f>
        <v>0</v>
      </c>
      <c r="X546" s="205">
        <v>0</v>
      </c>
      <c r="Y546" s="205">
        <f>X546*K546</f>
        <v>0</v>
      </c>
      <c r="Z546" s="205">
        <v>0</v>
      </c>
      <c r="AA546" s="206">
        <f>Z546*K546</f>
        <v>0</v>
      </c>
      <c r="AR546" s="11" t="s">
        <v>281</v>
      </c>
      <c r="AT546" s="11" t="s">
        <v>162</v>
      </c>
      <c r="AU546" s="11" t="s">
        <v>24</v>
      </c>
      <c r="AY546" s="11" t="s">
        <v>161</v>
      </c>
      <c r="BE546" s="125">
        <f>IF(U546="základní",N546,0)</f>
        <v>0</v>
      </c>
      <c r="BF546" s="125">
        <f>IF(U546="snížená",N546,0)</f>
        <v>0</v>
      </c>
      <c r="BG546" s="125">
        <f>IF(U546="zákl. přenesená",N546,0)</f>
        <v>0</v>
      </c>
      <c r="BH546" s="125">
        <f>IF(U546="sníž. přenesená",N546,0)</f>
        <v>0</v>
      </c>
      <c r="BI546" s="125">
        <f>IF(U546="nulová",N546,0)</f>
        <v>0</v>
      </c>
      <c r="BJ546" s="11" t="s">
        <v>25</v>
      </c>
      <c r="BK546" s="125">
        <f>ROUND(L546*K546,2)</f>
        <v>0</v>
      </c>
      <c r="BL546" s="11" t="s">
        <v>281</v>
      </c>
      <c r="BM546" s="11" t="s">
        <v>785</v>
      </c>
    </row>
    <row r="547" spans="2:63" s="184" customFormat="1" ht="29.25" customHeight="1">
      <c r="B547" s="185"/>
      <c r="C547" s="186"/>
      <c r="D547" s="195" t="s">
        <v>130</v>
      </c>
      <c r="E547" s="195"/>
      <c r="F547" s="195"/>
      <c r="G547" s="195"/>
      <c r="H547" s="195"/>
      <c r="I547" s="195"/>
      <c r="J547" s="195"/>
      <c r="K547" s="195"/>
      <c r="L547" s="195"/>
      <c r="M547" s="195"/>
      <c r="N547" s="255">
        <f>BK547</f>
        <v>0</v>
      </c>
      <c r="O547" s="255"/>
      <c r="P547" s="255"/>
      <c r="Q547" s="255"/>
      <c r="R547" s="188"/>
      <c r="T547" s="189"/>
      <c r="U547" s="186"/>
      <c r="V547" s="186"/>
      <c r="W547" s="190">
        <f>SUM(W548:W549)</f>
        <v>0</v>
      </c>
      <c r="X547" s="186"/>
      <c r="Y547" s="190">
        <f>SUM(Y548:Y549)</f>
        <v>0</v>
      </c>
      <c r="Z547" s="186"/>
      <c r="AA547" s="191">
        <f>SUM(AA548:AA549)</f>
        <v>0</v>
      </c>
      <c r="AR547" s="192" t="s">
        <v>24</v>
      </c>
      <c r="AT547" s="193" t="s">
        <v>84</v>
      </c>
      <c r="AU547" s="193" t="s">
        <v>25</v>
      </c>
      <c r="AY547" s="192" t="s">
        <v>161</v>
      </c>
      <c r="BK547" s="194">
        <f>SUM(BK548:BK549)</f>
        <v>0</v>
      </c>
    </row>
    <row r="548" spans="2:65" s="34" customFormat="1" ht="28.5" customHeight="1">
      <c r="B548" s="161"/>
      <c r="C548" s="197" t="s">
        <v>786</v>
      </c>
      <c r="D548" s="197" t="s">
        <v>162</v>
      </c>
      <c r="E548" s="198" t="s">
        <v>787</v>
      </c>
      <c r="F548" s="199" t="s">
        <v>788</v>
      </c>
      <c r="G548" s="199"/>
      <c r="H548" s="199"/>
      <c r="I548" s="199"/>
      <c r="J548" s="200" t="s">
        <v>469</v>
      </c>
      <c r="K548" s="201">
        <v>1</v>
      </c>
      <c r="L548" s="202">
        <v>0</v>
      </c>
      <c r="M548" s="202"/>
      <c r="N548" s="203">
        <f aca="true" t="shared" si="262" ref="N548:N549">ROUND(L548*K548,2)</f>
        <v>0</v>
      </c>
      <c r="O548" s="203"/>
      <c r="P548" s="203"/>
      <c r="Q548" s="203"/>
      <c r="R548" s="163"/>
      <c r="T548" s="204"/>
      <c r="U548" s="46" t="s">
        <v>50</v>
      </c>
      <c r="V548" s="36"/>
      <c r="W548" s="205">
        <f aca="true" t="shared" si="263" ref="W548:W549">V548*K548</f>
        <v>0</v>
      </c>
      <c r="X548" s="205">
        <v>0</v>
      </c>
      <c r="Y548" s="205">
        <f aca="true" t="shared" si="264" ref="Y548:Y549">X548*K548</f>
        <v>0</v>
      </c>
      <c r="Z548" s="205">
        <v>0</v>
      </c>
      <c r="AA548" s="206">
        <f aca="true" t="shared" si="265" ref="AA548:AA549">Z548*K548</f>
        <v>0</v>
      </c>
      <c r="AR548" s="11" t="s">
        <v>281</v>
      </c>
      <c r="AT548" s="11" t="s">
        <v>162</v>
      </c>
      <c r="AU548" s="11" t="s">
        <v>24</v>
      </c>
      <c r="AY548" s="11" t="s">
        <v>161</v>
      </c>
      <c r="BE548" s="125">
        <f aca="true" t="shared" si="266" ref="BE548:BE549">IF(U548="základní",N548,0)</f>
        <v>0</v>
      </c>
      <c r="BF548" s="125">
        <f aca="true" t="shared" si="267" ref="BF548:BF549">IF(U548="snížená",N548,0)</f>
        <v>0</v>
      </c>
      <c r="BG548" s="125">
        <f aca="true" t="shared" si="268" ref="BG548:BG549">IF(U548="zákl. přenesená",N548,0)</f>
        <v>0</v>
      </c>
      <c r="BH548" s="125">
        <f aca="true" t="shared" si="269" ref="BH548:BH549">IF(U548="sníž. přenesená",N548,0)</f>
        <v>0</v>
      </c>
      <c r="BI548" s="125">
        <f aca="true" t="shared" si="270" ref="BI548:BI549">IF(U548="nulová",N548,0)</f>
        <v>0</v>
      </c>
      <c r="BJ548" s="11" t="s">
        <v>25</v>
      </c>
      <c r="BK548" s="125">
        <f aca="true" t="shared" si="271" ref="BK548:BK549">ROUND(L548*K548,2)</f>
        <v>0</v>
      </c>
      <c r="BL548" s="11" t="s">
        <v>281</v>
      </c>
      <c r="BM548" s="11" t="s">
        <v>789</v>
      </c>
    </row>
    <row r="549" spans="2:65" s="34" customFormat="1" ht="28.5" customHeight="1">
      <c r="B549" s="161"/>
      <c r="C549" s="197" t="s">
        <v>790</v>
      </c>
      <c r="D549" s="197" t="s">
        <v>162</v>
      </c>
      <c r="E549" s="198" t="s">
        <v>791</v>
      </c>
      <c r="F549" s="199" t="s">
        <v>792</v>
      </c>
      <c r="G549" s="199"/>
      <c r="H549" s="199"/>
      <c r="I549" s="199"/>
      <c r="J549" s="200" t="s">
        <v>784</v>
      </c>
      <c r="K549" s="257">
        <v>0</v>
      </c>
      <c r="L549" s="202">
        <v>0</v>
      </c>
      <c r="M549" s="202"/>
      <c r="N549" s="203">
        <f t="shared" si="262"/>
        <v>0</v>
      </c>
      <c r="O549" s="203"/>
      <c r="P549" s="203"/>
      <c r="Q549" s="203"/>
      <c r="R549" s="163"/>
      <c r="T549" s="204"/>
      <c r="U549" s="46" t="s">
        <v>50</v>
      </c>
      <c r="V549" s="36"/>
      <c r="W549" s="205">
        <f t="shared" si="263"/>
        <v>0</v>
      </c>
      <c r="X549" s="205">
        <v>0</v>
      </c>
      <c r="Y549" s="205">
        <f t="shared" si="264"/>
        <v>0</v>
      </c>
      <c r="Z549" s="205">
        <v>0</v>
      </c>
      <c r="AA549" s="206">
        <f t="shared" si="265"/>
        <v>0</v>
      </c>
      <c r="AR549" s="11" t="s">
        <v>281</v>
      </c>
      <c r="AT549" s="11" t="s">
        <v>162</v>
      </c>
      <c r="AU549" s="11" t="s">
        <v>24</v>
      </c>
      <c r="AY549" s="11" t="s">
        <v>161</v>
      </c>
      <c r="BE549" s="125">
        <f t="shared" si="266"/>
        <v>0</v>
      </c>
      <c r="BF549" s="125">
        <f t="shared" si="267"/>
        <v>0</v>
      </c>
      <c r="BG549" s="125">
        <f t="shared" si="268"/>
        <v>0</v>
      </c>
      <c r="BH549" s="125">
        <f t="shared" si="269"/>
        <v>0</v>
      </c>
      <c r="BI549" s="125">
        <f t="shared" si="270"/>
        <v>0</v>
      </c>
      <c r="BJ549" s="11" t="s">
        <v>25</v>
      </c>
      <c r="BK549" s="125">
        <f t="shared" si="271"/>
        <v>0</v>
      </c>
      <c r="BL549" s="11" t="s">
        <v>281</v>
      </c>
      <c r="BM549" s="11" t="s">
        <v>793</v>
      </c>
    </row>
    <row r="550" spans="2:63" s="184" customFormat="1" ht="36.75" customHeight="1">
      <c r="B550" s="185"/>
      <c r="C550" s="186"/>
      <c r="D550" s="187" t="s">
        <v>131</v>
      </c>
      <c r="E550" s="187"/>
      <c r="F550" s="187"/>
      <c r="G550" s="187"/>
      <c r="H550" s="187"/>
      <c r="I550" s="187"/>
      <c r="J550" s="187"/>
      <c r="K550" s="187"/>
      <c r="L550" s="187"/>
      <c r="M550" s="187"/>
      <c r="N550" s="256">
        <f aca="true" t="shared" si="272" ref="N550:N551">BK550</f>
        <v>0</v>
      </c>
      <c r="O550" s="256"/>
      <c r="P550" s="256"/>
      <c r="Q550" s="256"/>
      <c r="R550" s="188"/>
      <c r="T550" s="189"/>
      <c r="U550" s="186"/>
      <c r="V550" s="186"/>
      <c r="W550" s="190">
        <f>W551+W555+W560+W563+W565</f>
        <v>0</v>
      </c>
      <c r="X550" s="186"/>
      <c r="Y550" s="190">
        <f>Y551+Y555+Y560+Y563+Y565</f>
        <v>0</v>
      </c>
      <c r="Z550" s="186"/>
      <c r="AA550" s="191">
        <f>AA551+AA555+AA560+AA563+AA565</f>
        <v>0</v>
      </c>
      <c r="AR550" s="192" t="s">
        <v>209</v>
      </c>
      <c r="AT550" s="193" t="s">
        <v>84</v>
      </c>
      <c r="AU550" s="193" t="s">
        <v>85</v>
      </c>
      <c r="AY550" s="192" t="s">
        <v>161</v>
      </c>
      <c r="BK550" s="194">
        <f>BK551+BK555+BK560+BK563+BK565</f>
        <v>0</v>
      </c>
    </row>
    <row r="551" spans="2:63" s="184" customFormat="1" ht="19.5" customHeight="1">
      <c r="B551" s="185"/>
      <c r="C551" s="186"/>
      <c r="D551" s="195" t="s">
        <v>132</v>
      </c>
      <c r="E551" s="195"/>
      <c r="F551" s="195"/>
      <c r="G551" s="195"/>
      <c r="H551" s="195"/>
      <c r="I551" s="195"/>
      <c r="J551" s="195"/>
      <c r="K551" s="195"/>
      <c r="L551" s="195"/>
      <c r="M551" s="195"/>
      <c r="N551" s="196">
        <f t="shared" si="272"/>
        <v>0</v>
      </c>
      <c r="O551" s="196"/>
      <c r="P551" s="196"/>
      <c r="Q551" s="196"/>
      <c r="R551" s="188"/>
      <c r="T551" s="189"/>
      <c r="U551" s="186"/>
      <c r="V551" s="186"/>
      <c r="W551" s="190">
        <f>SUM(W552:W554)</f>
        <v>0</v>
      </c>
      <c r="X551" s="186"/>
      <c r="Y551" s="190">
        <f>SUM(Y552:Y554)</f>
        <v>0</v>
      </c>
      <c r="Z551" s="186"/>
      <c r="AA551" s="191">
        <f>SUM(AA552:AA554)</f>
        <v>0</v>
      </c>
      <c r="AR551" s="192" t="s">
        <v>209</v>
      </c>
      <c r="AT551" s="193" t="s">
        <v>84</v>
      </c>
      <c r="AU551" s="193" t="s">
        <v>25</v>
      </c>
      <c r="AY551" s="192" t="s">
        <v>161</v>
      </c>
      <c r="BK551" s="194">
        <f>SUM(BK552:BK554)</f>
        <v>0</v>
      </c>
    </row>
    <row r="552" spans="2:65" s="34" customFormat="1" ht="51" customHeight="1">
      <c r="B552" s="161"/>
      <c r="C552" s="197" t="s">
        <v>794</v>
      </c>
      <c r="D552" s="197" t="s">
        <v>162</v>
      </c>
      <c r="E552" s="198" t="s">
        <v>795</v>
      </c>
      <c r="F552" s="199" t="s">
        <v>796</v>
      </c>
      <c r="G552" s="199"/>
      <c r="H552" s="199"/>
      <c r="I552" s="199"/>
      <c r="J552" s="200" t="s">
        <v>469</v>
      </c>
      <c r="K552" s="201">
        <v>1</v>
      </c>
      <c r="L552" s="202">
        <v>0</v>
      </c>
      <c r="M552" s="202"/>
      <c r="N552" s="203">
        <f aca="true" t="shared" si="273" ref="N552:N554">ROUND(L552*K552,2)</f>
        <v>0</v>
      </c>
      <c r="O552" s="203"/>
      <c r="P552" s="203"/>
      <c r="Q552" s="203"/>
      <c r="R552" s="163"/>
      <c r="T552" s="204"/>
      <c r="U552" s="46" t="s">
        <v>50</v>
      </c>
      <c r="V552" s="36"/>
      <c r="W552" s="205">
        <f aca="true" t="shared" si="274" ref="W552:W554">V552*K552</f>
        <v>0</v>
      </c>
      <c r="X552" s="205">
        <v>0</v>
      </c>
      <c r="Y552" s="205">
        <f aca="true" t="shared" si="275" ref="Y552:Y554">X552*K552</f>
        <v>0</v>
      </c>
      <c r="Z552" s="205">
        <v>0</v>
      </c>
      <c r="AA552" s="206">
        <f aca="true" t="shared" si="276" ref="AA552:AA554">Z552*K552</f>
        <v>0</v>
      </c>
      <c r="AR552" s="11" t="s">
        <v>797</v>
      </c>
      <c r="AT552" s="11" t="s">
        <v>162</v>
      </c>
      <c r="AU552" s="11" t="s">
        <v>24</v>
      </c>
      <c r="AY552" s="11" t="s">
        <v>161</v>
      </c>
      <c r="BE552" s="125">
        <f aca="true" t="shared" si="277" ref="BE552:BE554">IF(U552="základní",N552,0)</f>
        <v>0</v>
      </c>
      <c r="BF552" s="125">
        <f aca="true" t="shared" si="278" ref="BF552:BF554">IF(U552="snížená",N552,0)</f>
        <v>0</v>
      </c>
      <c r="BG552" s="125">
        <f aca="true" t="shared" si="279" ref="BG552:BG554">IF(U552="zákl. přenesená",N552,0)</f>
        <v>0</v>
      </c>
      <c r="BH552" s="125">
        <f aca="true" t="shared" si="280" ref="BH552:BH554">IF(U552="sníž. přenesená",N552,0)</f>
        <v>0</v>
      </c>
      <c r="BI552" s="125">
        <f aca="true" t="shared" si="281" ref="BI552:BI554">IF(U552="nulová",N552,0)</f>
        <v>0</v>
      </c>
      <c r="BJ552" s="11" t="s">
        <v>25</v>
      </c>
      <c r="BK552" s="125">
        <f aca="true" t="shared" si="282" ref="BK552:BK554">ROUND(L552*K552,2)</f>
        <v>0</v>
      </c>
      <c r="BL552" s="11" t="s">
        <v>797</v>
      </c>
      <c r="BM552" s="11" t="s">
        <v>798</v>
      </c>
    </row>
    <row r="553" spans="2:65" s="34" customFormat="1" ht="28.5" customHeight="1">
      <c r="B553" s="161"/>
      <c r="C553" s="197" t="s">
        <v>799</v>
      </c>
      <c r="D553" s="197" t="s">
        <v>162</v>
      </c>
      <c r="E553" s="198" t="s">
        <v>800</v>
      </c>
      <c r="F553" s="199" t="s">
        <v>801</v>
      </c>
      <c r="G553" s="199"/>
      <c r="H553" s="199"/>
      <c r="I553" s="199"/>
      <c r="J553" s="200" t="s">
        <v>469</v>
      </c>
      <c r="K553" s="201">
        <v>1</v>
      </c>
      <c r="L553" s="202">
        <v>0</v>
      </c>
      <c r="M553" s="202"/>
      <c r="N553" s="203">
        <f t="shared" si="273"/>
        <v>0</v>
      </c>
      <c r="O553" s="203"/>
      <c r="P553" s="203"/>
      <c r="Q553" s="203"/>
      <c r="R553" s="163"/>
      <c r="T553" s="204"/>
      <c r="U553" s="46" t="s">
        <v>50</v>
      </c>
      <c r="V553" s="36"/>
      <c r="W553" s="205">
        <f t="shared" si="274"/>
        <v>0</v>
      </c>
      <c r="X553" s="205">
        <v>0</v>
      </c>
      <c r="Y553" s="205">
        <f t="shared" si="275"/>
        <v>0</v>
      </c>
      <c r="Z553" s="205">
        <v>0</v>
      </c>
      <c r="AA553" s="206">
        <f t="shared" si="276"/>
        <v>0</v>
      </c>
      <c r="AR553" s="11" t="s">
        <v>797</v>
      </c>
      <c r="AT553" s="11" t="s">
        <v>162</v>
      </c>
      <c r="AU553" s="11" t="s">
        <v>24</v>
      </c>
      <c r="AY553" s="11" t="s">
        <v>161</v>
      </c>
      <c r="BE553" s="125">
        <f t="shared" si="277"/>
        <v>0</v>
      </c>
      <c r="BF553" s="125">
        <f t="shared" si="278"/>
        <v>0</v>
      </c>
      <c r="BG553" s="125">
        <f t="shared" si="279"/>
        <v>0</v>
      </c>
      <c r="BH553" s="125">
        <f t="shared" si="280"/>
        <v>0</v>
      </c>
      <c r="BI553" s="125">
        <f t="shared" si="281"/>
        <v>0</v>
      </c>
      <c r="BJ553" s="11" t="s">
        <v>25</v>
      </c>
      <c r="BK553" s="125">
        <f t="shared" si="282"/>
        <v>0</v>
      </c>
      <c r="BL553" s="11" t="s">
        <v>797</v>
      </c>
      <c r="BM553" s="11" t="s">
        <v>802</v>
      </c>
    </row>
    <row r="554" spans="2:65" s="34" customFormat="1" ht="20.25" customHeight="1">
      <c r="B554" s="161"/>
      <c r="C554" s="197" t="s">
        <v>803</v>
      </c>
      <c r="D554" s="197" t="s">
        <v>162</v>
      </c>
      <c r="E554" s="198" t="s">
        <v>804</v>
      </c>
      <c r="F554" s="199" t="s">
        <v>805</v>
      </c>
      <c r="G554" s="199"/>
      <c r="H554" s="199"/>
      <c r="I554" s="199"/>
      <c r="J554" s="200" t="s">
        <v>469</v>
      </c>
      <c r="K554" s="201">
        <v>1</v>
      </c>
      <c r="L554" s="202">
        <v>0</v>
      </c>
      <c r="M554" s="202"/>
      <c r="N554" s="203">
        <f t="shared" si="273"/>
        <v>0</v>
      </c>
      <c r="O554" s="203"/>
      <c r="P554" s="203"/>
      <c r="Q554" s="203"/>
      <c r="R554" s="163"/>
      <c r="T554" s="204"/>
      <c r="U554" s="46" t="s">
        <v>50</v>
      </c>
      <c r="V554" s="36"/>
      <c r="W554" s="205">
        <f t="shared" si="274"/>
        <v>0</v>
      </c>
      <c r="X554" s="205">
        <v>0</v>
      </c>
      <c r="Y554" s="205">
        <f t="shared" si="275"/>
        <v>0</v>
      </c>
      <c r="Z554" s="205">
        <v>0</v>
      </c>
      <c r="AA554" s="206">
        <f t="shared" si="276"/>
        <v>0</v>
      </c>
      <c r="AR554" s="11" t="s">
        <v>797</v>
      </c>
      <c r="AT554" s="11" t="s">
        <v>162</v>
      </c>
      <c r="AU554" s="11" t="s">
        <v>24</v>
      </c>
      <c r="AY554" s="11" t="s">
        <v>161</v>
      </c>
      <c r="BE554" s="125">
        <f t="shared" si="277"/>
        <v>0</v>
      </c>
      <c r="BF554" s="125">
        <f t="shared" si="278"/>
        <v>0</v>
      </c>
      <c r="BG554" s="125">
        <f t="shared" si="279"/>
        <v>0</v>
      </c>
      <c r="BH554" s="125">
        <f t="shared" si="280"/>
        <v>0</v>
      </c>
      <c r="BI554" s="125">
        <f t="shared" si="281"/>
        <v>0</v>
      </c>
      <c r="BJ554" s="11" t="s">
        <v>25</v>
      </c>
      <c r="BK554" s="125">
        <f t="shared" si="282"/>
        <v>0</v>
      </c>
      <c r="BL554" s="11" t="s">
        <v>797</v>
      </c>
      <c r="BM554" s="11" t="s">
        <v>806</v>
      </c>
    </row>
    <row r="555" spans="2:63" s="184" customFormat="1" ht="29.25" customHeight="1">
      <c r="B555" s="185"/>
      <c r="C555" s="186"/>
      <c r="D555" s="195" t="s">
        <v>133</v>
      </c>
      <c r="E555" s="195"/>
      <c r="F555" s="195"/>
      <c r="G555" s="195"/>
      <c r="H555" s="195"/>
      <c r="I555" s="195"/>
      <c r="J555" s="195"/>
      <c r="K555" s="195"/>
      <c r="L555" s="195"/>
      <c r="M555" s="195"/>
      <c r="N555" s="255">
        <f>BK555</f>
        <v>0</v>
      </c>
      <c r="O555" s="255"/>
      <c r="P555" s="255"/>
      <c r="Q555" s="255"/>
      <c r="R555" s="188"/>
      <c r="T555" s="189"/>
      <c r="U555" s="186"/>
      <c r="V555" s="186"/>
      <c r="W555" s="190">
        <f>SUM(W556:W559)</f>
        <v>0</v>
      </c>
      <c r="X555" s="186"/>
      <c r="Y555" s="190">
        <f>SUM(Y556:Y559)</f>
        <v>0</v>
      </c>
      <c r="Z555" s="186"/>
      <c r="AA555" s="191">
        <f>SUM(AA556:AA559)</f>
        <v>0</v>
      </c>
      <c r="AR555" s="192" t="s">
        <v>209</v>
      </c>
      <c r="AT555" s="193" t="s">
        <v>84</v>
      </c>
      <c r="AU555" s="193" t="s">
        <v>25</v>
      </c>
      <c r="AY555" s="192" t="s">
        <v>161</v>
      </c>
      <c r="BK555" s="194">
        <f>SUM(BK556:BK559)</f>
        <v>0</v>
      </c>
    </row>
    <row r="556" spans="2:65" s="34" customFormat="1" ht="28.5" customHeight="1">
      <c r="B556" s="161"/>
      <c r="C556" s="197" t="s">
        <v>807</v>
      </c>
      <c r="D556" s="197" t="s">
        <v>162</v>
      </c>
      <c r="E556" s="198" t="s">
        <v>808</v>
      </c>
      <c r="F556" s="199" t="s">
        <v>809</v>
      </c>
      <c r="G556" s="199"/>
      <c r="H556" s="199"/>
      <c r="I556" s="199"/>
      <c r="J556" s="200" t="s">
        <v>469</v>
      </c>
      <c r="K556" s="201">
        <v>1</v>
      </c>
      <c r="L556" s="202">
        <v>0</v>
      </c>
      <c r="M556" s="202"/>
      <c r="N556" s="203">
        <f aca="true" t="shared" si="283" ref="N556:N559">ROUND(L556*K556,2)</f>
        <v>0</v>
      </c>
      <c r="O556" s="203"/>
      <c r="P556" s="203"/>
      <c r="Q556" s="203"/>
      <c r="R556" s="163"/>
      <c r="T556" s="204"/>
      <c r="U556" s="46" t="s">
        <v>50</v>
      </c>
      <c r="V556" s="36"/>
      <c r="W556" s="205">
        <f aca="true" t="shared" si="284" ref="W556:W559">V556*K556</f>
        <v>0</v>
      </c>
      <c r="X556" s="205">
        <v>0</v>
      </c>
      <c r="Y556" s="205">
        <f aca="true" t="shared" si="285" ref="Y556:Y559">X556*K556</f>
        <v>0</v>
      </c>
      <c r="Z556" s="205">
        <v>0</v>
      </c>
      <c r="AA556" s="206">
        <f aca="true" t="shared" si="286" ref="AA556:AA559">Z556*K556</f>
        <v>0</v>
      </c>
      <c r="AR556" s="11" t="s">
        <v>797</v>
      </c>
      <c r="AT556" s="11" t="s">
        <v>162</v>
      </c>
      <c r="AU556" s="11" t="s">
        <v>24</v>
      </c>
      <c r="AY556" s="11" t="s">
        <v>161</v>
      </c>
      <c r="BE556" s="125">
        <f aca="true" t="shared" si="287" ref="BE556:BE559">IF(U556="základní",N556,0)</f>
        <v>0</v>
      </c>
      <c r="BF556" s="125">
        <f aca="true" t="shared" si="288" ref="BF556:BF559">IF(U556="snížená",N556,0)</f>
        <v>0</v>
      </c>
      <c r="BG556" s="125">
        <f aca="true" t="shared" si="289" ref="BG556:BG559">IF(U556="zákl. přenesená",N556,0)</f>
        <v>0</v>
      </c>
      <c r="BH556" s="125">
        <f aca="true" t="shared" si="290" ref="BH556:BH559">IF(U556="sníž. přenesená",N556,0)</f>
        <v>0</v>
      </c>
      <c r="BI556" s="125">
        <f aca="true" t="shared" si="291" ref="BI556:BI559">IF(U556="nulová",N556,0)</f>
        <v>0</v>
      </c>
      <c r="BJ556" s="11" t="s">
        <v>25</v>
      </c>
      <c r="BK556" s="125">
        <f aca="true" t="shared" si="292" ref="BK556:BK559">ROUND(L556*K556,2)</f>
        <v>0</v>
      </c>
      <c r="BL556" s="11" t="s">
        <v>797</v>
      </c>
      <c r="BM556" s="11" t="s">
        <v>810</v>
      </c>
    </row>
    <row r="557" spans="2:65" s="34" customFormat="1" ht="39.75" customHeight="1">
      <c r="B557" s="161"/>
      <c r="C557" s="197" t="s">
        <v>811</v>
      </c>
      <c r="D557" s="197" t="s">
        <v>162</v>
      </c>
      <c r="E557" s="198" t="s">
        <v>812</v>
      </c>
      <c r="F557" s="199" t="s">
        <v>813</v>
      </c>
      <c r="G557" s="199"/>
      <c r="H557" s="199"/>
      <c r="I557" s="199"/>
      <c r="J557" s="200" t="s">
        <v>469</v>
      </c>
      <c r="K557" s="201">
        <v>1</v>
      </c>
      <c r="L557" s="202">
        <v>0</v>
      </c>
      <c r="M557" s="202"/>
      <c r="N557" s="203">
        <f t="shared" si="283"/>
        <v>0</v>
      </c>
      <c r="O557" s="203"/>
      <c r="P557" s="203"/>
      <c r="Q557" s="203"/>
      <c r="R557" s="163"/>
      <c r="T557" s="204"/>
      <c r="U557" s="46" t="s">
        <v>50</v>
      </c>
      <c r="V557" s="36"/>
      <c r="W557" s="205">
        <f t="shared" si="284"/>
        <v>0</v>
      </c>
      <c r="X557" s="205">
        <v>0</v>
      </c>
      <c r="Y557" s="205">
        <f t="shared" si="285"/>
        <v>0</v>
      </c>
      <c r="Z557" s="205">
        <v>0</v>
      </c>
      <c r="AA557" s="206">
        <f t="shared" si="286"/>
        <v>0</v>
      </c>
      <c r="AR557" s="11" t="s">
        <v>797</v>
      </c>
      <c r="AT557" s="11" t="s">
        <v>162</v>
      </c>
      <c r="AU557" s="11" t="s">
        <v>24</v>
      </c>
      <c r="AY557" s="11" t="s">
        <v>161</v>
      </c>
      <c r="BE557" s="125">
        <f t="shared" si="287"/>
        <v>0</v>
      </c>
      <c r="BF557" s="125">
        <f t="shared" si="288"/>
        <v>0</v>
      </c>
      <c r="BG557" s="125">
        <f t="shared" si="289"/>
        <v>0</v>
      </c>
      <c r="BH557" s="125">
        <f t="shared" si="290"/>
        <v>0</v>
      </c>
      <c r="BI557" s="125">
        <f t="shared" si="291"/>
        <v>0</v>
      </c>
      <c r="BJ557" s="11" t="s">
        <v>25</v>
      </c>
      <c r="BK557" s="125">
        <f t="shared" si="292"/>
        <v>0</v>
      </c>
      <c r="BL557" s="11" t="s">
        <v>797</v>
      </c>
      <c r="BM557" s="11" t="s">
        <v>814</v>
      </c>
    </row>
    <row r="558" spans="2:65" s="34" customFormat="1" ht="39.75" customHeight="1">
      <c r="B558" s="161"/>
      <c r="C558" s="197" t="s">
        <v>815</v>
      </c>
      <c r="D558" s="197" t="s">
        <v>162</v>
      </c>
      <c r="E558" s="198" t="s">
        <v>816</v>
      </c>
      <c r="F558" s="199" t="s">
        <v>817</v>
      </c>
      <c r="G558" s="199"/>
      <c r="H558" s="199"/>
      <c r="I558" s="199"/>
      <c r="J558" s="200" t="s">
        <v>469</v>
      </c>
      <c r="K558" s="201">
        <v>1</v>
      </c>
      <c r="L558" s="202">
        <v>0</v>
      </c>
      <c r="M558" s="202"/>
      <c r="N558" s="203">
        <f t="shared" si="283"/>
        <v>0</v>
      </c>
      <c r="O558" s="203"/>
      <c r="P558" s="203"/>
      <c r="Q558" s="203"/>
      <c r="R558" s="163"/>
      <c r="T558" s="204"/>
      <c r="U558" s="46" t="s">
        <v>50</v>
      </c>
      <c r="V558" s="36"/>
      <c r="W558" s="205">
        <f t="shared" si="284"/>
        <v>0</v>
      </c>
      <c r="X558" s="205">
        <v>0</v>
      </c>
      <c r="Y558" s="205">
        <f t="shared" si="285"/>
        <v>0</v>
      </c>
      <c r="Z558" s="205">
        <v>0</v>
      </c>
      <c r="AA558" s="206">
        <f t="shared" si="286"/>
        <v>0</v>
      </c>
      <c r="AR558" s="11" t="s">
        <v>797</v>
      </c>
      <c r="AT558" s="11" t="s">
        <v>162</v>
      </c>
      <c r="AU558" s="11" t="s">
        <v>24</v>
      </c>
      <c r="AY558" s="11" t="s">
        <v>161</v>
      </c>
      <c r="BE558" s="125">
        <f t="shared" si="287"/>
        <v>0</v>
      </c>
      <c r="BF558" s="125">
        <f t="shared" si="288"/>
        <v>0</v>
      </c>
      <c r="BG558" s="125">
        <f t="shared" si="289"/>
        <v>0</v>
      </c>
      <c r="BH558" s="125">
        <f t="shared" si="290"/>
        <v>0</v>
      </c>
      <c r="BI558" s="125">
        <f t="shared" si="291"/>
        <v>0</v>
      </c>
      <c r="BJ558" s="11" t="s">
        <v>25</v>
      </c>
      <c r="BK558" s="125">
        <f t="shared" si="292"/>
        <v>0</v>
      </c>
      <c r="BL558" s="11" t="s">
        <v>797</v>
      </c>
      <c r="BM558" s="11" t="s">
        <v>818</v>
      </c>
    </row>
    <row r="559" spans="2:65" s="34" customFormat="1" ht="28.5" customHeight="1">
      <c r="B559" s="161"/>
      <c r="C559" s="197" t="s">
        <v>819</v>
      </c>
      <c r="D559" s="197" t="s">
        <v>162</v>
      </c>
      <c r="E559" s="198" t="s">
        <v>820</v>
      </c>
      <c r="F559" s="199" t="s">
        <v>821</v>
      </c>
      <c r="G559" s="199"/>
      <c r="H559" s="199"/>
      <c r="I559" s="199"/>
      <c r="J559" s="200" t="s">
        <v>469</v>
      </c>
      <c r="K559" s="201">
        <v>1</v>
      </c>
      <c r="L559" s="202">
        <v>0</v>
      </c>
      <c r="M559" s="202"/>
      <c r="N559" s="203">
        <f t="shared" si="283"/>
        <v>0</v>
      </c>
      <c r="O559" s="203"/>
      <c r="P559" s="203"/>
      <c r="Q559" s="203"/>
      <c r="R559" s="163"/>
      <c r="T559" s="204"/>
      <c r="U559" s="46" t="s">
        <v>50</v>
      </c>
      <c r="V559" s="36"/>
      <c r="W559" s="205">
        <f t="shared" si="284"/>
        <v>0</v>
      </c>
      <c r="X559" s="205">
        <v>0</v>
      </c>
      <c r="Y559" s="205">
        <f t="shared" si="285"/>
        <v>0</v>
      </c>
      <c r="Z559" s="205">
        <v>0</v>
      </c>
      <c r="AA559" s="206">
        <f t="shared" si="286"/>
        <v>0</v>
      </c>
      <c r="AR559" s="11" t="s">
        <v>797</v>
      </c>
      <c r="AT559" s="11" t="s">
        <v>162</v>
      </c>
      <c r="AU559" s="11" t="s">
        <v>24</v>
      </c>
      <c r="AY559" s="11" t="s">
        <v>161</v>
      </c>
      <c r="BE559" s="125">
        <f t="shared" si="287"/>
        <v>0</v>
      </c>
      <c r="BF559" s="125">
        <f t="shared" si="288"/>
        <v>0</v>
      </c>
      <c r="BG559" s="125">
        <f t="shared" si="289"/>
        <v>0</v>
      </c>
      <c r="BH559" s="125">
        <f t="shared" si="290"/>
        <v>0</v>
      </c>
      <c r="BI559" s="125">
        <f t="shared" si="291"/>
        <v>0</v>
      </c>
      <c r="BJ559" s="11" t="s">
        <v>25</v>
      </c>
      <c r="BK559" s="125">
        <f t="shared" si="292"/>
        <v>0</v>
      </c>
      <c r="BL559" s="11" t="s">
        <v>797</v>
      </c>
      <c r="BM559" s="11" t="s">
        <v>822</v>
      </c>
    </row>
    <row r="560" spans="2:63" s="184" customFormat="1" ht="29.25" customHeight="1">
      <c r="B560" s="185"/>
      <c r="C560" s="186"/>
      <c r="D560" s="195" t="s">
        <v>134</v>
      </c>
      <c r="E560" s="195"/>
      <c r="F560" s="195"/>
      <c r="G560" s="195"/>
      <c r="H560" s="195"/>
      <c r="I560" s="195"/>
      <c r="J560" s="195"/>
      <c r="K560" s="195"/>
      <c r="L560" s="195"/>
      <c r="M560" s="195"/>
      <c r="N560" s="255">
        <f>BK560</f>
        <v>0</v>
      </c>
      <c r="O560" s="255"/>
      <c r="P560" s="255"/>
      <c r="Q560" s="255"/>
      <c r="R560" s="188"/>
      <c r="T560" s="189"/>
      <c r="U560" s="186"/>
      <c r="V560" s="186"/>
      <c r="W560" s="190">
        <f>SUM(W561:W562)</f>
        <v>0</v>
      </c>
      <c r="X560" s="186"/>
      <c r="Y560" s="190">
        <f>SUM(Y561:Y562)</f>
        <v>0</v>
      </c>
      <c r="Z560" s="186"/>
      <c r="AA560" s="191">
        <f>SUM(AA561:AA562)</f>
        <v>0</v>
      </c>
      <c r="AR560" s="192" t="s">
        <v>209</v>
      </c>
      <c r="AT560" s="193" t="s">
        <v>84</v>
      </c>
      <c r="AU560" s="193" t="s">
        <v>25</v>
      </c>
      <c r="AY560" s="192" t="s">
        <v>161</v>
      </c>
      <c r="BK560" s="194">
        <f>SUM(BK561:BK562)</f>
        <v>0</v>
      </c>
    </row>
    <row r="561" spans="2:65" s="34" customFormat="1" ht="28.5" customHeight="1">
      <c r="B561" s="161"/>
      <c r="C561" s="197" t="s">
        <v>823</v>
      </c>
      <c r="D561" s="197" t="s">
        <v>162</v>
      </c>
      <c r="E561" s="198" t="s">
        <v>824</v>
      </c>
      <c r="F561" s="199" t="s">
        <v>825</v>
      </c>
      <c r="G561" s="199"/>
      <c r="H561" s="199"/>
      <c r="I561" s="199"/>
      <c r="J561" s="200" t="s">
        <v>469</v>
      </c>
      <c r="K561" s="201">
        <v>1</v>
      </c>
      <c r="L561" s="202">
        <v>0</v>
      </c>
      <c r="M561" s="202"/>
      <c r="N561" s="203">
        <f aca="true" t="shared" si="293" ref="N561:N562">ROUND(L561*K561,2)</f>
        <v>0</v>
      </c>
      <c r="O561" s="203"/>
      <c r="P561" s="203"/>
      <c r="Q561" s="203"/>
      <c r="R561" s="163"/>
      <c r="T561" s="204"/>
      <c r="U561" s="46" t="s">
        <v>50</v>
      </c>
      <c r="V561" s="36"/>
      <c r="W561" s="205">
        <f aca="true" t="shared" si="294" ref="W561:W562">V561*K561</f>
        <v>0</v>
      </c>
      <c r="X561" s="205">
        <v>0</v>
      </c>
      <c r="Y561" s="205">
        <f aca="true" t="shared" si="295" ref="Y561:Y562">X561*K561</f>
        <v>0</v>
      </c>
      <c r="Z561" s="205">
        <v>0</v>
      </c>
      <c r="AA561" s="206">
        <f aca="true" t="shared" si="296" ref="AA561:AA562">Z561*K561</f>
        <v>0</v>
      </c>
      <c r="AR561" s="11" t="s">
        <v>797</v>
      </c>
      <c r="AT561" s="11" t="s">
        <v>162</v>
      </c>
      <c r="AU561" s="11" t="s">
        <v>24</v>
      </c>
      <c r="AY561" s="11" t="s">
        <v>161</v>
      </c>
      <c r="BE561" s="125">
        <f aca="true" t="shared" si="297" ref="BE561:BE562">IF(U561="základní",N561,0)</f>
        <v>0</v>
      </c>
      <c r="BF561" s="125">
        <f aca="true" t="shared" si="298" ref="BF561:BF562">IF(U561="snížená",N561,0)</f>
        <v>0</v>
      </c>
      <c r="BG561" s="125">
        <f aca="true" t="shared" si="299" ref="BG561:BG562">IF(U561="zákl. přenesená",N561,0)</f>
        <v>0</v>
      </c>
      <c r="BH561" s="125">
        <f aca="true" t="shared" si="300" ref="BH561:BH562">IF(U561="sníž. přenesená",N561,0)</f>
        <v>0</v>
      </c>
      <c r="BI561" s="125">
        <f aca="true" t="shared" si="301" ref="BI561:BI562">IF(U561="nulová",N561,0)</f>
        <v>0</v>
      </c>
      <c r="BJ561" s="11" t="s">
        <v>25</v>
      </c>
      <c r="BK561" s="125">
        <f aca="true" t="shared" si="302" ref="BK561:BK562">ROUND(L561*K561,2)</f>
        <v>0</v>
      </c>
      <c r="BL561" s="11" t="s">
        <v>797</v>
      </c>
      <c r="BM561" s="11" t="s">
        <v>826</v>
      </c>
    </row>
    <row r="562" spans="2:65" s="34" customFormat="1" ht="20.25" customHeight="1">
      <c r="B562" s="161"/>
      <c r="C562" s="197" t="s">
        <v>827</v>
      </c>
      <c r="D562" s="197" t="s">
        <v>162</v>
      </c>
      <c r="E562" s="198" t="s">
        <v>828</v>
      </c>
      <c r="F562" s="199" t="s">
        <v>829</v>
      </c>
      <c r="G562" s="199"/>
      <c r="H562" s="199"/>
      <c r="I562" s="199"/>
      <c r="J562" s="200" t="s">
        <v>469</v>
      </c>
      <c r="K562" s="201">
        <v>1</v>
      </c>
      <c r="L562" s="202">
        <v>0</v>
      </c>
      <c r="M562" s="202"/>
      <c r="N562" s="203">
        <f t="shared" si="293"/>
        <v>0</v>
      </c>
      <c r="O562" s="203"/>
      <c r="P562" s="203"/>
      <c r="Q562" s="203"/>
      <c r="R562" s="163"/>
      <c r="T562" s="204"/>
      <c r="U562" s="46" t="s">
        <v>50</v>
      </c>
      <c r="V562" s="36"/>
      <c r="W562" s="205">
        <f t="shared" si="294"/>
        <v>0</v>
      </c>
      <c r="X562" s="205">
        <v>0</v>
      </c>
      <c r="Y562" s="205">
        <f t="shared" si="295"/>
        <v>0</v>
      </c>
      <c r="Z562" s="205">
        <v>0</v>
      </c>
      <c r="AA562" s="206">
        <f t="shared" si="296"/>
        <v>0</v>
      </c>
      <c r="AR562" s="11" t="s">
        <v>797</v>
      </c>
      <c r="AT562" s="11" t="s">
        <v>162</v>
      </c>
      <c r="AU562" s="11" t="s">
        <v>24</v>
      </c>
      <c r="AY562" s="11" t="s">
        <v>161</v>
      </c>
      <c r="BE562" s="125">
        <f t="shared" si="297"/>
        <v>0</v>
      </c>
      <c r="BF562" s="125">
        <f t="shared" si="298"/>
        <v>0</v>
      </c>
      <c r="BG562" s="125">
        <f t="shared" si="299"/>
        <v>0</v>
      </c>
      <c r="BH562" s="125">
        <f t="shared" si="300"/>
        <v>0</v>
      </c>
      <c r="BI562" s="125">
        <f t="shared" si="301"/>
        <v>0</v>
      </c>
      <c r="BJ562" s="11" t="s">
        <v>25</v>
      </c>
      <c r="BK562" s="125">
        <f t="shared" si="302"/>
        <v>0</v>
      </c>
      <c r="BL562" s="11" t="s">
        <v>797</v>
      </c>
      <c r="BM562" s="11" t="s">
        <v>830</v>
      </c>
    </row>
    <row r="563" spans="2:63" s="184" customFormat="1" ht="29.25" customHeight="1">
      <c r="B563" s="185"/>
      <c r="C563" s="186"/>
      <c r="D563" s="195" t="s">
        <v>135</v>
      </c>
      <c r="E563" s="195"/>
      <c r="F563" s="195"/>
      <c r="G563" s="195"/>
      <c r="H563" s="195"/>
      <c r="I563" s="195"/>
      <c r="J563" s="195"/>
      <c r="K563" s="195"/>
      <c r="L563" s="195"/>
      <c r="M563" s="195"/>
      <c r="N563" s="255">
        <f>BK563</f>
        <v>0</v>
      </c>
      <c r="O563" s="255"/>
      <c r="P563" s="255"/>
      <c r="Q563" s="255"/>
      <c r="R563" s="188"/>
      <c r="T563" s="189"/>
      <c r="U563" s="186"/>
      <c r="V563" s="186"/>
      <c r="W563" s="190">
        <f>W564</f>
        <v>0</v>
      </c>
      <c r="X563" s="186"/>
      <c r="Y563" s="190">
        <f>Y564</f>
        <v>0</v>
      </c>
      <c r="Z563" s="186"/>
      <c r="AA563" s="191">
        <f>AA564</f>
        <v>0</v>
      </c>
      <c r="AR563" s="192" t="s">
        <v>209</v>
      </c>
      <c r="AT563" s="193" t="s">
        <v>84</v>
      </c>
      <c r="AU563" s="193" t="s">
        <v>25</v>
      </c>
      <c r="AY563" s="192" t="s">
        <v>161</v>
      </c>
      <c r="BK563" s="194">
        <f>BK564</f>
        <v>0</v>
      </c>
    </row>
    <row r="564" spans="2:65" s="34" customFormat="1" ht="20.25" customHeight="1">
      <c r="B564" s="161"/>
      <c r="C564" s="197" t="s">
        <v>831</v>
      </c>
      <c r="D564" s="197" t="s">
        <v>162</v>
      </c>
      <c r="E564" s="198" t="s">
        <v>832</v>
      </c>
      <c r="F564" s="199" t="s">
        <v>143</v>
      </c>
      <c r="G564" s="199"/>
      <c r="H564" s="199"/>
      <c r="I564" s="199"/>
      <c r="J564" s="200" t="s">
        <v>833</v>
      </c>
      <c r="K564" s="201">
        <v>1</v>
      </c>
      <c r="L564" s="202">
        <v>0</v>
      </c>
      <c r="M564" s="202"/>
      <c r="N564" s="203">
        <f>ROUND(L564*K564,2)</f>
        <v>0</v>
      </c>
      <c r="O564" s="203"/>
      <c r="P564" s="203"/>
      <c r="Q564" s="203"/>
      <c r="R564" s="163"/>
      <c r="T564" s="204"/>
      <c r="U564" s="46" t="s">
        <v>50</v>
      </c>
      <c r="V564" s="36"/>
      <c r="W564" s="205">
        <f>V564*K564</f>
        <v>0</v>
      </c>
      <c r="X564" s="205">
        <v>0</v>
      </c>
      <c r="Y564" s="205">
        <f>X564*K564</f>
        <v>0</v>
      </c>
      <c r="Z564" s="205">
        <v>0</v>
      </c>
      <c r="AA564" s="206">
        <f>Z564*K564</f>
        <v>0</v>
      </c>
      <c r="AR564" s="11" t="s">
        <v>797</v>
      </c>
      <c r="AT564" s="11" t="s">
        <v>162</v>
      </c>
      <c r="AU564" s="11" t="s">
        <v>24</v>
      </c>
      <c r="AY564" s="11" t="s">
        <v>161</v>
      </c>
      <c r="BE564" s="125">
        <f>IF(U564="základní",N564,0)</f>
        <v>0</v>
      </c>
      <c r="BF564" s="125">
        <f>IF(U564="snížená",N564,0)</f>
        <v>0</v>
      </c>
      <c r="BG564" s="125">
        <f>IF(U564="zákl. přenesená",N564,0)</f>
        <v>0</v>
      </c>
      <c r="BH564" s="125">
        <f>IF(U564="sníž. přenesená",N564,0)</f>
        <v>0</v>
      </c>
      <c r="BI564" s="125">
        <f>IF(U564="nulová",N564,0)</f>
        <v>0</v>
      </c>
      <c r="BJ564" s="11" t="s">
        <v>25</v>
      </c>
      <c r="BK564" s="125">
        <f>ROUND(L564*K564,2)</f>
        <v>0</v>
      </c>
      <c r="BL564" s="11" t="s">
        <v>797</v>
      </c>
      <c r="BM564" s="11" t="s">
        <v>834</v>
      </c>
    </row>
    <row r="565" spans="2:63" s="184" customFormat="1" ht="29.25" customHeight="1">
      <c r="B565" s="185"/>
      <c r="C565" s="186"/>
      <c r="D565" s="195" t="s">
        <v>136</v>
      </c>
      <c r="E565" s="195"/>
      <c r="F565" s="195"/>
      <c r="G565" s="195"/>
      <c r="H565" s="195"/>
      <c r="I565" s="195"/>
      <c r="J565" s="195"/>
      <c r="K565" s="195"/>
      <c r="L565" s="195"/>
      <c r="M565" s="195"/>
      <c r="N565" s="255">
        <f>BK565</f>
        <v>0</v>
      </c>
      <c r="O565" s="255"/>
      <c r="P565" s="255"/>
      <c r="Q565" s="255"/>
      <c r="R565" s="188"/>
      <c r="T565" s="189"/>
      <c r="U565" s="186"/>
      <c r="V565" s="186"/>
      <c r="W565" s="190">
        <f>SUM(W566:W567)</f>
        <v>0</v>
      </c>
      <c r="X565" s="186"/>
      <c r="Y565" s="190">
        <f>SUM(Y566:Y567)</f>
        <v>0</v>
      </c>
      <c r="Z565" s="186"/>
      <c r="AA565" s="191">
        <f>SUM(AA566:AA567)</f>
        <v>0</v>
      </c>
      <c r="AR565" s="192" t="s">
        <v>209</v>
      </c>
      <c r="AT565" s="193" t="s">
        <v>84</v>
      </c>
      <c r="AU565" s="193" t="s">
        <v>25</v>
      </c>
      <c r="AY565" s="192" t="s">
        <v>161</v>
      </c>
      <c r="BK565" s="194">
        <f>SUM(BK566:BK567)</f>
        <v>0</v>
      </c>
    </row>
    <row r="566" spans="2:65" s="34" customFormat="1" ht="28.5" customHeight="1">
      <c r="B566" s="161"/>
      <c r="C566" s="197" t="s">
        <v>835</v>
      </c>
      <c r="D566" s="197" t="s">
        <v>162</v>
      </c>
      <c r="E566" s="198" t="s">
        <v>836</v>
      </c>
      <c r="F566" s="199" t="s">
        <v>837</v>
      </c>
      <c r="G566" s="199"/>
      <c r="H566" s="199"/>
      <c r="I566" s="199"/>
      <c r="J566" s="200" t="s">
        <v>469</v>
      </c>
      <c r="K566" s="201">
        <v>1</v>
      </c>
      <c r="L566" s="202">
        <v>0</v>
      </c>
      <c r="M566" s="202"/>
      <c r="N566" s="203">
        <f aca="true" t="shared" si="303" ref="N566:N567">ROUND(L566*K566,2)</f>
        <v>0</v>
      </c>
      <c r="O566" s="203"/>
      <c r="P566" s="203"/>
      <c r="Q566" s="203"/>
      <c r="R566" s="163"/>
      <c r="T566" s="204"/>
      <c r="U566" s="46" t="s">
        <v>50</v>
      </c>
      <c r="V566" s="36"/>
      <c r="W566" s="205">
        <f aca="true" t="shared" si="304" ref="W566:W567">V566*K566</f>
        <v>0</v>
      </c>
      <c r="X566" s="205">
        <v>0</v>
      </c>
      <c r="Y566" s="205">
        <f aca="true" t="shared" si="305" ref="Y566:Y567">X566*K566</f>
        <v>0</v>
      </c>
      <c r="Z566" s="205">
        <v>0</v>
      </c>
      <c r="AA566" s="206">
        <f aca="true" t="shared" si="306" ref="AA566:AA567">Z566*K566</f>
        <v>0</v>
      </c>
      <c r="AR566" s="11" t="s">
        <v>797</v>
      </c>
      <c r="AT566" s="11" t="s">
        <v>162</v>
      </c>
      <c r="AU566" s="11" t="s">
        <v>24</v>
      </c>
      <c r="AY566" s="11" t="s">
        <v>161</v>
      </c>
      <c r="BE566" s="125">
        <f aca="true" t="shared" si="307" ref="BE566:BE567">IF(U566="základní",N566,0)</f>
        <v>0</v>
      </c>
      <c r="BF566" s="125">
        <f aca="true" t="shared" si="308" ref="BF566:BF567">IF(U566="snížená",N566,0)</f>
        <v>0</v>
      </c>
      <c r="BG566" s="125">
        <f aca="true" t="shared" si="309" ref="BG566:BG567">IF(U566="zákl. přenesená",N566,0)</f>
        <v>0</v>
      </c>
      <c r="BH566" s="125">
        <f aca="true" t="shared" si="310" ref="BH566:BH567">IF(U566="sníž. přenesená",N566,0)</f>
        <v>0</v>
      </c>
      <c r="BI566" s="125">
        <f aca="true" t="shared" si="311" ref="BI566:BI567">IF(U566="nulová",N566,0)</f>
        <v>0</v>
      </c>
      <c r="BJ566" s="11" t="s">
        <v>25</v>
      </c>
      <c r="BK566" s="125">
        <f aca="true" t="shared" si="312" ref="BK566:BK567">ROUND(L566*K566,2)</f>
        <v>0</v>
      </c>
      <c r="BL566" s="11" t="s">
        <v>797</v>
      </c>
      <c r="BM566" s="11" t="s">
        <v>838</v>
      </c>
    </row>
    <row r="567" spans="2:65" s="34" customFormat="1" ht="28.5" customHeight="1">
      <c r="B567" s="161"/>
      <c r="C567" s="197" t="s">
        <v>839</v>
      </c>
      <c r="D567" s="197" t="s">
        <v>162</v>
      </c>
      <c r="E567" s="198" t="s">
        <v>840</v>
      </c>
      <c r="F567" s="199" t="s">
        <v>841</v>
      </c>
      <c r="G567" s="199"/>
      <c r="H567" s="199"/>
      <c r="I567" s="199"/>
      <c r="J567" s="200" t="s">
        <v>469</v>
      </c>
      <c r="K567" s="201">
        <v>1</v>
      </c>
      <c r="L567" s="202">
        <v>0</v>
      </c>
      <c r="M567" s="202"/>
      <c r="N567" s="203">
        <f t="shared" si="303"/>
        <v>0</v>
      </c>
      <c r="O567" s="203"/>
      <c r="P567" s="203"/>
      <c r="Q567" s="203"/>
      <c r="R567" s="163"/>
      <c r="T567" s="204"/>
      <c r="U567" s="46" t="s">
        <v>50</v>
      </c>
      <c r="V567" s="36"/>
      <c r="W567" s="205">
        <f t="shared" si="304"/>
        <v>0</v>
      </c>
      <c r="X567" s="205">
        <v>0</v>
      </c>
      <c r="Y567" s="205">
        <f t="shared" si="305"/>
        <v>0</v>
      </c>
      <c r="Z567" s="205">
        <v>0</v>
      </c>
      <c r="AA567" s="206">
        <f t="shared" si="306"/>
        <v>0</v>
      </c>
      <c r="AR567" s="11" t="s">
        <v>797</v>
      </c>
      <c r="AT567" s="11" t="s">
        <v>162</v>
      </c>
      <c r="AU567" s="11" t="s">
        <v>24</v>
      </c>
      <c r="AY567" s="11" t="s">
        <v>161</v>
      </c>
      <c r="BE567" s="125">
        <f t="shared" si="307"/>
        <v>0</v>
      </c>
      <c r="BF567" s="125">
        <f t="shared" si="308"/>
        <v>0</v>
      </c>
      <c r="BG567" s="125">
        <f t="shared" si="309"/>
        <v>0</v>
      </c>
      <c r="BH567" s="125">
        <f t="shared" si="310"/>
        <v>0</v>
      </c>
      <c r="BI567" s="125">
        <f t="shared" si="311"/>
        <v>0</v>
      </c>
      <c r="BJ567" s="11" t="s">
        <v>25</v>
      </c>
      <c r="BK567" s="125">
        <f t="shared" si="312"/>
        <v>0</v>
      </c>
      <c r="BL567" s="11" t="s">
        <v>797</v>
      </c>
      <c r="BM567" s="11" t="s">
        <v>842</v>
      </c>
    </row>
    <row r="568" spans="2:63" s="34" customFormat="1" ht="49.5" customHeight="1">
      <c r="B568" s="35"/>
      <c r="C568" s="36"/>
      <c r="D568" s="187" t="s">
        <v>843</v>
      </c>
      <c r="E568" s="36"/>
      <c r="F568" s="36"/>
      <c r="G568" s="36"/>
      <c r="H568" s="36"/>
      <c r="I568" s="36"/>
      <c r="J568" s="36"/>
      <c r="K568" s="36"/>
      <c r="L568" s="36"/>
      <c r="M568" s="36"/>
      <c r="N568" s="258">
        <f aca="true" t="shared" si="313" ref="N568:N573">BK568</f>
        <v>0</v>
      </c>
      <c r="O568" s="258"/>
      <c r="P568" s="258"/>
      <c r="Q568" s="258"/>
      <c r="R568" s="37"/>
      <c r="T568" s="259"/>
      <c r="U568" s="36"/>
      <c r="V568" s="36"/>
      <c r="W568" s="36"/>
      <c r="X568" s="36"/>
      <c r="Y568" s="36"/>
      <c r="Z568" s="36"/>
      <c r="AA568" s="84"/>
      <c r="AT568" s="11" t="s">
        <v>84</v>
      </c>
      <c r="AU568" s="11" t="s">
        <v>85</v>
      </c>
      <c r="AY568" s="11" t="s">
        <v>844</v>
      </c>
      <c r="BK568" s="125">
        <f>SUM(BK569:BK573)</f>
        <v>0</v>
      </c>
    </row>
    <row r="569" spans="2:63" s="34" customFormat="1" ht="21.75" customHeight="1">
      <c r="B569" s="35"/>
      <c r="C569" s="260"/>
      <c r="D569" s="260" t="s">
        <v>162</v>
      </c>
      <c r="E569" s="261"/>
      <c r="F569" s="262"/>
      <c r="G569" s="262"/>
      <c r="H569" s="262"/>
      <c r="I569" s="262"/>
      <c r="J569" s="263"/>
      <c r="K569" s="257"/>
      <c r="L569" s="202"/>
      <c r="M569" s="202"/>
      <c r="N569" s="264">
        <f t="shared" si="313"/>
        <v>0</v>
      </c>
      <c r="O569" s="264"/>
      <c r="P569" s="264"/>
      <c r="Q569" s="264"/>
      <c r="R569" s="37"/>
      <c r="T569" s="204"/>
      <c r="U569" s="265" t="s">
        <v>50</v>
      </c>
      <c r="V569" s="36"/>
      <c r="W569" s="36"/>
      <c r="X569" s="36"/>
      <c r="Y569" s="36"/>
      <c r="Z569" s="36"/>
      <c r="AA569" s="84"/>
      <c r="AT569" s="11" t="s">
        <v>844</v>
      </c>
      <c r="AU569" s="11" t="s">
        <v>25</v>
      </c>
      <c r="AY569" s="11" t="s">
        <v>844</v>
      </c>
      <c r="BE569" s="125">
        <f aca="true" t="shared" si="314" ref="BE569:BE573">IF(U569="základní",N569,0)</f>
        <v>0</v>
      </c>
      <c r="BF569" s="125">
        <f aca="true" t="shared" si="315" ref="BF569:BF573">IF(U569="snížená",N569,0)</f>
        <v>0</v>
      </c>
      <c r="BG569" s="125">
        <f aca="true" t="shared" si="316" ref="BG569:BG573">IF(U569="zákl. přenesená",N569,0)</f>
        <v>0</v>
      </c>
      <c r="BH569" s="125">
        <f aca="true" t="shared" si="317" ref="BH569:BH573">IF(U569="sníž. přenesená",N569,0)</f>
        <v>0</v>
      </c>
      <c r="BI569" s="125">
        <f aca="true" t="shared" si="318" ref="BI569:BI573">IF(U569="nulová",N569,0)</f>
        <v>0</v>
      </c>
      <c r="BJ569" s="11" t="s">
        <v>25</v>
      </c>
      <c r="BK569" s="125">
        <f aca="true" t="shared" si="319" ref="BK569:BK573">L569*K569</f>
        <v>0</v>
      </c>
    </row>
    <row r="570" spans="2:63" s="34" customFormat="1" ht="21.75" customHeight="1">
      <c r="B570" s="35"/>
      <c r="C570" s="260"/>
      <c r="D570" s="260" t="s">
        <v>162</v>
      </c>
      <c r="E570" s="261"/>
      <c r="F570" s="262"/>
      <c r="G570" s="262"/>
      <c r="H570" s="262"/>
      <c r="I570" s="262"/>
      <c r="J570" s="263"/>
      <c r="K570" s="257"/>
      <c r="L570" s="202"/>
      <c r="M570" s="202"/>
      <c r="N570" s="264">
        <f t="shared" si="313"/>
        <v>0</v>
      </c>
      <c r="O570" s="264"/>
      <c r="P570" s="264"/>
      <c r="Q570" s="264"/>
      <c r="R570" s="37"/>
      <c r="T570" s="204"/>
      <c r="U570" s="265" t="s">
        <v>50</v>
      </c>
      <c r="V570" s="36"/>
      <c r="W570" s="36"/>
      <c r="X570" s="36"/>
      <c r="Y570" s="36"/>
      <c r="Z570" s="36"/>
      <c r="AA570" s="84"/>
      <c r="AT570" s="11" t="s">
        <v>844</v>
      </c>
      <c r="AU570" s="11" t="s">
        <v>25</v>
      </c>
      <c r="AY570" s="11" t="s">
        <v>844</v>
      </c>
      <c r="BE570" s="125">
        <f t="shared" si="314"/>
        <v>0</v>
      </c>
      <c r="BF570" s="125">
        <f t="shared" si="315"/>
        <v>0</v>
      </c>
      <c r="BG570" s="125">
        <f t="shared" si="316"/>
        <v>0</v>
      </c>
      <c r="BH570" s="125">
        <f t="shared" si="317"/>
        <v>0</v>
      </c>
      <c r="BI570" s="125">
        <f t="shared" si="318"/>
        <v>0</v>
      </c>
      <c r="BJ570" s="11" t="s">
        <v>25</v>
      </c>
      <c r="BK570" s="125">
        <f t="shared" si="319"/>
        <v>0</v>
      </c>
    </row>
    <row r="571" spans="2:63" s="34" customFormat="1" ht="21.75" customHeight="1">
      <c r="B571" s="35"/>
      <c r="C571" s="260"/>
      <c r="D571" s="260" t="s">
        <v>162</v>
      </c>
      <c r="E571" s="261"/>
      <c r="F571" s="262"/>
      <c r="G571" s="262"/>
      <c r="H571" s="262"/>
      <c r="I571" s="262"/>
      <c r="J571" s="263"/>
      <c r="K571" s="257"/>
      <c r="L571" s="202"/>
      <c r="M571" s="202"/>
      <c r="N571" s="264">
        <f t="shared" si="313"/>
        <v>0</v>
      </c>
      <c r="O571" s="264"/>
      <c r="P571" s="264"/>
      <c r="Q571" s="264"/>
      <c r="R571" s="37"/>
      <c r="T571" s="204"/>
      <c r="U571" s="265" t="s">
        <v>50</v>
      </c>
      <c r="V571" s="36"/>
      <c r="W571" s="36"/>
      <c r="X571" s="36"/>
      <c r="Y571" s="36"/>
      <c r="Z571" s="36"/>
      <c r="AA571" s="84"/>
      <c r="AT571" s="11" t="s">
        <v>844</v>
      </c>
      <c r="AU571" s="11" t="s">
        <v>25</v>
      </c>
      <c r="AY571" s="11" t="s">
        <v>844</v>
      </c>
      <c r="BE571" s="125">
        <f t="shared" si="314"/>
        <v>0</v>
      </c>
      <c r="BF571" s="125">
        <f t="shared" si="315"/>
        <v>0</v>
      </c>
      <c r="BG571" s="125">
        <f t="shared" si="316"/>
        <v>0</v>
      </c>
      <c r="BH571" s="125">
        <f t="shared" si="317"/>
        <v>0</v>
      </c>
      <c r="BI571" s="125">
        <f t="shared" si="318"/>
        <v>0</v>
      </c>
      <c r="BJ571" s="11" t="s">
        <v>25</v>
      </c>
      <c r="BK571" s="125">
        <f t="shared" si="319"/>
        <v>0</v>
      </c>
    </row>
    <row r="572" spans="2:63" s="34" customFormat="1" ht="21.75" customHeight="1">
      <c r="B572" s="35"/>
      <c r="C572" s="260"/>
      <c r="D572" s="260" t="s">
        <v>162</v>
      </c>
      <c r="E572" s="261"/>
      <c r="F572" s="262"/>
      <c r="G572" s="262"/>
      <c r="H572" s="262"/>
      <c r="I572" s="262"/>
      <c r="J572" s="263"/>
      <c r="K572" s="257"/>
      <c r="L572" s="202"/>
      <c r="M572" s="202"/>
      <c r="N572" s="264">
        <f t="shared" si="313"/>
        <v>0</v>
      </c>
      <c r="O572" s="264"/>
      <c r="P572" s="264"/>
      <c r="Q572" s="264"/>
      <c r="R572" s="37"/>
      <c r="T572" s="204"/>
      <c r="U572" s="265" t="s">
        <v>50</v>
      </c>
      <c r="V572" s="36"/>
      <c r="W572" s="36"/>
      <c r="X572" s="36"/>
      <c r="Y572" s="36"/>
      <c r="Z572" s="36"/>
      <c r="AA572" s="84"/>
      <c r="AT572" s="11" t="s">
        <v>844</v>
      </c>
      <c r="AU572" s="11" t="s">
        <v>25</v>
      </c>
      <c r="AY572" s="11" t="s">
        <v>844</v>
      </c>
      <c r="BE572" s="125">
        <f t="shared" si="314"/>
        <v>0</v>
      </c>
      <c r="BF572" s="125">
        <f t="shared" si="315"/>
        <v>0</v>
      </c>
      <c r="BG572" s="125">
        <f t="shared" si="316"/>
        <v>0</v>
      </c>
      <c r="BH572" s="125">
        <f t="shared" si="317"/>
        <v>0</v>
      </c>
      <c r="BI572" s="125">
        <f t="shared" si="318"/>
        <v>0</v>
      </c>
      <c r="BJ572" s="11" t="s">
        <v>25</v>
      </c>
      <c r="BK572" s="125">
        <f t="shared" si="319"/>
        <v>0</v>
      </c>
    </row>
    <row r="573" spans="2:63" s="34" customFormat="1" ht="21.75" customHeight="1">
      <c r="B573" s="35"/>
      <c r="C573" s="260"/>
      <c r="D573" s="260" t="s">
        <v>162</v>
      </c>
      <c r="E573" s="261"/>
      <c r="F573" s="262"/>
      <c r="G573" s="262"/>
      <c r="H573" s="262"/>
      <c r="I573" s="262"/>
      <c r="J573" s="263"/>
      <c r="K573" s="257"/>
      <c r="L573" s="202"/>
      <c r="M573" s="202"/>
      <c r="N573" s="264">
        <f t="shared" si="313"/>
        <v>0</v>
      </c>
      <c r="O573" s="264"/>
      <c r="P573" s="264"/>
      <c r="Q573" s="264"/>
      <c r="R573" s="37"/>
      <c r="T573" s="204"/>
      <c r="U573" s="265" t="s">
        <v>50</v>
      </c>
      <c r="V573" s="61"/>
      <c r="W573" s="61"/>
      <c r="X573" s="61"/>
      <c r="Y573" s="61"/>
      <c r="Z573" s="61"/>
      <c r="AA573" s="63"/>
      <c r="AT573" s="11" t="s">
        <v>844</v>
      </c>
      <c r="AU573" s="11" t="s">
        <v>25</v>
      </c>
      <c r="AY573" s="11" t="s">
        <v>844</v>
      </c>
      <c r="BE573" s="125">
        <f t="shared" si="314"/>
        <v>0</v>
      </c>
      <c r="BF573" s="125">
        <f t="shared" si="315"/>
        <v>0</v>
      </c>
      <c r="BG573" s="125">
        <f t="shared" si="316"/>
        <v>0</v>
      </c>
      <c r="BH573" s="125">
        <f t="shared" si="317"/>
        <v>0</v>
      </c>
      <c r="BI573" s="125">
        <f t="shared" si="318"/>
        <v>0</v>
      </c>
      <c r="BJ573" s="11" t="s">
        <v>25</v>
      </c>
      <c r="BK573" s="125">
        <f t="shared" si="319"/>
        <v>0</v>
      </c>
    </row>
    <row r="574" spans="2:18" s="34" customFormat="1" ht="6.75" customHeight="1">
      <c r="B574" s="64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6"/>
    </row>
  </sheetData>
  <sheetProtection password="CC35" sheet="1" formatColumns="0" formatRows="0" sort="0" autoFilter="0"/>
  <mergeCells count="773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M129:P129"/>
    <mergeCell ref="M131:Q131"/>
    <mergeCell ref="M132:Q132"/>
    <mergeCell ref="F134:I134"/>
    <mergeCell ref="L134:M134"/>
    <mergeCell ref="N134:Q134"/>
    <mergeCell ref="N135:Q135"/>
    <mergeCell ref="N136:Q136"/>
    <mergeCell ref="N137:Q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F235:I235"/>
    <mergeCell ref="F236:I236"/>
    <mergeCell ref="F237:I237"/>
    <mergeCell ref="L237:M237"/>
    <mergeCell ref="N237:Q237"/>
    <mergeCell ref="F238:I238"/>
    <mergeCell ref="L238:M238"/>
    <mergeCell ref="N238:Q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L270:M270"/>
    <mergeCell ref="N270:Q270"/>
    <mergeCell ref="F271:I271"/>
    <mergeCell ref="F272:I272"/>
    <mergeCell ref="F273:I273"/>
    <mergeCell ref="F274:I274"/>
    <mergeCell ref="L274:M274"/>
    <mergeCell ref="N274:Q274"/>
    <mergeCell ref="F275:I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L298:M298"/>
    <mergeCell ref="N298:Q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L324:M324"/>
    <mergeCell ref="N324:Q324"/>
    <mergeCell ref="F325:I325"/>
    <mergeCell ref="L325:M325"/>
    <mergeCell ref="N325:Q325"/>
    <mergeCell ref="F326:I326"/>
    <mergeCell ref="F327:I327"/>
    <mergeCell ref="F328:I328"/>
    <mergeCell ref="F329:I329"/>
    <mergeCell ref="L329:M329"/>
    <mergeCell ref="N329:Q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51:I351"/>
    <mergeCell ref="L351:M351"/>
    <mergeCell ref="N351:Q351"/>
    <mergeCell ref="F352:I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F359:I359"/>
    <mergeCell ref="L359:M359"/>
    <mergeCell ref="N359:Q359"/>
    <mergeCell ref="F360:I360"/>
    <mergeCell ref="L360:M360"/>
    <mergeCell ref="N360:Q360"/>
    <mergeCell ref="F361:I361"/>
    <mergeCell ref="F362:I362"/>
    <mergeCell ref="F363:I363"/>
    <mergeCell ref="L363:M363"/>
    <mergeCell ref="N363:Q363"/>
    <mergeCell ref="F364:I364"/>
    <mergeCell ref="L364:M364"/>
    <mergeCell ref="N364:Q364"/>
    <mergeCell ref="F365:I365"/>
    <mergeCell ref="F366:I366"/>
    <mergeCell ref="F367:I367"/>
    <mergeCell ref="F368:I368"/>
    <mergeCell ref="L368:M368"/>
    <mergeCell ref="N368:Q368"/>
    <mergeCell ref="F369:I369"/>
    <mergeCell ref="L369:M369"/>
    <mergeCell ref="N369:Q369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L377:M377"/>
    <mergeCell ref="N377:Q377"/>
    <mergeCell ref="F378:I378"/>
    <mergeCell ref="F379:I379"/>
    <mergeCell ref="F380:I380"/>
    <mergeCell ref="F381:I381"/>
    <mergeCell ref="N382:Q382"/>
    <mergeCell ref="F383:I383"/>
    <mergeCell ref="L383:M383"/>
    <mergeCell ref="N383:Q383"/>
    <mergeCell ref="F384:I384"/>
    <mergeCell ref="F385:I385"/>
    <mergeCell ref="F386:I386"/>
    <mergeCell ref="F387:I387"/>
    <mergeCell ref="F388:I388"/>
    <mergeCell ref="F389:I389"/>
    <mergeCell ref="L389:M389"/>
    <mergeCell ref="N389:Q389"/>
    <mergeCell ref="F390:I390"/>
    <mergeCell ref="F391:I391"/>
    <mergeCell ref="F392:I392"/>
    <mergeCell ref="F393:I393"/>
    <mergeCell ref="F394:I394"/>
    <mergeCell ref="F395:I395"/>
    <mergeCell ref="N396:Q396"/>
    <mergeCell ref="F397:I397"/>
    <mergeCell ref="L397:M397"/>
    <mergeCell ref="N397:Q397"/>
    <mergeCell ref="F398:I398"/>
    <mergeCell ref="F399:I399"/>
    <mergeCell ref="F400:I400"/>
    <mergeCell ref="F401:I401"/>
    <mergeCell ref="F402:I402"/>
    <mergeCell ref="F403:I403"/>
    <mergeCell ref="F404:I404"/>
    <mergeCell ref="L404:M404"/>
    <mergeCell ref="N404:Q404"/>
    <mergeCell ref="F405:I405"/>
    <mergeCell ref="F406:I406"/>
    <mergeCell ref="F407:I407"/>
    <mergeCell ref="F408:I408"/>
    <mergeCell ref="F409:I409"/>
    <mergeCell ref="L409:M409"/>
    <mergeCell ref="N409:Q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L422:M422"/>
    <mergeCell ref="N422:Q422"/>
    <mergeCell ref="F423:I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F439:I439"/>
    <mergeCell ref="F440:I440"/>
    <mergeCell ref="L440:M440"/>
    <mergeCell ref="N440:Q440"/>
    <mergeCell ref="F441:I441"/>
    <mergeCell ref="L441:M441"/>
    <mergeCell ref="N441:Q441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F446:I446"/>
    <mergeCell ref="F447:I447"/>
    <mergeCell ref="F448:I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58:I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L465:M465"/>
    <mergeCell ref="N465:Q465"/>
    <mergeCell ref="F466:I466"/>
    <mergeCell ref="F467:I467"/>
    <mergeCell ref="F468:I468"/>
    <mergeCell ref="F469:I469"/>
    <mergeCell ref="F470:I470"/>
    <mergeCell ref="F471:I471"/>
    <mergeCell ref="F472:I472"/>
    <mergeCell ref="L472:M472"/>
    <mergeCell ref="N472:Q472"/>
    <mergeCell ref="F473:I473"/>
    <mergeCell ref="F474:I474"/>
    <mergeCell ref="F475:I475"/>
    <mergeCell ref="F476:I476"/>
    <mergeCell ref="F477:I477"/>
    <mergeCell ref="L477:M477"/>
    <mergeCell ref="N477:Q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L485:M485"/>
    <mergeCell ref="N485:Q485"/>
    <mergeCell ref="F486:I486"/>
    <mergeCell ref="L486:M486"/>
    <mergeCell ref="N486:Q486"/>
    <mergeCell ref="F487:I487"/>
    <mergeCell ref="F488:I488"/>
    <mergeCell ref="F489:I489"/>
    <mergeCell ref="F490:I490"/>
    <mergeCell ref="L490:M490"/>
    <mergeCell ref="N490:Q490"/>
    <mergeCell ref="F491:I491"/>
    <mergeCell ref="F492:I492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N498:Q498"/>
    <mergeCell ref="F499:I499"/>
    <mergeCell ref="L499:M499"/>
    <mergeCell ref="N499:Q499"/>
    <mergeCell ref="F500:I500"/>
    <mergeCell ref="F501:I501"/>
    <mergeCell ref="F502:I502"/>
    <mergeCell ref="F503:I503"/>
    <mergeCell ref="L503:M503"/>
    <mergeCell ref="N503:Q503"/>
    <mergeCell ref="F504:I504"/>
    <mergeCell ref="L504:M504"/>
    <mergeCell ref="N504:Q504"/>
    <mergeCell ref="F505:I505"/>
    <mergeCell ref="F506:I506"/>
    <mergeCell ref="F507:I507"/>
    <mergeCell ref="F508:I508"/>
    <mergeCell ref="L508:M508"/>
    <mergeCell ref="N508:Q508"/>
    <mergeCell ref="F509:I509"/>
    <mergeCell ref="L509:M509"/>
    <mergeCell ref="N509:Q509"/>
    <mergeCell ref="F510:I510"/>
    <mergeCell ref="F511:I511"/>
    <mergeCell ref="F512:I512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F517:I517"/>
    <mergeCell ref="F518:I518"/>
    <mergeCell ref="F519:I519"/>
    <mergeCell ref="L519:M519"/>
    <mergeCell ref="N519:Q519"/>
    <mergeCell ref="F520:I520"/>
    <mergeCell ref="L520:M520"/>
    <mergeCell ref="N520:Q520"/>
    <mergeCell ref="F521:I521"/>
    <mergeCell ref="F522:I522"/>
    <mergeCell ref="F523:I523"/>
    <mergeCell ref="L523:M523"/>
    <mergeCell ref="N523:Q523"/>
    <mergeCell ref="F524:I524"/>
    <mergeCell ref="L524:M524"/>
    <mergeCell ref="N524:Q524"/>
    <mergeCell ref="F525:I525"/>
    <mergeCell ref="F526:I526"/>
    <mergeCell ref="F527:I527"/>
    <mergeCell ref="F528:I528"/>
    <mergeCell ref="L528:M528"/>
    <mergeCell ref="N528:Q528"/>
    <mergeCell ref="F529:I529"/>
    <mergeCell ref="F530:I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4:I534"/>
    <mergeCell ref="F535:I535"/>
    <mergeCell ref="N536:Q536"/>
    <mergeCell ref="F537:I537"/>
    <mergeCell ref="L537:M537"/>
    <mergeCell ref="N537:Q537"/>
    <mergeCell ref="N538:Q538"/>
    <mergeCell ref="N539:Q539"/>
    <mergeCell ref="F540:I540"/>
    <mergeCell ref="L540:M540"/>
    <mergeCell ref="N540:Q540"/>
    <mergeCell ref="F541:I541"/>
    <mergeCell ref="F542:I542"/>
    <mergeCell ref="F543:I543"/>
    <mergeCell ref="F544:I544"/>
    <mergeCell ref="F545:I545"/>
    <mergeCell ref="F546:I546"/>
    <mergeCell ref="L546:M546"/>
    <mergeCell ref="N546:Q546"/>
    <mergeCell ref="N547:Q547"/>
    <mergeCell ref="F548:I548"/>
    <mergeCell ref="L548:M548"/>
    <mergeCell ref="N548:Q548"/>
    <mergeCell ref="F549:I549"/>
    <mergeCell ref="L549:M549"/>
    <mergeCell ref="N549:Q549"/>
    <mergeCell ref="N550:Q550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L554:M554"/>
    <mergeCell ref="N554:Q554"/>
    <mergeCell ref="N555:Q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59:I559"/>
    <mergeCell ref="L559:M559"/>
    <mergeCell ref="N559:Q559"/>
    <mergeCell ref="N560:Q560"/>
    <mergeCell ref="F561:I561"/>
    <mergeCell ref="L561:M561"/>
    <mergeCell ref="N561:Q561"/>
    <mergeCell ref="F562:I562"/>
    <mergeCell ref="L562:M562"/>
    <mergeCell ref="N562:Q562"/>
    <mergeCell ref="N563:Q563"/>
    <mergeCell ref="F564:I564"/>
    <mergeCell ref="L564:M564"/>
    <mergeCell ref="N564:Q564"/>
    <mergeCell ref="N565:Q565"/>
    <mergeCell ref="F566:I566"/>
    <mergeCell ref="L566:M566"/>
    <mergeCell ref="N566:Q566"/>
    <mergeCell ref="F567:I567"/>
    <mergeCell ref="L567:M567"/>
    <mergeCell ref="N567:Q567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</mergeCells>
  <dataValidations count="2">
    <dataValidation type="list" allowBlank="1" showErrorMessage="1" error="Povoleny jsou hodnoty K a M." sqref="D569:D574">
      <formula1>"K,M"</formula1>
      <formula2>0</formula2>
    </dataValidation>
    <dataValidation type="list" allowBlank="1" showErrorMessage="1" error="Povoleny jsou hodnoty základní, snížená, zákl. přenesená, sníž. přenesená, nulová." sqref="U569:U574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6" display="2) Rekapitulace rozpočtu"/>
    <hyperlink ref="L1" location="C134" display="3) Rozpočet"/>
    <hyperlink ref="S1" location="'Rekapitulace stavby'!C2" display="Rekapitulace stavby"/>
  </hyperlinks>
  <printOptions/>
  <pageMargins left="0.7875" right="0.39375" top="0.5118055555555555" bottom="0.4722222222222222" header="0.5118055555555555" footer="0.19652777777777777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1"/>
  <sheetViews>
    <sheetView showGridLines="0" workbookViewId="0" topLeftCell="A1">
      <pane ySplit="1" topLeftCell="A313" activePane="bottomLeft" state="frozen"/>
      <selection pane="topLeft" activeCell="A1" sqref="A1"/>
      <selection pane="bottomLeft" activeCell="F361" sqref="F361"/>
    </sheetView>
  </sheetViews>
  <sheetFormatPr defaultColWidth="9.140625" defaultRowHeight="15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7" width="9.57421875" style="1" customWidth="1"/>
    <col min="8" max="8" width="10.7109375" style="1" customWidth="1"/>
    <col min="9" max="9" width="6.00390625" style="1" customWidth="1"/>
    <col min="10" max="10" width="4.421875" style="1" customWidth="1"/>
    <col min="11" max="11" width="9.8515625" style="1" customWidth="1"/>
    <col min="12" max="12" width="10.28125" style="1" customWidth="1"/>
    <col min="13" max="14" width="5.140625" style="1" customWidth="1"/>
    <col min="15" max="15" width="1.7109375" style="1" customWidth="1"/>
    <col min="16" max="16" width="10.7109375" style="1" customWidth="1"/>
    <col min="17" max="17" width="3.57421875" style="1" customWidth="1"/>
    <col min="18" max="18" width="1.421875" style="1" customWidth="1"/>
    <col min="19" max="19" width="7.00390625" style="1" customWidth="1"/>
    <col min="20" max="20" width="25.421875" style="1" hidden="1" customWidth="1"/>
    <col min="21" max="21" width="14.00390625" style="1" hidden="1" customWidth="1"/>
    <col min="22" max="22" width="10.57421875" style="1" hidden="1" customWidth="1"/>
    <col min="23" max="23" width="14.00390625" style="1" hidden="1" customWidth="1"/>
    <col min="24" max="24" width="10.421875" style="1" hidden="1" customWidth="1"/>
    <col min="25" max="25" width="12.8515625" style="1" hidden="1" customWidth="1"/>
    <col min="26" max="26" width="9.421875" style="1" hidden="1" customWidth="1"/>
    <col min="27" max="27" width="12.8515625" style="1" hidden="1" customWidth="1"/>
    <col min="28" max="28" width="14.00390625" style="1" hidden="1" customWidth="1"/>
    <col min="29" max="29" width="9.421875" style="1" customWidth="1"/>
    <col min="30" max="30" width="12.8515625" style="1" customWidth="1"/>
    <col min="31" max="31" width="14.00390625" style="1" customWidth="1"/>
    <col min="44" max="64" width="9.00390625" style="1" hidden="1" customWidth="1"/>
  </cols>
  <sheetData>
    <row r="1" spans="1:66" ht="21.75" customHeight="1">
      <c r="A1" s="135"/>
      <c r="B1" s="3"/>
      <c r="C1" s="3"/>
      <c r="D1" s="4" t="s">
        <v>1</v>
      </c>
      <c r="E1" s="3"/>
      <c r="F1" s="5" t="s">
        <v>104</v>
      </c>
      <c r="G1" s="5"/>
      <c r="H1" s="136" t="s">
        <v>105</v>
      </c>
      <c r="I1" s="136"/>
      <c r="J1" s="136"/>
      <c r="K1" s="136"/>
      <c r="L1" s="5" t="s">
        <v>106</v>
      </c>
      <c r="M1" s="3"/>
      <c r="N1" s="3"/>
      <c r="O1" s="4" t="s">
        <v>107</v>
      </c>
      <c r="P1" s="3"/>
      <c r="Q1" s="3"/>
      <c r="R1" s="3"/>
      <c r="S1" s="5" t="s">
        <v>108</v>
      </c>
      <c r="T1" s="5"/>
      <c r="U1" s="135"/>
      <c r="V1" s="13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8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94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24</v>
      </c>
    </row>
    <row r="4" spans="2:46" ht="36.75" customHeight="1">
      <c r="B4" s="15"/>
      <c r="C4" s="16" t="s">
        <v>109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6</v>
      </c>
    </row>
    <row r="5" spans="2:18" ht="6.75" customHeight="1">
      <c r="B5" s="1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7"/>
    </row>
    <row r="6" spans="2:18" ht="24.75" customHeight="1">
      <c r="B6" s="15"/>
      <c r="C6" s="20"/>
      <c r="D6" s="26" t="s">
        <v>19</v>
      </c>
      <c r="E6" s="20"/>
      <c r="F6" s="137">
        <f>'Rekapitulace stavby'!K6</f>
        <v>0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20"/>
      <c r="R6" s="17"/>
    </row>
    <row r="7" spans="2:18" s="34" customFormat="1" ht="32.25" customHeight="1">
      <c r="B7" s="35"/>
      <c r="C7" s="36"/>
      <c r="D7" s="24" t="s">
        <v>110</v>
      </c>
      <c r="E7" s="36"/>
      <c r="F7" s="25" t="s">
        <v>845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36"/>
      <c r="R7" s="37"/>
    </row>
    <row r="8" spans="2:18" s="34" customFormat="1" ht="14.25" customHeight="1">
      <c r="B8" s="35"/>
      <c r="C8" s="36"/>
      <c r="D8" s="26" t="s">
        <v>22</v>
      </c>
      <c r="E8" s="36"/>
      <c r="F8" s="22"/>
      <c r="G8" s="36"/>
      <c r="H8" s="36"/>
      <c r="I8" s="36"/>
      <c r="J8" s="36"/>
      <c r="K8" s="36"/>
      <c r="L8" s="36"/>
      <c r="M8" s="26" t="s">
        <v>23</v>
      </c>
      <c r="N8" s="36"/>
      <c r="O8" s="22"/>
      <c r="P8" s="36"/>
      <c r="Q8" s="36"/>
      <c r="R8" s="37"/>
    </row>
    <row r="9" spans="2:18" s="34" customFormat="1" ht="14.25" customHeight="1">
      <c r="B9" s="35"/>
      <c r="C9" s="36"/>
      <c r="D9" s="26" t="s">
        <v>26</v>
      </c>
      <c r="E9" s="36"/>
      <c r="F9" s="22" t="s">
        <v>27</v>
      </c>
      <c r="G9" s="36"/>
      <c r="H9" s="36"/>
      <c r="I9" s="36"/>
      <c r="J9" s="36"/>
      <c r="K9" s="36"/>
      <c r="L9" s="36"/>
      <c r="M9" s="26" t="s">
        <v>28</v>
      </c>
      <c r="N9" s="36"/>
      <c r="O9" s="138">
        <f>'Rekapitulace stavby'!AN8</f>
        <v>0</v>
      </c>
      <c r="P9" s="138"/>
      <c r="Q9" s="36"/>
      <c r="R9" s="37"/>
    </row>
    <row r="10" spans="2:18" s="34" customFormat="1" ht="10.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34" customFormat="1" ht="14.25" customHeight="1">
      <c r="B11" s="35"/>
      <c r="C11" s="36"/>
      <c r="D11" s="26" t="s">
        <v>34</v>
      </c>
      <c r="E11" s="36"/>
      <c r="F11" s="36"/>
      <c r="G11" s="36"/>
      <c r="H11" s="36"/>
      <c r="I11" s="36"/>
      <c r="J11" s="36"/>
      <c r="K11" s="36"/>
      <c r="L11" s="36"/>
      <c r="M11" s="26" t="s">
        <v>35</v>
      </c>
      <c r="N11" s="36"/>
      <c r="O11" s="22"/>
      <c r="P11" s="22"/>
      <c r="Q11" s="36"/>
      <c r="R11" s="37"/>
    </row>
    <row r="12" spans="2:18" s="34" customFormat="1" ht="18" customHeight="1">
      <c r="B12" s="35"/>
      <c r="C12" s="36"/>
      <c r="D12" s="36"/>
      <c r="E12" s="22" t="s">
        <v>36</v>
      </c>
      <c r="F12" s="36"/>
      <c r="G12" s="36"/>
      <c r="H12" s="36"/>
      <c r="I12" s="36"/>
      <c r="J12" s="36"/>
      <c r="K12" s="36"/>
      <c r="L12" s="36"/>
      <c r="M12" s="26" t="s">
        <v>37</v>
      </c>
      <c r="N12" s="36"/>
      <c r="O12" s="22"/>
      <c r="P12" s="22"/>
      <c r="Q12" s="36"/>
      <c r="R12" s="37"/>
    </row>
    <row r="13" spans="2:18" s="34" customFormat="1" ht="6.7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34" customFormat="1" ht="14.25" customHeight="1">
      <c r="B14" s="35"/>
      <c r="C14" s="36"/>
      <c r="D14" s="26" t="s">
        <v>38</v>
      </c>
      <c r="E14" s="36"/>
      <c r="F14" s="36"/>
      <c r="G14" s="36"/>
      <c r="H14" s="36"/>
      <c r="I14" s="36"/>
      <c r="J14" s="36"/>
      <c r="K14" s="36"/>
      <c r="L14" s="36"/>
      <c r="M14" s="26" t="s">
        <v>35</v>
      </c>
      <c r="N14" s="36"/>
      <c r="O14" s="139">
        <f>IF('Rekapitulace stavby'!AN13="","",'Rekapitulace stavby'!AN13)</f>
        <v>0</v>
      </c>
      <c r="P14" s="139"/>
      <c r="Q14" s="36"/>
      <c r="R14" s="37"/>
    </row>
    <row r="15" spans="2:18" s="34" customFormat="1" ht="18" customHeight="1">
      <c r="B15" s="35"/>
      <c r="C15" s="36"/>
      <c r="D15" s="36"/>
      <c r="E15" s="139">
        <f>IF('Rekapitulace stavby'!E14="","",'Rekapitulace stavby'!E14)</f>
        <v>0</v>
      </c>
      <c r="F15" s="139"/>
      <c r="G15" s="139"/>
      <c r="H15" s="139"/>
      <c r="I15" s="139"/>
      <c r="J15" s="139"/>
      <c r="K15" s="139"/>
      <c r="L15" s="139"/>
      <c r="M15" s="26" t="s">
        <v>37</v>
      </c>
      <c r="N15" s="36"/>
      <c r="O15" s="139">
        <f>IF('Rekapitulace stavby'!AN14="","",'Rekapitulace stavby'!AN14)</f>
        <v>0</v>
      </c>
      <c r="P15" s="139"/>
      <c r="Q15" s="36"/>
      <c r="R15" s="37"/>
    </row>
    <row r="16" spans="2:18" s="34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34" customFormat="1" ht="14.25" customHeight="1">
      <c r="B17" s="35"/>
      <c r="C17" s="36"/>
      <c r="D17" s="26" t="s">
        <v>40</v>
      </c>
      <c r="E17" s="36"/>
      <c r="F17" s="36"/>
      <c r="G17" s="36"/>
      <c r="H17" s="36"/>
      <c r="I17" s="36"/>
      <c r="J17" s="36"/>
      <c r="K17" s="36"/>
      <c r="L17" s="36"/>
      <c r="M17" s="26" t="s">
        <v>35</v>
      </c>
      <c r="N17" s="36"/>
      <c r="O17" s="22"/>
      <c r="P17" s="22"/>
      <c r="Q17" s="36"/>
      <c r="R17" s="37"/>
    </row>
    <row r="18" spans="2:18" s="34" customFormat="1" ht="18" customHeight="1">
      <c r="B18" s="35"/>
      <c r="C18" s="36"/>
      <c r="D18" s="36"/>
      <c r="E18" s="22" t="s">
        <v>41</v>
      </c>
      <c r="F18" s="36"/>
      <c r="G18" s="36"/>
      <c r="H18" s="36"/>
      <c r="I18" s="36"/>
      <c r="J18" s="36"/>
      <c r="K18" s="36"/>
      <c r="L18" s="36"/>
      <c r="M18" s="26" t="s">
        <v>37</v>
      </c>
      <c r="N18" s="36"/>
      <c r="O18" s="22"/>
      <c r="P18" s="22"/>
      <c r="Q18" s="36"/>
      <c r="R18" s="37"/>
    </row>
    <row r="19" spans="2:18" s="34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34" customFormat="1" ht="14.25" customHeight="1">
      <c r="B20" s="35"/>
      <c r="C20" s="36"/>
      <c r="D20" s="26" t="s">
        <v>43</v>
      </c>
      <c r="E20" s="36"/>
      <c r="F20" s="36"/>
      <c r="G20" s="36"/>
      <c r="H20" s="36"/>
      <c r="I20" s="36"/>
      <c r="J20" s="36"/>
      <c r="K20" s="36"/>
      <c r="L20" s="36"/>
      <c r="M20" s="26" t="s">
        <v>35</v>
      </c>
      <c r="N20" s="36"/>
      <c r="O20" s="22"/>
      <c r="P20" s="22"/>
      <c r="Q20" s="36"/>
      <c r="R20" s="37"/>
    </row>
    <row r="21" spans="2:18" s="34" customFormat="1" ht="18" customHeight="1">
      <c r="B21" s="35"/>
      <c r="C21" s="36"/>
      <c r="D21" s="36"/>
      <c r="E21" s="22" t="s">
        <v>44</v>
      </c>
      <c r="F21" s="36"/>
      <c r="G21" s="36"/>
      <c r="H21" s="36"/>
      <c r="I21" s="36"/>
      <c r="J21" s="36"/>
      <c r="K21" s="36"/>
      <c r="L21" s="36"/>
      <c r="M21" s="26" t="s">
        <v>37</v>
      </c>
      <c r="N21" s="36"/>
      <c r="O21" s="22"/>
      <c r="P21" s="22"/>
      <c r="Q21" s="36"/>
      <c r="R21" s="37"/>
    </row>
    <row r="22" spans="2:18" s="34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34" customFormat="1" ht="14.25" customHeight="1">
      <c r="B23" s="35"/>
      <c r="C23" s="36"/>
      <c r="D23" s="26" t="s">
        <v>45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34" customFormat="1" ht="20.25" customHeight="1">
      <c r="B24" s="35"/>
      <c r="C24" s="36"/>
      <c r="D24" s="36"/>
      <c r="E24" s="30"/>
      <c r="F24" s="30"/>
      <c r="G24" s="30"/>
      <c r="H24" s="30"/>
      <c r="I24" s="30"/>
      <c r="J24" s="30"/>
      <c r="K24" s="30"/>
      <c r="L24" s="30"/>
      <c r="M24" s="36"/>
      <c r="N24" s="36"/>
      <c r="O24" s="36"/>
      <c r="P24" s="36"/>
      <c r="Q24" s="36"/>
      <c r="R24" s="37"/>
    </row>
    <row r="25" spans="2:18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34" customFormat="1" ht="6.75" customHeight="1">
      <c r="B26" s="35"/>
      <c r="C26" s="3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36"/>
      <c r="R26" s="37"/>
    </row>
    <row r="27" spans="2:18" s="34" customFormat="1" ht="14.25" customHeight="1">
      <c r="B27" s="35"/>
      <c r="C27" s="36"/>
      <c r="D27" s="140" t="s">
        <v>112</v>
      </c>
      <c r="E27" s="36"/>
      <c r="F27" s="36"/>
      <c r="G27" s="36"/>
      <c r="H27" s="36"/>
      <c r="I27" s="36"/>
      <c r="J27" s="36"/>
      <c r="K27" s="36"/>
      <c r="L27" s="36"/>
      <c r="M27" s="33">
        <f>N88</f>
        <v>0</v>
      </c>
      <c r="N27" s="33"/>
      <c r="O27" s="33"/>
      <c r="P27" s="33"/>
      <c r="Q27" s="36"/>
      <c r="R27" s="37"/>
    </row>
    <row r="28" spans="2:18" s="34" customFormat="1" ht="14.25" customHeight="1">
      <c r="B28" s="35"/>
      <c r="C28" s="36"/>
      <c r="D28" s="32" t="s">
        <v>98</v>
      </c>
      <c r="E28" s="36"/>
      <c r="F28" s="36"/>
      <c r="G28" s="36"/>
      <c r="H28" s="36"/>
      <c r="I28" s="36"/>
      <c r="J28" s="36"/>
      <c r="K28" s="36"/>
      <c r="L28" s="36"/>
      <c r="M28" s="33">
        <f>N105</f>
        <v>0</v>
      </c>
      <c r="N28" s="33"/>
      <c r="O28" s="33"/>
      <c r="P28" s="33"/>
      <c r="Q28" s="36"/>
      <c r="R28" s="37"/>
    </row>
    <row r="29" spans="2:18" s="34" customFormat="1" ht="6.7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34" customFormat="1" ht="24.75" customHeight="1">
      <c r="B30" s="35"/>
      <c r="C30" s="36"/>
      <c r="D30" s="141" t="s">
        <v>48</v>
      </c>
      <c r="E30" s="36"/>
      <c r="F30" s="36"/>
      <c r="G30" s="36"/>
      <c r="H30" s="36"/>
      <c r="I30" s="36"/>
      <c r="J30" s="36"/>
      <c r="K30" s="36"/>
      <c r="L30" s="36"/>
      <c r="M30" s="142">
        <f>ROUND(M27+M28,2)</f>
        <v>0</v>
      </c>
      <c r="N30" s="142"/>
      <c r="O30" s="142"/>
      <c r="P30" s="142"/>
      <c r="Q30" s="36"/>
      <c r="R30" s="37"/>
    </row>
    <row r="31" spans="2:18" s="34" customFormat="1" ht="6.75" customHeight="1">
      <c r="B31" s="35"/>
      <c r="C31" s="3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36"/>
      <c r="R31" s="37"/>
    </row>
    <row r="32" spans="2:18" s="34" customFormat="1" ht="14.25" customHeight="1">
      <c r="B32" s="35"/>
      <c r="C32" s="36"/>
      <c r="D32" s="44" t="s">
        <v>49</v>
      </c>
      <c r="E32" s="44" t="s">
        <v>50</v>
      </c>
      <c r="F32" s="45">
        <v>0.21</v>
      </c>
      <c r="G32" s="143" t="s">
        <v>51</v>
      </c>
      <c r="H32" s="144">
        <f>ROUND((((SUM(BE105:BE112)+SUM(BE130:BE504))+SUM(BE506:BE510))),2)</f>
        <v>0</v>
      </c>
      <c r="I32" s="144"/>
      <c r="J32" s="144"/>
      <c r="K32" s="36"/>
      <c r="L32" s="36"/>
      <c r="M32" s="144">
        <f>ROUND(((ROUND((SUM(BE105:BE112)+SUM(BE130:BE504)),2)*F32)+SUM(BE506:BE510)*F32),2)</f>
        <v>0</v>
      </c>
      <c r="N32" s="144"/>
      <c r="O32" s="144"/>
      <c r="P32" s="144"/>
      <c r="Q32" s="36"/>
      <c r="R32" s="37"/>
    </row>
    <row r="33" spans="2:18" s="34" customFormat="1" ht="14.25" customHeight="1">
      <c r="B33" s="35"/>
      <c r="C33" s="36"/>
      <c r="D33" s="36"/>
      <c r="E33" s="44" t="s">
        <v>52</v>
      </c>
      <c r="F33" s="45">
        <v>0.15</v>
      </c>
      <c r="G33" s="143" t="s">
        <v>51</v>
      </c>
      <c r="H33" s="144">
        <f>ROUND((((SUM(BF105:BF112)+SUM(BF130:BF504))+SUM(BF506:BF510))),2)</f>
        <v>0</v>
      </c>
      <c r="I33" s="144"/>
      <c r="J33" s="144"/>
      <c r="K33" s="36"/>
      <c r="L33" s="36"/>
      <c r="M33" s="144">
        <f>ROUND(((ROUND((SUM(BF105:BF112)+SUM(BF130:BF504)),2)*F33)+SUM(BF506:BF510)*F33),2)</f>
        <v>0</v>
      </c>
      <c r="N33" s="144"/>
      <c r="O33" s="144"/>
      <c r="P33" s="144"/>
      <c r="Q33" s="36"/>
      <c r="R33" s="37"/>
    </row>
    <row r="34" spans="2:18" s="34" customFormat="1" ht="14.25" customHeight="1" hidden="1">
      <c r="B34" s="35"/>
      <c r="C34" s="36"/>
      <c r="D34" s="36"/>
      <c r="E34" s="44" t="s">
        <v>53</v>
      </c>
      <c r="F34" s="45">
        <v>0.21</v>
      </c>
      <c r="G34" s="143" t="s">
        <v>51</v>
      </c>
      <c r="H34" s="144">
        <f>ROUND((((SUM(BG105:BG112)+SUM(BG130:BG504))+SUM(BG506:BG510))),2)</f>
        <v>0</v>
      </c>
      <c r="I34" s="144"/>
      <c r="J34" s="144"/>
      <c r="K34" s="36"/>
      <c r="L34" s="36"/>
      <c r="M34" s="144">
        <v>0</v>
      </c>
      <c r="N34" s="144"/>
      <c r="O34" s="144"/>
      <c r="P34" s="144"/>
      <c r="Q34" s="36"/>
      <c r="R34" s="37"/>
    </row>
    <row r="35" spans="2:18" s="34" customFormat="1" ht="14.25" customHeight="1" hidden="1">
      <c r="B35" s="35"/>
      <c r="C35" s="36"/>
      <c r="D35" s="36"/>
      <c r="E35" s="44" t="s">
        <v>54</v>
      </c>
      <c r="F35" s="45">
        <v>0.15</v>
      </c>
      <c r="G35" s="143" t="s">
        <v>51</v>
      </c>
      <c r="H35" s="144">
        <f>ROUND((((SUM(BH105:BH112)+SUM(BH130:BH504))+SUM(BH506:BH510))),2)</f>
        <v>0</v>
      </c>
      <c r="I35" s="144"/>
      <c r="J35" s="144"/>
      <c r="K35" s="36"/>
      <c r="L35" s="36"/>
      <c r="M35" s="144">
        <v>0</v>
      </c>
      <c r="N35" s="144"/>
      <c r="O35" s="144"/>
      <c r="P35" s="144"/>
      <c r="Q35" s="36"/>
      <c r="R35" s="37"/>
    </row>
    <row r="36" spans="2:18" s="34" customFormat="1" ht="14.25" customHeight="1" hidden="1">
      <c r="B36" s="35"/>
      <c r="C36" s="36"/>
      <c r="D36" s="36"/>
      <c r="E36" s="44" t="s">
        <v>55</v>
      </c>
      <c r="F36" s="45">
        <v>0</v>
      </c>
      <c r="G36" s="143" t="s">
        <v>51</v>
      </c>
      <c r="H36" s="144">
        <f>ROUND((((SUM(BI105:BI112)+SUM(BI130:BI504))+SUM(BI506:BI510))),2)</f>
        <v>0</v>
      </c>
      <c r="I36" s="144"/>
      <c r="J36" s="144"/>
      <c r="K36" s="36"/>
      <c r="L36" s="36"/>
      <c r="M36" s="144">
        <v>0</v>
      </c>
      <c r="N36" s="144"/>
      <c r="O36" s="144"/>
      <c r="P36" s="144"/>
      <c r="Q36" s="36"/>
      <c r="R36" s="37"/>
    </row>
    <row r="37" spans="2:18" s="34" customFormat="1" ht="6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34" customFormat="1" ht="24.75" customHeight="1">
      <c r="B38" s="35"/>
      <c r="C38" s="49"/>
      <c r="D38" s="50" t="s">
        <v>56</v>
      </c>
      <c r="E38" s="51"/>
      <c r="F38" s="51"/>
      <c r="G38" s="145" t="s">
        <v>57</v>
      </c>
      <c r="H38" s="52" t="s">
        <v>58</v>
      </c>
      <c r="I38" s="51"/>
      <c r="J38" s="51"/>
      <c r="K38" s="51"/>
      <c r="L38" s="54">
        <f>SUM(M30:M36)</f>
        <v>0</v>
      </c>
      <c r="M38" s="54"/>
      <c r="N38" s="54"/>
      <c r="O38" s="54"/>
      <c r="P38" s="54"/>
      <c r="Q38" s="49"/>
      <c r="R38" s="37"/>
    </row>
    <row r="39" spans="2:18" s="34" customFormat="1" ht="14.2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34" customFormat="1" ht="14.2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1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7"/>
    </row>
    <row r="42" spans="2:18" ht="13.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7"/>
    </row>
    <row r="43" spans="2:18" ht="13.5"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7"/>
    </row>
    <row r="44" spans="2:18" ht="13.5"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7"/>
    </row>
    <row r="45" spans="2:18" ht="13.5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7"/>
    </row>
    <row r="46" spans="2:18" ht="13.5"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7"/>
    </row>
    <row r="47" spans="2:18" ht="13.5"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7"/>
    </row>
    <row r="48" spans="2:18" ht="13.5"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7"/>
    </row>
    <row r="49" spans="2:18" ht="13.5"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7"/>
    </row>
    <row r="50" spans="2:18" s="34" customFormat="1" ht="15">
      <c r="B50" s="35"/>
      <c r="C50" s="36"/>
      <c r="D50" s="55" t="s">
        <v>59</v>
      </c>
      <c r="E50" s="56"/>
      <c r="F50" s="56"/>
      <c r="G50" s="56"/>
      <c r="H50" s="57"/>
      <c r="I50" s="36"/>
      <c r="J50" s="55" t="s">
        <v>60</v>
      </c>
      <c r="K50" s="56"/>
      <c r="L50" s="56"/>
      <c r="M50" s="56"/>
      <c r="N50" s="56"/>
      <c r="O50" s="56"/>
      <c r="P50" s="57"/>
      <c r="Q50" s="36"/>
      <c r="R50" s="37"/>
    </row>
    <row r="51" spans="2:18" ht="13.5">
      <c r="B51" s="15"/>
      <c r="C51" s="20"/>
      <c r="D51" s="58"/>
      <c r="E51" s="20"/>
      <c r="F51" s="20"/>
      <c r="G51" s="20"/>
      <c r="H51" s="59"/>
      <c r="I51" s="20"/>
      <c r="J51" s="58"/>
      <c r="K51" s="20"/>
      <c r="L51" s="20"/>
      <c r="M51" s="20"/>
      <c r="N51" s="20"/>
      <c r="O51" s="20"/>
      <c r="P51" s="59"/>
      <c r="Q51" s="20"/>
      <c r="R51" s="17"/>
    </row>
    <row r="52" spans="2:18" ht="13.5">
      <c r="B52" s="15"/>
      <c r="C52" s="20"/>
      <c r="D52" s="58"/>
      <c r="E52" s="20"/>
      <c r="F52" s="20"/>
      <c r="G52" s="20"/>
      <c r="H52" s="59"/>
      <c r="I52" s="20"/>
      <c r="J52" s="58"/>
      <c r="K52" s="20"/>
      <c r="L52" s="20"/>
      <c r="M52" s="20"/>
      <c r="N52" s="20"/>
      <c r="O52" s="20"/>
      <c r="P52" s="59"/>
      <c r="Q52" s="20"/>
      <c r="R52" s="17"/>
    </row>
    <row r="53" spans="2:18" ht="13.5">
      <c r="B53" s="15"/>
      <c r="C53" s="20"/>
      <c r="D53" s="58"/>
      <c r="E53" s="20"/>
      <c r="F53" s="20"/>
      <c r="G53" s="20"/>
      <c r="H53" s="59"/>
      <c r="I53" s="20"/>
      <c r="J53" s="58"/>
      <c r="K53" s="20"/>
      <c r="L53" s="20"/>
      <c r="M53" s="20"/>
      <c r="N53" s="20"/>
      <c r="O53" s="20"/>
      <c r="P53" s="59"/>
      <c r="Q53" s="20"/>
      <c r="R53" s="17"/>
    </row>
    <row r="54" spans="2:18" ht="13.5">
      <c r="B54" s="15"/>
      <c r="C54" s="20"/>
      <c r="D54" s="58"/>
      <c r="E54" s="20"/>
      <c r="F54" s="20"/>
      <c r="G54" s="20"/>
      <c r="H54" s="59"/>
      <c r="I54" s="20"/>
      <c r="J54" s="58"/>
      <c r="K54" s="20"/>
      <c r="L54" s="20"/>
      <c r="M54" s="20"/>
      <c r="N54" s="20"/>
      <c r="O54" s="20"/>
      <c r="P54" s="59"/>
      <c r="Q54" s="20"/>
      <c r="R54" s="17"/>
    </row>
    <row r="55" spans="2:18" ht="13.5">
      <c r="B55" s="15"/>
      <c r="C55" s="20"/>
      <c r="D55" s="58"/>
      <c r="E55" s="20"/>
      <c r="F55" s="20"/>
      <c r="G55" s="20"/>
      <c r="H55" s="59"/>
      <c r="I55" s="20"/>
      <c r="J55" s="58"/>
      <c r="K55" s="20"/>
      <c r="L55" s="20"/>
      <c r="M55" s="20"/>
      <c r="N55" s="20"/>
      <c r="O55" s="20"/>
      <c r="P55" s="59"/>
      <c r="Q55" s="20"/>
      <c r="R55" s="17"/>
    </row>
    <row r="56" spans="2:18" ht="13.5">
      <c r="B56" s="15"/>
      <c r="C56" s="20"/>
      <c r="D56" s="58"/>
      <c r="E56" s="20"/>
      <c r="F56" s="20"/>
      <c r="G56" s="20"/>
      <c r="H56" s="59"/>
      <c r="I56" s="20"/>
      <c r="J56" s="58"/>
      <c r="K56" s="20"/>
      <c r="L56" s="20"/>
      <c r="M56" s="20"/>
      <c r="N56" s="20"/>
      <c r="O56" s="20"/>
      <c r="P56" s="59"/>
      <c r="Q56" s="20"/>
      <c r="R56" s="17"/>
    </row>
    <row r="57" spans="2:18" ht="13.5">
      <c r="B57" s="15"/>
      <c r="C57" s="20"/>
      <c r="D57" s="58"/>
      <c r="E57" s="20"/>
      <c r="F57" s="20"/>
      <c r="G57" s="20"/>
      <c r="H57" s="59"/>
      <c r="I57" s="20"/>
      <c r="J57" s="58"/>
      <c r="K57" s="20"/>
      <c r="L57" s="20"/>
      <c r="M57" s="20"/>
      <c r="N57" s="20"/>
      <c r="O57" s="20"/>
      <c r="P57" s="59"/>
      <c r="Q57" s="20"/>
      <c r="R57" s="17"/>
    </row>
    <row r="58" spans="2:18" ht="13.5">
      <c r="B58" s="15"/>
      <c r="C58" s="20"/>
      <c r="D58" s="58"/>
      <c r="E58" s="20"/>
      <c r="F58" s="20"/>
      <c r="G58" s="20"/>
      <c r="H58" s="59"/>
      <c r="I58" s="20"/>
      <c r="J58" s="58"/>
      <c r="K58" s="20"/>
      <c r="L58" s="20"/>
      <c r="M58" s="20"/>
      <c r="N58" s="20"/>
      <c r="O58" s="20"/>
      <c r="P58" s="59"/>
      <c r="Q58" s="20"/>
      <c r="R58" s="17"/>
    </row>
    <row r="59" spans="2:18" s="34" customFormat="1" ht="15">
      <c r="B59" s="35"/>
      <c r="C59" s="36"/>
      <c r="D59" s="60" t="s">
        <v>61</v>
      </c>
      <c r="E59" s="61"/>
      <c r="F59" s="61"/>
      <c r="G59" s="62" t="s">
        <v>62</v>
      </c>
      <c r="H59" s="63"/>
      <c r="I59" s="36"/>
      <c r="J59" s="60" t="s">
        <v>61</v>
      </c>
      <c r="K59" s="61"/>
      <c r="L59" s="61"/>
      <c r="M59" s="61"/>
      <c r="N59" s="62" t="s">
        <v>62</v>
      </c>
      <c r="O59" s="61"/>
      <c r="P59" s="63"/>
      <c r="Q59" s="36"/>
      <c r="R59" s="37"/>
    </row>
    <row r="60" spans="2:18" ht="13.5"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7"/>
    </row>
    <row r="61" spans="2:18" s="34" customFormat="1" ht="15">
      <c r="B61" s="35"/>
      <c r="C61" s="36"/>
      <c r="D61" s="55" t="s">
        <v>63</v>
      </c>
      <c r="E61" s="56"/>
      <c r="F61" s="56"/>
      <c r="G61" s="56"/>
      <c r="H61" s="57"/>
      <c r="I61" s="36"/>
      <c r="J61" s="55" t="s">
        <v>64</v>
      </c>
      <c r="K61" s="56"/>
      <c r="L61" s="56"/>
      <c r="M61" s="56"/>
      <c r="N61" s="56"/>
      <c r="O61" s="56"/>
      <c r="P61" s="57"/>
      <c r="Q61" s="36"/>
      <c r="R61" s="37"/>
    </row>
    <row r="62" spans="2:18" ht="13.5">
      <c r="B62" s="15"/>
      <c r="C62" s="20"/>
      <c r="D62" s="58"/>
      <c r="E62" s="20"/>
      <c r="F62" s="20"/>
      <c r="G62" s="20"/>
      <c r="H62" s="59"/>
      <c r="I62" s="20"/>
      <c r="J62" s="58"/>
      <c r="K62" s="20"/>
      <c r="L62" s="20"/>
      <c r="M62" s="20"/>
      <c r="N62" s="20"/>
      <c r="O62" s="20"/>
      <c r="P62" s="59"/>
      <c r="Q62" s="20"/>
      <c r="R62" s="17"/>
    </row>
    <row r="63" spans="2:18" ht="13.5">
      <c r="B63" s="15"/>
      <c r="C63" s="20"/>
      <c r="D63" s="58"/>
      <c r="E63" s="20"/>
      <c r="F63" s="20"/>
      <c r="G63" s="20"/>
      <c r="H63" s="59"/>
      <c r="I63" s="20"/>
      <c r="J63" s="58"/>
      <c r="K63" s="20"/>
      <c r="L63" s="20"/>
      <c r="M63" s="20"/>
      <c r="N63" s="20"/>
      <c r="O63" s="20"/>
      <c r="P63" s="59"/>
      <c r="Q63" s="20"/>
      <c r="R63" s="17"/>
    </row>
    <row r="64" spans="2:18" ht="13.5">
      <c r="B64" s="15"/>
      <c r="C64" s="20"/>
      <c r="D64" s="58"/>
      <c r="E64" s="20"/>
      <c r="F64" s="20"/>
      <c r="G64" s="20"/>
      <c r="H64" s="59"/>
      <c r="I64" s="20"/>
      <c r="J64" s="58"/>
      <c r="K64" s="20"/>
      <c r="L64" s="20"/>
      <c r="M64" s="20"/>
      <c r="N64" s="20"/>
      <c r="O64" s="20"/>
      <c r="P64" s="59"/>
      <c r="Q64" s="20"/>
      <c r="R64" s="17"/>
    </row>
    <row r="65" spans="2:18" ht="13.5">
      <c r="B65" s="15"/>
      <c r="C65" s="20"/>
      <c r="D65" s="58"/>
      <c r="E65" s="20"/>
      <c r="F65" s="20"/>
      <c r="G65" s="20"/>
      <c r="H65" s="59"/>
      <c r="I65" s="20"/>
      <c r="J65" s="58"/>
      <c r="K65" s="20"/>
      <c r="L65" s="20"/>
      <c r="M65" s="20"/>
      <c r="N65" s="20"/>
      <c r="O65" s="20"/>
      <c r="P65" s="59"/>
      <c r="Q65" s="20"/>
      <c r="R65" s="17"/>
    </row>
    <row r="66" spans="2:18" ht="13.5">
      <c r="B66" s="15"/>
      <c r="C66" s="20"/>
      <c r="D66" s="58"/>
      <c r="E66" s="20"/>
      <c r="F66" s="20"/>
      <c r="G66" s="20"/>
      <c r="H66" s="59"/>
      <c r="I66" s="20"/>
      <c r="J66" s="58"/>
      <c r="K66" s="20"/>
      <c r="L66" s="20"/>
      <c r="M66" s="20"/>
      <c r="N66" s="20"/>
      <c r="O66" s="20"/>
      <c r="P66" s="59"/>
      <c r="Q66" s="20"/>
      <c r="R66" s="17"/>
    </row>
    <row r="67" spans="2:18" ht="13.5">
      <c r="B67" s="15"/>
      <c r="C67" s="20"/>
      <c r="D67" s="58"/>
      <c r="E67" s="20"/>
      <c r="F67" s="20"/>
      <c r="G67" s="20"/>
      <c r="H67" s="59"/>
      <c r="I67" s="20"/>
      <c r="J67" s="58"/>
      <c r="K67" s="20"/>
      <c r="L67" s="20"/>
      <c r="M67" s="20"/>
      <c r="N67" s="20"/>
      <c r="O67" s="20"/>
      <c r="P67" s="59"/>
      <c r="Q67" s="20"/>
      <c r="R67" s="17"/>
    </row>
    <row r="68" spans="2:18" ht="13.5">
      <c r="B68" s="15"/>
      <c r="C68" s="20"/>
      <c r="D68" s="58"/>
      <c r="E68" s="20"/>
      <c r="F68" s="20"/>
      <c r="G68" s="20"/>
      <c r="H68" s="59"/>
      <c r="I68" s="20"/>
      <c r="J68" s="58"/>
      <c r="K68" s="20"/>
      <c r="L68" s="20"/>
      <c r="M68" s="20"/>
      <c r="N68" s="20"/>
      <c r="O68" s="20"/>
      <c r="P68" s="59"/>
      <c r="Q68" s="20"/>
      <c r="R68" s="17"/>
    </row>
    <row r="69" spans="2:18" ht="13.5">
      <c r="B69" s="15"/>
      <c r="C69" s="20"/>
      <c r="D69" s="58"/>
      <c r="E69" s="20"/>
      <c r="F69" s="20"/>
      <c r="G69" s="20"/>
      <c r="H69" s="59"/>
      <c r="I69" s="20"/>
      <c r="J69" s="58"/>
      <c r="K69" s="20"/>
      <c r="L69" s="20"/>
      <c r="M69" s="20"/>
      <c r="N69" s="20"/>
      <c r="O69" s="20"/>
      <c r="P69" s="59"/>
      <c r="Q69" s="20"/>
      <c r="R69" s="17"/>
    </row>
    <row r="70" spans="2:18" s="34" customFormat="1" ht="15">
      <c r="B70" s="35"/>
      <c r="C70" s="36"/>
      <c r="D70" s="60" t="s">
        <v>61</v>
      </c>
      <c r="E70" s="61"/>
      <c r="F70" s="61"/>
      <c r="G70" s="62" t="s">
        <v>62</v>
      </c>
      <c r="H70" s="63"/>
      <c r="I70" s="36"/>
      <c r="J70" s="60" t="s">
        <v>61</v>
      </c>
      <c r="K70" s="61"/>
      <c r="L70" s="61"/>
      <c r="M70" s="61"/>
      <c r="N70" s="62" t="s">
        <v>62</v>
      </c>
      <c r="O70" s="61"/>
      <c r="P70" s="63"/>
      <c r="Q70" s="36"/>
      <c r="R70" s="37"/>
    </row>
    <row r="71" spans="2:18" s="34" customFormat="1" ht="14.25" customHeight="1"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5" spans="2:18" s="34" customFormat="1" ht="6.75" customHeight="1"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9"/>
    </row>
    <row r="76" spans="2:18" s="34" customFormat="1" ht="36.75" customHeight="1">
      <c r="B76" s="35"/>
      <c r="C76" s="16" t="s">
        <v>113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7"/>
    </row>
    <row r="77" spans="2:18" s="34" customFormat="1" ht="6.7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34" customFormat="1" ht="30" customHeight="1">
      <c r="B78" s="35"/>
      <c r="C78" s="26" t="s">
        <v>19</v>
      </c>
      <c r="D78" s="36"/>
      <c r="E78" s="36"/>
      <c r="F78" s="137">
        <f aca="true" t="shared" si="0" ref="F78:F79">F6</f>
        <v>0</v>
      </c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36"/>
      <c r="R78" s="37"/>
    </row>
    <row r="79" spans="2:18" s="34" customFormat="1" ht="36.75" customHeight="1">
      <c r="B79" s="35"/>
      <c r="C79" s="76" t="s">
        <v>110</v>
      </c>
      <c r="D79" s="36"/>
      <c r="E79" s="36"/>
      <c r="F79" s="78">
        <f t="shared" si="0"/>
        <v>0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36"/>
      <c r="R79" s="37"/>
    </row>
    <row r="80" spans="2:18" s="34" customFormat="1" ht="6.7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34" customFormat="1" ht="18" customHeight="1">
      <c r="B81" s="35"/>
      <c r="C81" s="26" t="s">
        <v>26</v>
      </c>
      <c r="D81" s="36"/>
      <c r="E81" s="36"/>
      <c r="F81" s="22">
        <f>F9</f>
        <v>0</v>
      </c>
      <c r="G81" s="36"/>
      <c r="H81" s="36"/>
      <c r="I81" s="36"/>
      <c r="J81" s="36"/>
      <c r="K81" s="26" t="s">
        <v>28</v>
      </c>
      <c r="L81" s="36"/>
      <c r="M81" s="81">
        <f>IF(O9="","",O9)</f>
        <v>0</v>
      </c>
      <c r="N81" s="81"/>
      <c r="O81" s="81"/>
      <c r="P81" s="81"/>
      <c r="Q81" s="36"/>
      <c r="R81" s="37"/>
    </row>
    <row r="82" spans="2:18" s="34" customFormat="1" ht="6.7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34" customFormat="1" ht="15">
      <c r="B83" s="35"/>
      <c r="C83" s="26" t="s">
        <v>34</v>
      </c>
      <c r="D83" s="36"/>
      <c r="E83" s="36"/>
      <c r="F83" s="22">
        <f>E12</f>
        <v>0</v>
      </c>
      <c r="G83" s="36"/>
      <c r="H83" s="36"/>
      <c r="I83" s="36"/>
      <c r="J83" s="36"/>
      <c r="K83" s="26" t="s">
        <v>40</v>
      </c>
      <c r="L83" s="36"/>
      <c r="M83" s="146">
        <f>E18</f>
        <v>0</v>
      </c>
      <c r="N83" s="146"/>
      <c r="O83" s="146"/>
      <c r="P83" s="146"/>
      <c r="Q83" s="146"/>
      <c r="R83" s="37"/>
    </row>
    <row r="84" spans="2:18" s="34" customFormat="1" ht="14.25" customHeight="1">
      <c r="B84" s="35"/>
      <c r="C84" s="26" t="s">
        <v>38</v>
      </c>
      <c r="D84" s="36"/>
      <c r="E84" s="36"/>
      <c r="F84" s="22">
        <f>IF(E15="","",E15)</f>
        <v>0</v>
      </c>
      <c r="G84" s="36"/>
      <c r="H84" s="36"/>
      <c r="I84" s="36"/>
      <c r="J84" s="36"/>
      <c r="K84" s="26" t="s">
        <v>43</v>
      </c>
      <c r="L84" s="36"/>
      <c r="M84" s="146">
        <f>E21</f>
        <v>0</v>
      </c>
      <c r="N84" s="146"/>
      <c r="O84" s="146"/>
      <c r="P84" s="146"/>
      <c r="Q84" s="146"/>
      <c r="R84" s="37"/>
    </row>
    <row r="85" spans="2:18" s="34" customFormat="1" ht="9.7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34" customFormat="1" ht="29.25" customHeight="1">
      <c r="B86" s="35"/>
      <c r="C86" s="147" t="s">
        <v>114</v>
      </c>
      <c r="D86" s="147"/>
      <c r="E86" s="147"/>
      <c r="F86" s="147"/>
      <c r="G86" s="147"/>
      <c r="H86" s="49"/>
      <c r="I86" s="49"/>
      <c r="J86" s="49"/>
      <c r="K86" s="49"/>
      <c r="L86" s="49"/>
      <c r="M86" s="49"/>
      <c r="N86" s="147" t="s">
        <v>115</v>
      </c>
      <c r="O86" s="147"/>
      <c r="P86" s="147"/>
      <c r="Q86" s="147"/>
      <c r="R86" s="37"/>
    </row>
    <row r="87" spans="2:18" s="34" customFormat="1" ht="9.7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34" customFormat="1" ht="29.25" customHeight="1">
      <c r="B88" s="35"/>
      <c r="C88" s="92" t="s">
        <v>116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95">
        <f aca="true" t="shared" si="1" ref="N88:N90">N130</f>
        <v>0</v>
      </c>
      <c r="O88" s="95"/>
      <c r="P88" s="95"/>
      <c r="Q88" s="95"/>
      <c r="R88" s="37"/>
      <c r="AU88" s="11" t="s">
        <v>117</v>
      </c>
    </row>
    <row r="89" spans="2:18" s="148" customFormat="1" ht="24.75" customHeight="1">
      <c r="B89" s="149"/>
      <c r="C89" s="150"/>
      <c r="D89" s="151" t="s">
        <v>118</v>
      </c>
      <c r="E89" s="150"/>
      <c r="F89" s="150"/>
      <c r="G89" s="150"/>
      <c r="H89" s="150"/>
      <c r="I89" s="150"/>
      <c r="J89" s="150"/>
      <c r="K89" s="150"/>
      <c r="L89" s="150"/>
      <c r="M89" s="150"/>
      <c r="N89" s="152">
        <f t="shared" si="1"/>
        <v>0</v>
      </c>
      <c r="O89" s="152"/>
      <c r="P89" s="152"/>
      <c r="Q89" s="152"/>
      <c r="R89" s="153"/>
    </row>
    <row r="90" spans="2:18" s="154" customFormat="1" ht="19.5" customHeight="1">
      <c r="B90" s="155"/>
      <c r="C90" s="156"/>
      <c r="D90" s="119" t="s">
        <v>119</v>
      </c>
      <c r="E90" s="156"/>
      <c r="F90" s="156"/>
      <c r="G90" s="156"/>
      <c r="H90" s="156"/>
      <c r="I90" s="156"/>
      <c r="J90" s="156"/>
      <c r="K90" s="156"/>
      <c r="L90" s="156"/>
      <c r="M90" s="156"/>
      <c r="N90" s="121">
        <f t="shared" si="1"/>
        <v>0</v>
      </c>
      <c r="O90" s="121"/>
      <c r="P90" s="121"/>
      <c r="Q90" s="121"/>
      <c r="R90" s="157"/>
    </row>
    <row r="91" spans="2:18" s="154" customFormat="1" ht="19.5" customHeight="1">
      <c r="B91" s="155"/>
      <c r="C91" s="156"/>
      <c r="D91" s="119" t="s">
        <v>120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21">
        <f>N314</f>
        <v>0</v>
      </c>
      <c r="O91" s="121"/>
      <c r="P91" s="121"/>
      <c r="Q91" s="121"/>
      <c r="R91" s="157"/>
    </row>
    <row r="92" spans="2:18" s="154" customFormat="1" ht="19.5" customHeight="1">
      <c r="B92" s="155"/>
      <c r="C92" s="156"/>
      <c r="D92" s="119" t="s">
        <v>122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21">
        <f>N321</f>
        <v>0</v>
      </c>
      <c r="O92" s="121"/>
      <c r="P92" s="121"/>
      <c r="Q92" s="121"/>
      <c r="R92" s="157"/>
    </row>
    <row r="93" spans="2:18" s="154" customFormat="1" ht="19.5" customHeight="1">
      <c r="B93" s="155"/>
      <c r="C93" s="156"/>
      <c r="D93" s="119" t="s">
        <v>123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21">
        <f>N347</f>
        <v>0</v>
      </c>
      <c r="O93" s="121"/>
      <c r="P93" s="121"/>
      <c r="Q93" s="121"/>
      <c r="R93" s="157"/>
    </row>
    <row r="94" spans="2:18" s="154" customFormat="1" ht="19.5" customHeight="1">
      <c r="B94" s="155"/>
      <c r="C94" s="156"/>
      <c r="D94" s="119" t="s">
        <v>124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21">
        <f>N355</f>
        <v>0</v>
      </c>
      <c r="O94" s="121"/>
      <c r="P94" s="121"/>
      <c r="Q94" s="121"/>
      <c r="R94" s="157"/>
    </row>
    <row r="95" spans="2:18" s="154" customFormat="1" ht="19.5" customHeight="1">
      <c r="B95" s="155"/>
      <c r="C95" s="156"/>
      <c r="D95" s="119" t="s">
        <v>125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21">
        <f>N466</f>
        <v>0</v>
      </c>
      <c r="O95" s="121"/>
      <c r="P95" s="121"/>
      <c r="Q95" s="121"/>
      <c r="R95" s="157"/>
    </row>
    <row r="96" spans="2:18" s="154" customFormat="1" ht="19.5" customHeight="1">
      <c r="B96" s="155"/>
      <c r="C96" s="156"/>
      <c r="D96" s="119" t="s">
        <v>126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21">
        <f>N478</f>
        <v>0</v>
      </c>
      <c r="O96" s="121"/>
      <c r="P96" s="121"/>
      <c r="Q96" s="121"/>
      <c r="R96" s="157"/>
    </row>
    <row r="97" spans="2:18" s="154" customFormat="1" ht="19.5" customHeight="1">
      <c r="B97" s="155"/>
      <c r="C97" s="156"/>
      <c r="D97" s="119" t="s">
        <v>127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21">
        <f>N487</f>
        <v>0</v>
      </c>
      <c r="O97" s="121"/>
      <c r="P97" s="121"/>
      <c r="Q97" s="121"/>
      <c r="R97" s="157"/>
    </row>
    <row r="98" spans="2:18" s="148" customFormat="1" ht="24.75" customHeight="1">
      <c r="B98" s="149"/>
      <c r="C98" s="150"/>
      <c r="D98" s="151" t="s">
        <v>131</v>
      </c>
      <c r="E98" s="150"/>
      <c r="F98" s="150"/>
      <c r="G98" s="150"/>
      <c r="H98" s="150"/>
      <c r="I98" s="150"/>
      <c r="J98" s="150"/>
      <c r="K98" s="150"/>
      <c r="L98" s="150"/>
      <c r="M98" s="150"/>
      <c r="N98" s="152">
        <f aca="true" t="shared" si="2" ref="N98:N99">N489</f>
        <v>0</v>
      </c>
      <c r="O98" s="152"/>
      <c r="P98" s="152"/>
      <c r="Q98" s="152"/>
      <c r="R98" s="153"/>
    </row>
    <row r="99" spans="2:18" s="154" customFormat="1" ht="19.5" customHeight="1">
      <c r="B99" s="155"/>
      <c r="C99" s="156"/>
      <c r="D99" s="119" t="s">
        <v>133</v>
      </c>
      <c r="E99" s="156"/>
      <c r="F99" s="156"/>
      <c r="G99" s="156"/>
      <c r="H99" s="156"/>
      <c r="I99" s="156"/>
      <c r="J99" s="156"/>
      <c r="K99" s="156"/>
      <c r="L99" s="156"/>
      <c r="M99" s="156"/>
      <c r="N99" s="121">
        <f t="shared" si="2"/>
        <v>0</v>
      </c>
      <c r="O99" s="121"/>
      <c r="P99" s="121"/>
      <c r="Q99" s="121"/>
      <c r="R99" s="157"/>
    </row>
    <row r="100" spans="2:18" s="154" customFormat="1" ht="19.5" customHeight="1">
      <c r="B100" s="155"/>
      <c r="C100" s="156"/>
      <c r="D100" s="119" t="s">
        <v>134</v>
      </c>
      <c r="E100" s="156"/>
      <c r="F100" s="156"/>
      <c r="G100" s="156"/>
      <c r="H100" s="156"/>
      <c r="I100" s="156"/>
      <c r="J100" s="156"/>
      <c r="K100" s="156"/>
      <c r="L100" s="156"/>
      <c r="M100" s="156"/>
      <c r="N100" s="121">
        <f>N495</f>
        <v>0</v>
      </c>
      <c r="O100" s="121"/>
      <c r="P100" s="121"/>
      <c r="Q100" s="121"/>
      <c r="R100" s="157"/>
    </row>
    <row r="101" spans="2:18" s="154" customFormat="1" ht="19.5" customHeight="1">
      <c r="B101" s="155"/>
      <c r="C101" s="156"/>
      <c r="D101" s="119" t="s">
        <v>135</v>
      </c>
      <c r="E101" s="156"/>
      <c r="F101" s="156"/>
      <c r="G101" s="156"/>
      <c r="H101" s="156"/>
      <c r="I101" s="156"/>
      <c r="J101" s="156"/>
      <c r="K101" s="156"/>
      <c r="L101" s="156"/>
      <c r="M101" s="156"/>
      <c r="N101" s="121">
        <f>N500</f>
        <v>0</v>
      </c>
      <c r="O101" s="121"/>
      <c r="P101" s="121"/>
      <c r="Q101" s="121"/>
      <c r="R101" s="157"/>
    </row>
    <row r="102" spans="2:18" s="154" customFormat="1" ht="19.5" customHeight="1">
      <c r="B102" s="155"/>
      <c r="C102" s="156"/>
      <c r="D102" s="119" t="s">
        <v>136</v>
      </c>
      <c r="E102" s="156"/>
      <c r="F102" s="156"/>
      <c r="G102" s="156"/>
      <c r="H102" s="156"/>
      <c r="I102" s="156"/>
      <c r="J102" s="156"/>
      <c r="K102" s="156"/>
      <c r="L102" s="156"/>
      <c r="M102" s="156"/>
      <c r="N102" s="121">
        <f>N502</f>
        <v>0</v>
      </c>
      <c r="O102" s="121"/>
      <c r="P102" s="121"/>
      <c r="Q102" s="121"/>
      <c r="R102" s="157"/>
    </row>
    <row r="103" spans="2:18" s="148" customFormat="1" ht="21.75" customHeight="1">
      <c r="B103" s="149"/>
      <c r="C103" s="150"/>
      <c r="D103" s="151" t="s">
        <v>137</v>
      </c>
      <c r="E103" s="150"/>
      <c r="F103" s="150"/>
      <c r="G103" s="150"/>
      <c r="H103" s="150"/>
      <c r="I103" s="150"/>
      <c r="J103" s="150"/>
      <c r="K103" s="150"/>
      <c r="L103" s="150"/>
      <c r="M103" s="150"/>
      <c r="N103" s="158">
        <f>N505</f>
        <v>0</v>
      </c>
      <c r="O103" s="158"/>
      <c r="P103" s="158"/>
      <c r="Q103" s="158"/>
      <c r="R103" s="153"/>
    </row>
    <row r="104" spans="2:18" s="34" customFormat="1" ht="21.7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21" s="34" customFormat="1" ht="29.25" customHeight="1">
      <c r="B105" s="35"/>
      <c r="C105" s="92" t="s">
        <v>138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95">
        <f>ROUND(N106+N107+N108+N109+N110+N111,2)</f>
        <v>0</v>
      </c>
      <c r="O105" s="95"/>
      <c r="P105" s="95"/>
      <c r="Q105" s="95"/>
      <c r="R105" s="37"/>
      <c r="T105" s="159"/>
      <c r="U105" s="160" t="s">
        <v>49</v>
      </c>
    </row>
    <row r="106" spans="2:65" s="34" customFormat="1" ht="18" customHeight="1">
      <c r="B106" s="161"/>
      <c r="C106" s="162"/>
      <c r="D106" s="126" t="s">
        <v>139</v>
      </c>
      <c r="E106" s="126"/>
      <c r="F106" s="126"/>
      <c r="G106" s="126"/>
      <c r="H106" s="126"/>
      <c r="I106" s="162"/>
      <c r="J106" s="162"/>
      <c r="K106" s="162"/>
      <c r="L106" s="162"/>
      <c r="M106" s="162"/>
      <c r="N106" s="120">
        <f>ROUND(N88*T106,2)</f>
        <v>0</v>
      </c>
      <c r="O106" s="120"/>
      <c r="P106" s="120"/>
      <c r="Q106" s="120"/>
      <c r="R106" s="163"/>
      <c r="S106" s="164"/>
      <c r="T106" s="165"/>
      <c r="U106" s="166" t="s">
        <v>50</v>
      </c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8" t="s">
        <v>140</v>
      </c>
      <c r="AZ106" s="167"/>
      <c r="BA106" s="167"/>
      <c r="BB106" s="167"/>
      <c r="BC106" s="167"/>
      <c r="BD106" s="167"/>
      <c r="BE106" s="169">
        <f aca="true" t="shared" si="3" ref="BE106:BE111">IF(U106="základní",N106,0)</f>
        <v>0</v>
      </c>
      <c r="BF106" s="169">
        <f aca="true" t="shared" si="4" ref="BF106:BF111">IF(U106="snížená",N106,0)</f>
        <v>0</v>
      </c>
      <c r="BG106" s="169">
        <f aca="true" t="shared" si="5" ref="BG106:BG111">IF(U106="zákl. přenesená",N106,0)</f>
        <v>0</v>
      </c>
      <c r="BH106" s="169">
        <f aca="true" t="shared" si="6" ref="BH106:BH111">IF(U106="sníž. přenesená",N106,0)</f>
        <v>0</v>
      </c>
      <c r="BI106" s="169">
        <f aca="true" t="shared" si="7" ref="BI106:BI111">IF(U106="nulová",N106,0)</f>
        <v>0</v>
      </c>
      <c r="BJ106" s="168" t="s">
        <v>25</v>
      </c>
      <c r="BK106" s="167"/>
      <c r="BL106" s="167"/>
      <c r="BM106" s="167"/>
    </row>
    <row r="107" spans="2:65" s="34" customFormat="1" ht="18" customHeight="1">
      <c r="B107" s="161"/>
      <c r="C107" s="162"/>
      <c r="D107" s="126" t="s">
        <v>141</v>
      </c>
      <c r="E107" s="126"/>
      <c r="F107" s="126"/>
      <c r="G107" s="126"/>
      <c r="H107" s="126"/>
      <c r="I107" s="162"/>
      <c r="J107" s="162"/>
      <c r="K107" s="162"/>
      <c r="L107" s="162"/>
      <c r="M107" s="162"/>
      <c r="N107" s="120">
        <f>ROUND(N88*T107,2)</f>
        <v>0</v>
      </c>
      <c r="O107" s="120"/>
      <c r="P107" s="120"/>
      <c r="Q107" s="120"/>
      <c r="R107" s="163"/>
      <c r="S107" s="164"/>
      <c r="T107" s="165"/>
      <c r="U107" s="166" t="s">
        <v>50</v>
      </c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8" t="s">
        <v>140</v>
      </c>
      <c r="AZ107" s="167"/>
      <c r="BA107" s="167"/>
      <c r="BB107" s="167"/>
      <c r="BC107" s="167"/>
      <c r="BD107" s="167"/>
      <c r="BE107" s="169">
        <f t="shared" si="3"/>
        <v>0</v>
      </c>
      <c r="BF107" s="169">
        <f t="shared" si="4"/>
        <v>0</v>
      </c>
      <c r="BG107" s="169">
        <f t="shared" si="5"/>
        <v>0</v>
      </c>
      <c r="BH107" s="169">
        <f t="shared" si="6"/>
        <v>0</v>
      </c>
      <c r="BI107" s="169">
        <f t="shared" si="7"/>
        <v>0</v>
      </c>
      <c r="BJ107" s="168" t="s">
        <v>25</v>
      </c>
      <c r="BK107" s="167"/>
      <c r="BL107" s="167"/>
      <c r="BM107" s="167"/>
    </row>
    <row r="108" spans="2:65" s="34" customFormat="1" ht="18" customHeight="1">
      <c r="B108" s="161"/>
      <c r="C108" s="162"/>
      <c r="D108" s="126" t="s">
        <v>142</v>
      </c>
      <c r="E108" s="126"/>
      <c r="F108" s="126"/>
      <c r="G108" s="126"/>
      <c r="H108" s="126"/>
      <c r="I108" s="162"/>
      <c r="J108" s="162"/>
      <c r="K108" s="162"/>
      <c r="L108" s="162"/>
      <c r="M108" s="162"/>
      <c r="N108" s="120">
        <f>ROUND(N88*T108,2)</f>
        <v>0</v>
      </c>
      <c r="O108" s="120"/>
      <c r="P108" s="120"/>
      <c r="Q108" s="120"/>
      <c r="R108" s="163"/>
      <c r="S108" s="164"/>
      <c r="T108" s="165"/>
      <c r="U108" s="166" t="s">
        <v>50</v>
      </c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8" t="s">
        <v>140</v>
      </c>
      <c r="AZ108" s="167"/>
      <c r="BA108" s="167"/>
      <c r="BB108" s="167"/>
      <c r="BC108" s="167"/>
      <c r="BD108" s="167"/>
      <c r="BE108" s="169">
        <f t="shared" si="3"/>
        <v>0</v>
      </c>
      <c r="BF108" s="169">
        <f t="shared" si="4"/>
        <v>0</v>
      </c>
      <c r="BG108" s="169">
        <f t="shared" si="5"/>
        <v>0</v>
      </c>
      <c r="BH108" s="169">
        <f t="shared" si="6"/>
        <v>0</v>
      </c>
      <c r="BI108" s="169">
        <f t="shared" si="7"/>
        <v>0</v>
      </c>
      <c r="BJ108" s="168" t="s">
        <v>25</v>
      </c>
      <c r="BK108" s="167"/>
      <c r="BL108" s="167"/>
      <c r="BM108" s="167"/>
    </row>
    <row r="109" spans="2:65" s="34" customFormat="1" ht="18" customHeight="1">
      <c r="B109" s="161"/>
      <c r="C109" s="162"/>
      <c r="D109" s="126" t="s">
        <v>143</v>
      </c>
      <c r="E109" s="126"/>
      <c r="F109" s="126"/>
      <c r="G109" s="126"/>
      <c r="H109" s="126"/>
      <c r="I109" s="162"/>
      <c r="J109" s="162"/>
      <c r="K109" s="162"/>
      <c r="L109" s="162"/>
      <c r="M109" s="162"/>
      <c r="N109" s="120">
        <f>ROUND(N88*T109,2)</f>
        <v>0</v>
      </c>
      <c r="O109" s="120"/>
      <c r="P109" s="120"/>
      <c r="Q109" s="120"/>
      <c r="R109" s="163"/>
      <c r="S109" s="164"/>
      <c r="T109" s="165"/>
      <c r="U109" s="166" t="s">
        <v>50</v>
      </c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8" t="s">
        <v>140</v>
      </c>
      <c r="AZ109" s="167"/>
      <c r="BA109" s="167"/>
      <c r="BB109" s="167"/>
      <c r="BC109" s="167"/>
      <c r="BD109" s="167"/>
      <c r="BE109" s="169">
        <f t="shared" si="3"/>
        <v>0</v>
      </c>
      <c r="BF109" s="169">
        <f t="shared" si="4"/>
        <v>0</v>
      </c>
      <c r="BG109" s="169">
        <f t="shared" si="5"/>
        <v>0</v>
      </c>
      <c r="BH109" s="169">
        <f t="shared" si="6"/>
        <v>0</v>
      </c>
      <c r="BI109" s="169">
        <f t="shared" si="7"/>
        <v>0</v>
      </c>
      <c r="BJ109" s="168" t="s">
        <v>25</v>
      </c>
      <c r="BK109" s="167"/>
      <c r="BL109" s="167"/>
      <c r="BM109" s="167"/>
    </row>
    <row r="110" spans="2:65" s="34" customFormat="1" ht="18" customHeight="1">
      <c r="B110" s="161"/>
      <c r="C110" s="162"/>
      <c r="D110" s="126" t="s">
        <v>144</v>
      </c>
      <c r="E110" s="126"/>
      <c r="F110" s="126"/>
      <c r="G110" s="126"/>
      <c r="H110" s="126"/>
      <c r="I110" s="162"/>
      <c r="J110" s="162"/>
      <c r="K110" s="162"/>
      <c r="L110" s="162"/>
      <c r="M110" s="162"/>
      <c r="N110" s="120">
        <f>ROUND(N88*T110,2)</f>
        <v>0</v>
      </c>
      <c r="O110" s="120"/>
      <c r="P110" s="120"/>
      <c r="Q110" s="120"/>
      <c r="R110" s="163"/>
      <c r="S110" s="164"/>
      <c r="T110" s="165"/>
      <c r="U110" s="166" t="s">
        <v>50</v>
      </c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8" t="s">
        <v>140</v>
      </c>
      <c r="AZ110" s="167"/>
      <c r="BA110" s="167"/>
      <c r="BB110" s="167"/>
      <c r="BC110" s="167"/>
      <c r="BD110" s="167"/>
      <c r="BE110" s="169">
        <f t="shared" si="3"/>
        <v>0</v>
      </c>
      <c r="BF110" s="169">
        <f t="shared" si="4"/>
        <v>0</v>
      </c>
      <c r="BG110" s="169">
        <f t="shared" si="5"/>
        <v>0</v>
      </c>
      <c r="BH110" s="169">
        <f t="shared" si="6"/>
        <v>0</v>
      </c>
      <c r="BI110" s="169">
        <f t="shared" si="7"/>
        <v>0</v>
      </c>
      <c r="BJ110" s="168" t="s">
        <v>25</v>
      </c>
      <c r="BK110" s="167"/>
      <c r="BL110" s="167"/>
      <c r="BM110" s="167"/>
    </row>
    <row r="111" spans="2:65" s="34" customFormat="1" ht="18" customHeight="1">
      <c r="B111" s="161"/>
      <c r="C111" s="162"/>
      <c r="D111" s="170" t="s">
        <v>145</v>
      </c>
      <c r="E111" s="162"/>
      <c r="F111" s="162"/>
      <c r="G111" s="162"/>
      <c r="H111" s="162"/>
      <c r="I111" s="162"/>
      <c r="J111" s="162"/>
      <c r="K111" s="162"/>
      <c r="L111" s="162"/>
      <c r="M111" s="162"/>
      <c r="N111" s="120">
        <f>ROUND(N88*T111,2)</f>
        <v>0</v>
      </c>
      <c r="O111" s="120"/>
      <c r="P111" s="120"/>
      <c r="Q111" s="120"/>
      <c r="R111" s="163"/>
      <c r="S111" s="164"/>
      <c r="T111" s="171"/>
      <c r="U111" s="172" t="s">
        <v>50</v>
      </c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8" t="s">
        <v>146</v>
      </c>
      <c r="AZ111" s="167"/>
      <c r="BA111" s="167"/>
      <c r="BB111" s="167"/>
      <c r="BC111" s="167"/>
      <c r="BD111" s="167"/>
      <c r="BE111" s="169">
        <f t="shared" si="3"/>
        <v>0</v>
      </c>
      <c r="BF111" s="169">
        <f t="shared" si="4"/>
        <v>0</v>
      </c>
      <c r="BG111" s="169">
        <f t="shared" si="5"/>
        <v>0</v>
      </c>
      <c r="BH111" s="169">
        <f t="shared" si="6"/>
        <v>0</v>
      </c>
      <c r="BI111" s="169">
        <f t="shared" si="7"/>
        <v>0</v>
      </c>
      <c r="BJ111" s="168" t="s">
        <v>25</v>
      </c>
      <c r="BK111" s="167"/>
      <c r="BL111" s="167"/>
      <c r="BM111" s="167"/>
    </row>
    <row r="112" spans="2:18" s="34" customFormat="1" ht="13.5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34" customFormat="1" ht="29.25" customHeight="1">
      <c r="B113" s="35"/>
      <c r="C113" s="133" t="s">
        <v>103</v>
      </c>
      <c r="D113" s="49"/>
      <c r="E113" s="49"/>
      <c r="F113" s="49"/>
      <c r="G113" s="49"/>
      <c r="H113" s="49"/>
      <c r="I113" s="49"/>
      <c r="J113" s="49"/>
      <c r="K113" s="49"/>
      <c r="L113" s="134">
        <f>ROUND(SUM(N88+N105),2)</f>
        <v>0</v>
      </c>
      <c r="M113" s="134"/>
      <c r="N113" s="134"/>
      <c r="O113" s="134"/>
      <c r="P113" s="134"/>
      <c r="Q113" s="134"/>
      <c r="R113" s="37"/>
    </row>
    <row r="114" spans="2:18" s="34" customFormat="1" ht="6.75" customHeight="1"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8" spans="2:18" s="34" customFormat="1" ht="6.75" customHeight="1"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9"/>
    </row>
    <row r="119" spans="2:18" s="34" customFormat="1" ht="36.75" customHeight="1">
      <c r="B119" s="35"/>
      <c r="C119" s="16" t="s">
        <v>147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37"/>
    </row>
    <row r="120" spans="2:18" s="34" customFormat="1" ht="6.7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18" s="34" customFormat="1" ht="30" customHeight="1">
      <c r="B121" s="35"/>
      <c r="C121" s="26" t="s">
        <v>19</v>
      </c>
      <c r="D121" s="36"/>
      <c r="E121" s="36"/>
      <c r="F121" s="137">
        <f aca="true" t="shared" si="8" ref="F121:F122">F6</f>
        <v>0</v>
      </c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36"/>
      <c r="R121" s="37"/>
    </row>
    <row r="122" spans="2:18" s="34" customFormat="1" ht="36.75" customHeight="1">
      <c r="B122" s="35"/>
      <c r="C122" s="76" t="s">
        <v>110</v>
      </c>
      <c r="D122" s="36"/>
      <c r="E122" s="36"/>
      <c r="F122" s="78">
        <f t="shared" si="8"/>
        <v>0</v>
      </c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36"/>
      <c r="R122" s="37"/>
    </row>
    <row r="123" spans="2:18" s="34" customFormat="1" ht="6.7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18" s="34" customFormat="1" ht="18" customHeight="1">
      <c r="B124" s="35"/>
      <c r="C124" s="26" t="s">
        <v>26</v>
      </c>
      <c r="D124" s="36"/>
      <c r="E124" s="36"/>
      <c r="F124" s="22">
        <f>F9</f>
        <v>0</v>
      </c>
      <c r="G124" s="36"/>
      <c r="H124" s="36"/>
      <c r="I124" s="36"/>
      <c r="J124" s="36"/>
      <c r="K124" s="26" t="s">
        <v>28</v>
      </c>
      <c r="L124" s="36"/>
      <c r="M124" s="81">
        <f>IF(O9="","",O9)</f>
        <v>0</v>
      </c>
      <c r="N124" s="81"/>
      <c r="O124" s="81"/>
      <c r="P124" s="81"/>
      <c r="Q124" s="36"/>
      <c r="R124" s="37"/>
    </row>
    <row r="125" spans="2:18" s="34" customFormat="1" ht="6.7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18" s="34" customFormat="1" ht="15">
      <c r="B126" s="35"/>
      <c r="C126" s="26" t="s">
        <v>34</v>
      </c>
      <c r="D126" s="36"/>
      <c r="E126" s="36"/>
      <c r="F126" s="22">
        <f>E12</f>
        <v>0</v>
      </c>
      <c r="G126" s="36"/>
      <c r="H126" s="36"/>
      <c r="I126" s="36"/>
      <c r="J126" s="36"/>
      <c r="K126" s="26" t="s">
        <v>40</v>
      </c>
      <c r="L126" s="36"/>
      <c r="M126" s="146">
        <f>E18</f>
        <v>0</v>
      </c>
      <c r="N126" s="146"/>
      <c r="O126" s="146"/>
      <c r="P126" s="146"/>
      <c r="Q126" s="146"/>
      <c r="R126" s="37"/>
    </row>
    <row r="127" spans="2:18" s="34" customFormat="1" ht="14.25" customHeight="1">
      <c r="B127" s="35"/>
      <c r="C127" s="26" t="s">
        <v>38</v>
      </c>
      <c r="D127" s="36"/>
      <c r="E127" s="36"/>
      <c r="F127" s="22">
        <f>IF(E15="","",E15)</f>
        <v>0</v>
      </c>
      <c r="G127" s="36"/>
      <c r="H127" s="36"/>
      <c r="I127" s="36"/>
      <c r="J127" s="36"/>
      <c r="K127" s="26" t="s">
        <v>43</v>
      </c>
      <c r="L127" s="36"/>
      <c r="M127" s="146">
        <f>E21</f>
        <v>0</v>
      </c>
      <c r="N127" s="146"/>
      <c r="O127" s="146"/>
      <c r="P127" s="146"/>
      <c r="Q127" s="146"/>
      <c r="R127" s="37"/>
    </row>
    <row r="128" spans="2:18" s="34" customFormat="1" ht="9.75" customHeight="1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spans="2:27" s="173" customFormat="1" ht="29.25" customHeight="1">
      <c r="B129" s="174"/>
      <c r="C129" s="175" t="s">
        <v>148</v>
      </c>
      <c r="D129" s="176" t="s">
        <v>149</v>
      </c>
      <c r="E129" s="176" t="s">
        <v>67</v>
      </c>
      <c r="F129" s="176" t="s">
        <v>150</v>
      </c>
      <c r="G129" s="176"/>
      <c r="H129" s="176"/>
      <c r="I129" s="176"/>
      <c r="J129" s="176" t="s">
        <v>151</v>
      </c>
      <c r="K129" s="176" t="s">
        <v>152</v>
      </c>
      <c r="L129" s="177" t="s">
        <v>153</v>
      </c>
      <c r="M129" s="177"/>
      <c r="N129" s="178" t="s">
        <v>115</v>
      </c>
      <c r="O129" s="178"/>
      <c r="P129" s="178"/>
      <c r="Q129" s="178"/>
      <c r="R129" s="179"/>
      <c r="T129" s="88" t="s">
        <v>154</v>
      </c>
      <c r="U129" s="89" t="s">
        <v>49</v>
      </c>
      <c r="V129" s="89" t="s">
        <v>155</v>
      </c>
      <c r="W129" s="89" t="s">
        <v>156</v>
      </c>
      <c r="X129" s="89" t="s">
        <v>157</v>
      </c>
      <c r="Y129" s="89" t="s">
        <v>158</v>
      </c>
      <c r="Z129" s="89" t="s">
        <v>159</v>
      </c>
      <c r="AA129" s="90" t="s">
        <v>160</v>
      </c>
    </row>
    <row r="130" spans="2:63" s="34" customFormat="1" ht="29.25" customHeight="1">
      <c r="B130" s="35"/>
      <c r="C130" s="92" t="s">
        <v>112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180">
        <f aca="true" t="shared" si="9" ref="N130:N132">BK130</f>
        <v>0</v>
      </c>
      <c r="O130" s="180"/>
      <c r="P130" s="180"/>
      <c r="Q130" s="180"/>
      <c r="R130" s="37"/>
      <c r="T130" s="91"/>
      <c r="U130" s="56"/>
      <c r="V130" s="56"/>
      <c r="W130" s="181">
        <f>W131+W489+W505</f>
        <v>0</v>
      </c>
      <c r="X130" s="56"/>
      <c r="Y130" s="181">
        <f>Y131+Y489+Y505</f>
        <v>466.03744811</v>
      </c>
      <c r="Z130" s="56"/>
      <c r="AA130" s="182">
        <f>AA131+AA489+AA505</f>
        <v>113.52839999999999</v>
      </c>
      <c r="AT130" s="11" t="s">
        <v>84</v>
      </c>
      <c r="AU130" s="11" t="s">
        <v>117</v>
      </c>
      <c r="BK130" s="183">
        <f>BK131+BK489+BK505</f>
        <v>0</v>
      </c>
    </row>
    <row r="131" spans="2:63" s="184" customFormat="1" ht="36.75" customHeight="1">
      <c r="B131" s="185"/>
      <c r="C131" s="186"/>
      <c r="D131" s="187" t="s">
        <v>118</v>
      </c>
      <c r="E131" s="187"/>
      <c r="F131" s="187"/>
      <c r="G131" s="187"/>
      <c r="H131" s="187"/>
      <c r="I131" s="187"/>
      <c r="J131" s="187"/>
      <c r="K131" s="187"/>
      <c r="L131" s="187"/>
      <c r="M131" s="187"/>
      <c r="N131" s="158">
        <f t="shared" si="9"/>
        <v>0</v>
      </c>
      <c r="O131" s="158"/>
      <c r="P131" s="158"/>
      <c r="Q131" s="158"/>
      <c r="R131" s="188"/>
      <c r="T131" s="189"/>
      <c r="U131" s="186"/>
      <c r="V131" s="186"/>
      <c r="W131" s="190">
        <f>W132+W314+W321+W347+W355+W466+W478+W487</f>
        <v>0</v>
      </c>
      <c r="X131" s="186"/>
      <c r="Y131" s="190">
        <f>Y132+Y314+Y321+Y347+Y355+Y466+Y478+Y487</f>
        <v>466.03744811</v>
      </c>
      <c r="Z131" s="186"/>
      <c r="AA131" s="191">
        <f>AA132+AA314+AA321+AA347+AA355+AA466+AA478+AA487</f>
        <v>113.52839999999999</v>
      </c>
      <c r="AR131" s="192" t="s">
        <v>25</v>
      </c>
      <c r="AT131" s="193" t="s">
        <v>84</v>
      </c>
      <c r="AU131" s="193" t="s">
        <v>85</v>
      </c>
      <c r="AY131" s="192" t="s">
        <v>161</v>
      </c>
      <c r="BK131" s="194">
        <f>BK132+BK314+BK321+BK347+BK355+BK466+BK478+BK487</f>
        <v>0</v>
      </c>
    </row>
    <row r="132" spans="2:63" s="184" customFormat="1" ht="19.5" customHeight="1">
      <c r="B132" s="185"/>
      <c r="C132" s="186"/>
      <c r="D132" s="195" t="s">
        <v>119</v>
      </c>
      <c r="E132" s="195"/>
      <c r="F132" s="195"/>
      <c r="G132" s="195"/>
      <c r="H132" s="195"/>
      <c r="I132" s="195"/>
      <c r="J132" s="195"/>
      <c r="K132" s="195"/>
      <c r="L132" s="195"/>
      <c r="M132" s="195"/>
      <c r="N132" s="196">
        <f t="shared" si="9"/>
        <v>0</v>
      </c>
      <c r="O132" s="196"/>
      <c r="P132" s="196"/>
      <c r="Q132" s="196"/>
      <c r="R132" s="188"/>
      <c r="T132" s="189"/>
      <c r="U132" s="186"/>
      <c r="V132" s="186"/>
      <c r="W132" s="190">
        <f>SUM(W133:W313)</f>
        <v>0</v>
      </c>
      <c r="X132" s="186"/>
      <c r="Y132" s="190">
        <f>SUM(Y133:Y313)</f>
        <v>239.26587691999998</v>
      </c>
      <c r="Z132" s="186"/>
      <c r="AA132" s="191">
        <f>SUM(AA133:AA313)</f>
        <v>108.5889</v>
      </c>
      <c r="AR132" s="192" t="s">
        <v>25</v>
      </c>
      <c r="AT132" s="193" t="s">
        <v>84</v>
      </c>
      <c r="AU132" s="193" t="s">
        <v>25</v>
      </c>
      <c r="AY132" s="192" t="s">
        <v>161</v>
      </c>
      <c r="BK132" s="194">
        <f>SUM(BK133:BK313)</f>
        <v>0</v>
      </c>
    </row>
    <row r="133" spans="2:65" s="34" customFormat="1" ht="28.5" customHeight="1">
      <c r="B133" s="161"/>
      <c r="C133" s="197" t="s">
        <v>25</v>
      </c>
      <c r="D133" s="197" t="s">
        <v>162</v>
      </c>
      <c r="E133" s="198" t="s">
        <v>163</v>
      </c>
      <c r="F133" s="199" t="s">
        <v>846</v>
      </c>
      <c r="G133" s="199"/>
      <c r="H133" s="199"/>
      <c r="I133" s="199"/>
      <c r="J133" s="200" t="s">
        <v>165</v>
      </c>
      <c r="K133" s="201">
        <v>172.045</v>
      </c>
      <c r="L133" s="202">
        <v>0</v>
      </c>
      <c r="M133" s="202"/>
      <c r="N133" s="203">
        <f>ROUND(L133*K133,2)</f>
        <v>0</v>
      </c>
      <c r="O133" s="203"/>
      <c r="P133" s="203"/>
      <c r="Q133" s="203"/>
      <c r="R133" s="163"/>
      <c r="T133" s="204"/>
      <c r="U133" s="46" t="s">
        <v>50</v>
      </c>
      <c r="V133" s="36"/>
      <c r="W133" s="205">
        <f>V133*K133</f>
        <v>0</v>
      </c>
      <c r="X133" s="205">
        <v>0</v>
      </c>
      <c r="Y133" s="205">
        <f>X133*K133</f>
        <v>0</v>
      </c>
      <c r="Z133" s="205">
        <v>0</v>
      </c>
      <c r="AA133" s="206">
        <f>Z133*K133</f>
        <v>0</v>
      </c>
      <c r="AR133" s="11" t="s">
        <v>166</v>
      </c>
      <c r="AT133" s="11" t="s">
        <v>162</v>
      </c>
      <c r="AU133" s="11" t="s">
        <v>24</v>
      </c>
      <c r="AY133" s="11" t="s">
        <v>161</v>
      </c>
      <c r="BE133" s="125">
        <f>IF(U133="základní",N133,0)</f>
        <v>0</v>
      </c>
      <c r="BF133" s="125">
        <f>IF(U133="snížená",N133,0)</f>
        <v>0</v>
      </c>
      <c r="BG133" s="125">
        <f>IF(U133="zákl. přenesená",N133,0)</f>
        <v>0</v>
      </c>
      <c r="BH133" s="125">
        <f>IF(U133="sníž. přenesená",N133,0)</f>
        <v>0</v>
      </c>
      <c r="BI133" s="125">
        <f>IF(U133="nulová",N133,0)</f>
        <v>0</v>
      </c>
      <c r="BJ133" s="11" t="s">
        <v>25</v>
      </c>
      <c r="BK133" s="125">
        <f>ROUND(L133*K133,2)</f>
        <v>0</v>
      </c>
      <c r="BL133" s="11" t="s">
        <v>166</v>
      </c>
      <c r="BM133" s="11" t="s">
        <v>847</v>
      </c>
    </row>
    <row r="134" spans="2:51" s="207" customFormat="1" ht="20.25" customHeight="1">
      <c r="B134" s="208"/>
      <c r="C134" s="209"/>
      <c r="D134" s="209"/>
      <c r="E134" s="210"/>
      <c r="F134" s="211" t="s">
        <v>848</v>
      </c>
      <c r="G134" s="211"/>
      <c r="H134" s="211"/>
      <c r="I134" s="211"/>
      <c r="J134" s="209"/>
      <c r="K134" s="210"/>
      <c r="L134" s="209"/>
      <c r="M134" s="209"/>
      <c r="N134" s="209"/>
      <c r="O134" s="209"/>
      <c r="P134" s="209"/>
      <c r="Q134" s="209"/>
      <c r="R134" s="212"/>
      <c r="T134" s="213"/>
      <c r="U134" s="209"/>
      <c r="V134" s="209"/>
      <c r="W134" s="209"/>
      <c r="X134" s="209"/>
      <c r="Y134" s="209"/>
      <c r="Z134" s="209"/>
      <c r="AA134" s="214"/>
      <c r="AT134" s="215" t="s">
        <v>169</v>
      </c>
      <c r="AU134" s="215" t="s">
        <v>24</v>
      </c>
      <c r="AV134" s="207" t="s">
        <v>25</v>
      </c>
      <c r="AW134" s="207" t="s">
        <v>42</v>
      </c>
      <c r="AX134" s="207" t="s">
        <v>85</v>
      </c>
      <c r="AY134" s="215" t="s">
        <v>161</v>
      </c>
    </row>
    <row r="135" spans="2:51" s="216" customFormat="1" ht="20.25" customHeight="1">
      <c r="B135" s="217"/>
      <c r="C135" s="218"/>
      <c r="D135" s="218"/>
      <c r="E135" s="219"/>
      <c r="F135" s="220" t="s">
        <v>849</v>
      </c>
      <c r="G135" s="220"/>
      <c r="H135" s="220"/>
      <c r="I135" s="220"/>
      <c r="J135" s="218"/>
      <c r="K135" s="221">
        <v>7.2</v>
      </c>
      <c r="L135" s="218"/>
      <c r="M135" s="218"/>
      <c r="N135" s="218"/>
      <c r="O135" s="218"/>
      <c r="P135" s="218"/>
      <c r="Q135" s="218"/>
      <c r="R135" s="222"/>
      <c r="T135" s="223"/>
      <c r="U135" s="218"/>
      <c r="V135" s="218"/>
      <c r="W135" s="218"/>
      <c r="X135" s="218"/>
      <c r="Y135" s="218"/>
      <c r="Z135" s="218"/>
      <c r="AA135" s="224"/>
      <c r="AT135" s="225" t="s">
        <v>169</v>
      </c>
      <c r="AU135" s="225" t="s">
        <v>24</v>
      </c>
      <c r="AV135" s="216" t="s">
        <v>24</v>
      </c>
      <c r="AW135" s="216" t="s">
        <v>42</v>
      </c>
      <c r="AX135" s="216" t="s">
        <v>85</v>
      </c>
      <c r="AY135" s="225" t="s">
        <v>161</v>
      </c>
    </row>
    <row r="136" spans="2:51" s="216" customFormat="1" ht="20.25" customHeight="1">
      <c r="B136" s="217"/>
      <c r="C136" s="218"/>
      <c r="D136" s="218"/>
      <c r="E136" s="219"/>
      <c r="F136" s="220" t="s">
        <v>850</v>
      </c>
      <c r="G136" s="220"/>
      <c r="H136" s="220"/>
      <c r="I136" s="220"/>
      <c r="J136" s="218"/>
      <c r="K136" s="221">
        <v>18.74</v>
      </c>
      <c r="L136" s="218"/>
      <c r="M136" s="218"/>
      <c r="N136" s="218"/>
      <c r="O136" s="218"/>
      <c r="P136" s="218"/>
      <c r="Q136" s="218"/>
      <c r="R136" s="222"/>
      <c r="T136" s="223"/>
      <c r="U136" s="218"/>
      <c r="V136" s="218"/>
      <c r="W136" s="218"/>
      <c r="X136" s="218"/>
      <c r="Y136" s="218"/>
      <c r="Z136" s="218"/>
      <c r="AA136" s="224"/>
      <c r="AT136" s="225" t="s">
        <v>169</v>
      </c>
      <c r="AU136" s="225" t="s">
        <v>24</v>
      </c>
      <c r="AV136" s="216" t="s">
        <v>24</v>
      </c>
      <c r="AW136" s="216" t="s">
        <v>42</v>
      </c>
      <c r="AX136" s="216" t="s">
        <v>85</v>
      </c>
      <c r="AY136" s="225" t="s">
        <v>161</v>
      </c>
    </row>
    <row r="137" spans="2:51" s="216" customFormat="1" ht="20.25" customHeight="1">
      <c r="B137" s="217"/>
      <c r="C137" s="218"/>
      <c r="D137" s="218"/>
      <c r="E137" s="219"/>
      <c r="F137" s="220" t="s">
        <v>851</v>
      </c>
      <c r="G137" s="220"/>
      <c r="H137" s="220"/>
      <c r="I137" s="220"/>
      <c r="J137" s="218"/>
      <c r="K137" s="221">
        <v>27.987</v>
      </c>
      <c r="L137" s="218"/>
      <c r="M137" s="218"/>
      <c r="N137" s="218"/>
      <c r="O137" s="218"/>
      <c r="P137" s="218"/>
      <c r="Q137" s="218"/>
      <c r="R137" s="222"/>
      <c r="T137" s="223"/>
      <c r="U137" s="218"/>
      <c r="V137" s="218"/>
      <c r="W137" s="218"/>
      <c r="X137" s="218"/>
      <c r="Y137" s="218"/>
      <c r="Z137" s="218"/>
      <c r="AA137" s="224"/>
      <c r="AT137" s="225" t="s">
        <v>169</v>
      </c>
      <c r="AU137" s="225" t="s">
        <v>24</v>
      </c>
      <c r="AV137" s="216" t="s">
        <v>24</v>
      </c>
      <c r="AW137" s="216" t="s">
        <v>42</v>
      </c>
      <c r="AX137" s="216" t="s">
        <v>85</v>
      </c>
      <c r="AY137" s="225" t="s">
        <v>161</v>
      </c>
    </row>
    <row r="138" spans="2:51" s="216" customFormat="1" ht="20.25" customHeight="1">
      <c r="B138" s="217"/>
      <c r="C138" s="218"/>
      <c r="D138" s="218"/>
      <c r="E138" s="219"/>
      <c r="F138" s="220" t="s">
        <v>852</v>
      </c>
      <c r="G138" s="220"/>
      <c r="H138" s="220"/>
      <c r="I138" s="220"/>
      <c r="J138" s="218"/>
      <c r="K138" s="221">
        <v>7.742</v>
      </c>
      <c r="L138" s="218"/>
      <c r="M138" s="218"/>
      <c r="N138" s="218"/>
      <c r="O138" s="218"/>
      <c r="P138" s="218"/>
      <c r="Q138" s="218"/>
      <c r="R138" s="222"/>
      <c r="T138" s="223"/>
      <c r="U138" s="218"/>
      <c r="V138" s="218"/>
      <c r="W138" s="218"/>
      <c r="X138" s="218"/>
      <c r="Y138" s="218"/>
      <c r="Z138" s="218"/>
      <c r="AA138" s="224"/>
      <c r="AT138" s="225" t="s">
        <v>169</v>
      </c>
      <c r="AU138" s="225" t="s">
        <v>24</v>
      </c>
      <c r="AV138" s="216" t="s">
        <v>24</v>
      </c>
      <c r="AW138" s="216" t="s">
        <v>42</v>
      </c>
      <c r="AX138" s="216" t="s">
        <v>85</v>
      </c>
      <c r="AY138" s="225" t="s">
        <v>161</v>
      </c>
    </row>
    <row r="139" spans="2:51" s="216" customFormat="1" ht="20.25" customHeight="1">
      <c r="B139" s="217"/>
      <c r="C139" s="218"/>
      <c r="D139" s="218"/>
      <c r="E139" s="219"/>
      <c r="F139" s="220" t="s">
        <v>853</v>
      </c>
      <c r="G139" s="220"/>
      <c r="H139" s="220"/>
      <c r="I139" s="220"/>
      <c r="J139" s="218"/>
      <c r="K139" s="221">
        <v>3.928</v>
      </c>
      <c r="L139" s="218"/>
      <c r="M139" s="218"/>
      <c r="N139" s="218"/>
      <c r="O139" s="218"/>
      <c r="P139" s="218"/>
      <c r="Q139" s="218"/>
      <c r="R139" s="222"/>
      <c r="T139" s="223"/>
      <c r="U139" s="218"/>
      <c r="V139" s="218"/>
      <c r="W139" s="218"/>
      <c r="X139" s="218"/>
      <c r="Y139" s="218"/>
      <c r="Z139" s="218"/>
      <c r="AA139" s="224"/>
      <c r="AT139" s="225" t="s">
        <v>169</v>
      </c>
      <c r="AU139" s="225" t="s">
        <v>24</v>
      </c>
      <c r="AV139" s="216" t="s">
        <v>24</v>
      </c>
      <c r="AW139" s="216" t="s">
        <v>42</v>
      </c>
      <c r="AX139" s="216" t="s">
        <v>85</v>
      </c>
      <c r="AY139" s="225" t="s">
        <v>161</v>
      </c>
    </row>
    <row r="140" spans="2:51" s="216" customFormat="1" ht="20.25" customHeight="1">
      <c r="B140" s="217"/>
      <c r="C140" s="218"/>
      <c r="D140" s="218"/>
      <c r="E140" s="219"/>
      <c r="F140" s="220" t="s">
        <v>854</v>
      </c>
      <c r="G140" s="220"/>
      <c r="H140" s="220"/>
      <c r="I140" s="220"/>
      <c r="J140" s="218"/>
      <c r="K140" s="221">
        <v>6.502</v>
      </c>
      <c r="L140" s="218"/>
      <c r="M140" s="218"/>
      <c r="N140" s="218"/>
      <c r="O140" s="218"/>
      <c r="P140" s="218"/>
      <c r="Q140" s="218"/>
      <c r="R140" s="222"/>
      <c r="T140" s="223"/>
      <c r="U140" s="218"/>
      <c r="V140" s="218"/>
      <c r="W140" s="218"/>
      <c r="X140" s="218"/>
      <c r="Y140" s="218"/>
      <c r="Z140" s="218"/>
      <c r="AA140" s="224"/>
      <c r="AT140" s="225" t="s">
        <v>169</v>
      </c>
      <c r="AU140" s="225" t="s">
        <v>24</v>
      </c>
      <c r="AV140" s="216" t="s">
        <v>24</v>
      </c>
      <c r="AW140" s="216" t="s">
        <v>42</v>
      </c>
      <c r="AX140" s="216" t="s">
        <v>85</v>
      </c>
      <c r="AY140" s="225" t="s">
        <v>161</v>
      </c>
    </row>
    <row r="141" spans="2:51" s="216" customFormat="1" ht="20.25" customHeight="1">
      <c r="B141" s="217"/>
      <c r="C141" s="218"/>
      <c r="D141" s="218"/>
      <c r="E141" s="219"/>
      <c r="F141" s="220" t="s">
        <v>855</v>
      </c>
      <c r="G141" s="220"/>
      <c r="H141" s="220"/>
      <c r="I141" s="220"/>
      <c r="J141" s="218"/>
      <c r="K141" s="221">
        <v>1.908</v>
      </c>
      <c r="L141" s="218"/>
      <c r="M141" s="218"/>
      <c r="N141" s="218"/>
      <c r="O141" s="218"/>
      <c r="P141" s="218"/>
      <c r="Q141" s="218"/>
      <c r="R141" s="222"/>
      <c r="T141" s="223"/>
      <c r="U141" s="218"/>
      <c r="V141" s="218"/>
      <c r="W141" s="218"/>
      <c r="X141" s="218"/>
      <c r="Y141" s="218"/>
      <c r="Z141" s="218"/>
      <c r="AA141" s="224"/>
      <c r="AT141" s="225" t="s">
        <v>169</v>
      </c>
      <c r="AU141" s="225" t="s">
        <v>24</v>
      </c>
      <c r="AV141" s="216" t="s">
        <v>24</v>
      </c>
      <c r="AW141" s="216" t="s">
        <v>42</v>
      </c>
      <c r="AX141" s="216" t="s">
        <v>85</v>
      </c>
      <c r="AY141" s="225" t="s">
        <v>161</v>
      </c>
    </row>
    <row r="142" spans="2:51" s="216" customFormat="1" ht="20.25" customHeight="1">
      <c r="B142" s="217"/>
      <c r="C142" s="218"/>
      <c r="D142" s="218"/>
      <c r="E142" s="219"/>
      <c r="F142" s="220" t="s">
        <v>856</v>
      </c>
      <c r="G142" s="220"/>
      <c r="H142" s="220"/>
      <c r="I142" s="220"/>
      <c r="J142" s="218"/>
      <c r="K142" s="221">
        <v>6.84</v>
      </c>
      <c r="L142" s="218"/>
      <c r="M142" s="218"/>
      <c r="N142" s="218"/>
      <c r="O142" s="218"/>
      <c r="P142" s="218"/>
      <c r="Q142" s="218"/>
      <c r="R142" s="222"/>
      <c r="T142" s="223"/>
      <c r="U142" s="218"/>
      <c r="V142" s="218"/>
      <c r="W142" s="218"/>
      <c r="X142" s="218"/>
      <c r="Y142" s="218"/>
      <c r="Z142" s="218"/>
      <c r="AA142" s="224"/>
      <c r="AT142" s="225" t="s">
        <v>169</v>
      </c>
      <c r="AU142" s="225" t="s">
        <v>24</v>
      </c>
      <c r="AV142" s="216" t="s">
        <v>24</v>
      </c>
      <c r="AW142" s="216" t="s">
        <v>42</v>
      </c>
      <c r="AX142" s="216" t="s">
        <v>85</v>
      </c>
      <c r="AY142" s="225" t="s">
        <v>161</v>
      </c>
    </row>
    <row r="143" spans="2:51" s="226" customFormat="1" ht="20.25" customHeight="1">
      <c r="B143" s="227"/>
      <c r="C143" s="228"/>
      <c r="D143" s="228"/>
      <c r="E143" s="229"/>
      <c r="F143" s="230" t="s">
        <v>183</v>
      </c>
      <c r="G143" s="230"/>
      <c r="H143" s="230"/>
      <c r="I143" s="230"/>
      <c r="J143" s="228"/>
      <c r="K143" s="231">
        <v>80.847</v>
      </c>
      <c r="L143" s="228"/>
      <c r="M143" s="228"/>
      <c r="N143" s="228"/>
      <c r="O143" s="228"/>
      <c r="P143" s="228"/>
      <c r="Q143" s="228"/>
      <c r="R143" s="232"/>
      <c r="T143" s="233"/>
      <c r="U143" s="228"/>
      <c r="V143" s="228"/>
      <c r="W143" s="228"/>
      <c r="X143" s="228"/>
      <c r="Y143" s="228"/>
      <c r="Z143" s="228"/>
      <c r="AA143" s="234"/>
      <c r="AT143" s="235" t="s">
        <v>169</v>
      </c>
      <c r="AU143" s="235" t="s">
        <v>24</v>
      </c>
      <c r="AV143" s="226" t="s">
        <v>184</v>
      </c>
      <c r="AW143" s="226" t="s">
        <v>42</v>
      </c>
      <c r="AX143" s="226" t="s">
        <v>85</v>
      </c>
      <c r="AY143" s="235" t="s">
        <v>161</v>
      </c>
    </row>
    <row r="144" spans="2:51" s="207" customFormat="1" ht="20.25" customHeight="1">
      <c r="B144" s="208"/>
      <c r="C144" s="209"/>
      <c r="D144" s="209"/>
      <c r="E144" s="210"/>
      <c r="F144" s="236" t="s">
        <v>857</v>
      </c>
      <c r="G144" s="236"/>
      <c r="H144" s="236"/>
      <c r="I144" s="236"/>
      <c r="J144" s="209"/>
      <c r="K144" s="210"/>
      <c r="L144" s="209"/>
      <c r="M144" s="209"/>
      <c r="N144" s="209"/>
      <c r="O144" s="209"/>
      <c r="P144" s="209"/>
      <c r="Q144" s="209"/>
      <c r="R144" s="212"/>
      <c r="T144" s="213"/>
      <c r="U144" s="209"/>
      <c r="V144" s="209"/>
      <c r="W144" s="209"/>
      <c r="X144" s="209"/>
      <c r="Y144" s="209"/>
      <c r="Z144" s="209"/>
      <c r="AA144" s="214"/>
      <c r="AT144" s="215" t="s">
        <v>169</v>
      </c>
      <c r="AU144" s="215" t="s">
        <v>24</v>
      </c>
      <c r="AV144" s="207" t="s">
        <v>25</v>
      </c>
      <c r="AW144" s="207" t="s">
        <v>42</v>
      </c>
      <c r="AX144" s="207" t="s">
        <v>85</v>
      </c>
      <c r="AY144" s="215" t="s">
        <v>161</v>
      </c>
    </row>
    <row r="145" spans="2:51" s="216" customFormat="1" ht="20.25" customHeight="1">
      <c r="B145" s="217"/>
      <c r="C145" s="218"/>
      <c r="D145" s="218"/>
      <c r="E145" s="219"/>
      <c r="F145" s="220" t="s">
        <v>858</v>
      </c>
      <c r="G145" s="220"/>
      <c r="H145" s="220"/>
      <c r="I145" s="220"/>
      <c r="J145" s="218"/>
      <c r="K145" s="221">
        <v>19.706</v>
      </c>
      <c r="L145" s="218"/>
      <c r="M145" s="218"/>
      <c r="N145" s="218"/>
      <c r="O145" s="218"/>
      <c r="P145" s="218"/>
      <c r="Q145" s="218"/>
      <c r="R145" s="222"/>
      <c r="T145" s="223"/>
      <c r="U145" s="218"/>
      <c r="V145" s="218"/>
      <c r="W145" s="218"/>
      <c r="X145" s="218"/>
      <c r="Y145" s="218"/>
      <c r="Z145" s="218"/>
      <c r="AA145" s="224"/>
      <c r="AT145" s="225" t="s">
        <v>169</v>
      </c>
      <c r="AU145" s="225" t="s">
        <v>24</v>
      </c>
      <c r="AV145" s="216" t="s">
        <v>24</v>
      </c>
      <c r="AW145" s="216" t="s">
        <v>42</v>
      </c>
      <c r="AX145" s="216" t="s">
        <v>85</v>
      </c>
      <c r="AY145" s="225" t="s">
        <v>161</v>
      </c>
    </row>
    <row r="146" spans="2:51" s="216" customFormat="1" ht="20.25" customHeight="1">
      <c r="B146" s="217"/>
      <c r="C146" s="218"/>
      <c r="D146" s="218"/>
      <c r="E146" s="219"/>
      <c r="F146" s="220" t="s">
        <v>859</v>
      </c>
      <c r="G146" s="220"/>
      <c r="H146" s="220"/>
      <c r="I146" s="220"/>
      <c r="J146" s="218"/>
      <c r="K146" s="221">
        <v>3.115</v>
      </c>
      <c r="L146" s="218"/>
      <c r="M146" s="218"/>
      <c r="N146" s="218"/>
      <c r="O146" s="218"/>
      <c r="P146" s="218"/>
      <c r="Q146" s="218"/>
      <c r="R146" s="222"/>
      <c r="T146" s="223"/>
      <c r="U146" s="218"/>
      <c r="V146" s="218"/>
      <c r="W146" s="218"/>
      <c r="X146" s="218"/>
      <c r="Y146" s="218"/>
      <c r="Z146" s="218"/>
      <c r="AA146" s="224"/>
      <c r="AT146" s="225" t="s">
        <v>169</v>
      </c>
      <c r="AU146" s="225" t="s">
        <v>24</v>
      </c>
      <c r="AV146" s="216" t="s">
        <v>24</v>
      </c>
      <c r="AW146" s="216" t="s">
        <v>42</v>
      </c>
      <c r="AX146" s="216" t="s">
        <v>85</v>
      </c>
      <c r="AY146" s="225" t="s">
        <v>161</v>
      </c>
    </row>
    <row r="147" spans="2:51" s="216" customFormat="1" ht="20.25" customHeight="1">
      <c r="B147" s="217"/>
      <c r="C147" s="218"/>
      <c r="D147" s="218"/>
      <c r="E147" s="219"/>
      <c r="F147" s="220" t="s">
        <v>860</v>
      </c>
      <c r="G147" s="220"/>
      <c r="H147" s="220"/>
      <c r="I147" s="220"/>
      <c r="J147" s="218"/>
      <c r="K147" s="221">
        <v>2.546</v>
      </c>
      <c r="L147" s="218"/>
      <c r="M147" s="218"/>
      <c r="N147" s="218"/>
      <c r="O147" s="218"/>
      <c r="P147" s="218"/>
      <c r="Q147" s="218"/>
      <c r="R147" s="222"/>
      <c r="T147" s="223"/>
      <c r="U147" s="218"/>
      <c r="V147" s="218"/>
      <c r="W147" s="218"/>
      <c r="X147" s="218"/>
      <c r="Y147" s="218"/>
      <c r="Z147" s="218"/>
      <c r="AA147" s="224"/>
      <c r="AT147" s="225" t="s">
        <v>169</v>
      </c>
      <c r="AU147" s="225" t="s">
        <v>24</v>
      </c>
      <c r="AV147" s="216" t="s">
        <v>24</v>
      </c>
      <c r="AW147" s="216" t="s">
        <v>42</v>
      </c>
      <c r="AX147" s="216" t="s">
        <v>85</v>
      </c>
      <c r="AY147" s="225" t="s">
        <v>161</v>
      </c>
    </row>
    <row r="148" spans="2:51" s="216" customFormat="1" ht="20.25" customHeight="1">
      <c r="B148" s="217"/>
      <c r="C148" s="218"/>
      <c r="D148" s="218"/>
      <c r="E148" s="219"/>
      <c r="F148" s="220" t="s">
        <v>861</v>
      </c>
      <c r="G148" s="220"/>
      <c r="H148" s="220"/>
      <c r="I148" s="220"/>
      <c r="J148" s="218"/>
      <c r="K148" s="221">
        <v>3.099</v>
      </c>
      <c r="L148" s="218"/>
      <c r="M148" s="218"/>
      <c r="N148" s="218"/>
      <c r="O148" s="218"/>
      <c r="P148" s="218"/>
      <c r="Q148" s="218"/>
      <c r="R148" s="222"/>
      <c r="T148" s="223"/>
      <c r="U148" s="218"/>
      <c r="V148" s="218"/>
      <c r="W148" s="218"/>
      <c r="X148" s="218"/>
      <c r="Y148" s="218"/>
      <c r="Z148" s="218"/>
      <c r="AA148" s="224"/>
      <c r="AT148" s="225" t="s">
        <v>169</v>
      </c>
      <c r="AU148" s="225" t="s">
        <v>24</v>
      </c>
      <c r="AV148" s="216" t="s">
        <v>24</v>
      </c>
      <c r="AW148" s="216" t="s">
        <v>42</v>
      </c>
      <c r="AX148" s="216" t="s">
        <v>85</v>
      </c>
      <c r="AY148" s="225" t="s">
        <v>161</v>
      </c>
    </row>
    <row r="149" spans="2:51" s="216" customFormat="1" ht="20.25" customHeight="1">
      <c r="B149" s="217"/>
      <c r="C149" s="218"/>
      <c r="D149" s="218"/>
      <c r="E149" s="219"/>
      <c r="F149" s="220" t="s">
        <v>862</v>
      </c>
      <c r="G149" s="220"/>
      <c r="H149" s="220"/>
      <c r="I149" s="220"/>
      <c r="J149" s="218"/>
      <c r="K149" s="221">
        <v>7.92</v>
      </c>
      <c r="L149" s="218"/>
      <c r="M149" s="218"/>
      <c r="N149" s="218"/>
      <c r="O149" s="218"/>
      <c r="P149" s="218"/>
      <c r="Q149" s="218"/>
      <c r="R149" s="222"/>
      <c r="T149" s="223"/>
      <c r="U149" s="218"/>
      <c r="V149" s="218"/>
      <c r="W149" s="218"/>
      <c r="X149" s="218"/>
      <c r="Y149" s="218"/>
      <c r="Z149" s="218"/>
      <c r="AA149" s="224"/>
      <c r="AT149" s="225" t="s">
        <v>169</v>
      </c>
      <c r="AU149" s="225" t="s">
        <v>24</v>
      </c>
      <c r="AV149" s="216" t="s">
        <v>24</v>
      </c>
      <c r="AW149" s="216" t="s">
        <v>42</v>
      </c>
      <c r="AX149" s="216" t="s">
        <v>85</v>
      </c>
      <c r="AY149" s="225" t="s">
        <v>161</v>
      </c>
    </row>
    <row r="150" spans="2:51" s="226" customFormat="1" ht="20.25" customHeight="1">
      <c r="B150" s="227"/>
      <c r="C150" s="228"/>
      <c r="D150" s="228"/>
      <c r="E150" s="229"/>
      <c r="F150" s="230" t="s">
        <v>183</v>
      </c>
      <c r="G150" s="230"/>
      <c r="H150" s="230"/>
      <c r="I150" s="230"/>
      <c r="J150" s="228"/>
      <c r="K150" s="231">
        <v>36.386</v>
      </c>
      <c r="L150" s="228"/>
      <c r="M150" s="228"/>
      <c r="N150" s="228"/>
      <c r="O150" s="228"/>
      <c r="P150" s="228"/>
      <c r="Q150" s="228"/>
      <c r="R150" s="232"/>
      <c r="T150" s="233"/>
      <c r="U150" s="228"/>
      <c r="V150" s="228"/>
      <c r="W150" s="228"/>
      <c r="X150" s="228"/>
      <c r="Y150" s="228"/>
      <c r="Z150" s="228"/>
      <c r="AA150" s="234"/>
      <c r="AT150" s="235" t="s">
        <v>169</v>
      </c>
      <c r="AU150" s="235" t="s">
        <v>24</v>
      </c>
      <c r="AV150" s="226" t="s">
        <v>184</v>
      </c>
      <c r="AW150" s="226" t="s">
        <v>42</v>
      </c>
      <c r="AX150" s="226" t="s">
        <v>85</v>
      </c>
      <c r="AY150" s="235" t="s">
        <v>161</v>
      </c>
    </row>
    <row r="151" spans="2:51" s="207" customFormat="1" ht="20.25" customHeight="1">
      <c r="B151" s="208"/>
      <c r="C151" s="209"/>
      <c r="D151" s="209"/>
      <c r="E151" s="210"/>
      <c r="F151" s="236" t="s">
        <v>863</v>
      </c>
      <c r="G151" s="236"/>
      <c r="H151" s="236"/>
      <c r="I151" s="236"/>
      <c r="J151" s="209"/>
      <c r="K151" s="210"/>
      <c r="L151" s="209"/>
      <c r="M151" s="209"/>
      <c r="N151" s="209"/>
      <c r="O151" s="209"/>
      <c r="P151" s="209"/>
      <c r="Q151" s="209"/>
      <c r="R151" s="212"/>
      <c r="T151" s="213"/>
      <c r="U151" s="209"/>
      <c r="V151" s="209"/>
      <c r="W151" s="209"/>
      <c r="X151" s="209"/>
      <c r="Y151" s="209"/>
      <c r="Z151" s="209"/>
      <c r="AA151" s="214"/>
      <c r="AT151" s="215" t="s">
        <v>169</v>
      </c>
      <c r="AU151" s="215" t="s">
        <v>24</v>
      </c>
      <c r="AV151" s="207" t="s">
        <v>25</v>
      </c>
      <c r="AW151" s="207" t="s">
        <v>42</v>
      </c>
      <c r="AX151" s="207" t="s">
        <v>85</v>
      </c>
      <c r="AY151" s="215" t="s">
        <v>161</v>
      </c>
    </row>
    <row r="152" spans="2:51" s="216" customFormat="1" ht="20.25" customHeight="1">
      <c r="B152" s="217"/>
      <c r="C152" s="218"/>
      <c r="D152" s="218"/>
      <c r="E152" s="219"/>
      <c r="F152" s="220" t="s">
        <v>864</v>
      </c>
      <c r="G152" s="220"/>
      <c r="H152" s="220"/>
      <c r="I152" s="220"/>
      <c r="J152" s="218"/>
      <c r="K152" s="221">
        <v>6.598</v>
      </c>
      <c r="L152" s="218"/>
      <c r="M152" s="218"/>
      <c r="N152" s="218"/>
      <c r="O152" s="218"/>
      <c r="P152" s="218"/>
      <c r="Q152" s="218"/>
      <c r="R152" s="222"/>
      <c r="T152" s="223"/>
      <c r="U152" s="218"/>
      <c r="V152" s="218"/>
      <c r="W152" s="218"/>
      <c r="X152" s="218"/>
      <c r="Y152" s="218"/>
      <c r="Z152" s="218"/>
      <c r="AA152" s="224"/>
      <c r="AT152" s="225" t="s">
        <v>169</v>
      </c>
      <c r="AU152" s="225" t="s">
        <v>24</v>
      </c>
      <c r="AV152" s="216" t="s">
        <v>24</v>
      </c>
      <c r="AW152" s="216" t="s">
        <v>42</v>
      </c>
      <c r="AX152" s="216" t="s">
        <v>85</v>
      </c>
      <c r="AY152" s="225" t="s">
        <v>161</v>
      </c>
    </row>
    <row r="153" spans="2:51" s="216" customFormat="1" ht="20.25" customHeight="1">
      <c r="B153" s="217"/>
      <c r="C153" s="218"/>
      <c r="D153" s="218"/>
      <c r="E153" s="219"/>
      <c r="F153" s="220" t="s">
        <v>865</v>
      </c>
      <c r="G153" s="220"/>
      <c r="H153" s="220"/>
      <c r="I153" s="220"/>
      <c r="J153" s="218"/>
      <c r="K153" s="221">
        <v>6.9</v>
      </c>
      <c r="L153" s="218"/>
      <c r="M153" s="218"/>
      <c r="N153" s="218"/>
      <c r="O153" s="218"/>
      <c r="P153" s="218"/>
      <c r="Q153" s="218"/>
      <c r="R153" s="222"/>
      <c r="T153" s="223"/>
      <c r="U153" s="218"/>
      <c r="V153" s="218"/>
      <c r="W153" s="218"/>
      <c r="X153" s="218"/>
      <c r="Y153" s="218"/>
      <c r="Z153" s="218"/>
      <c r="AA153" s="224"/>
      <c r="AT153" s="225" t="s">
        <v>169</v>
      </c>
      <c r="AU153" s="225" t="s">
        <v>24</v>
      </c>
      <c r="AV153" s="216" t="s">
        <v>24</v>
      </c>
      <c r="AW153" s="216" t="s">
        <v>42</v>
      </c>
      <c r="AX153" s="216" t="s">
        <v>85</v>
      </c>
      <c r="AY153" s="225" t="s">
        <v>161</v>
      </c>
    </row>
    <row r="154" spans="2:51" s="216" customFormat="1" ht="20.25" customHeight="1">
      <c r="B154" s="217"/>
      <c r="C154" s="218"/>
      <c r="D154" s="218"/>
      <c r="E154" s="219"/>
      <c r="F154" s="220" t="s">
        <v>866</v>
      </c>
      <c r="G154" s="220"/>
      <c r="H154" s="220"/>
      <c r="I154" s="220"/>
      <c r="J154" s="218"/>
      <c r="K154" s="221">
        <v>3.86</v>
      </c>
      <c r="L154" s="218"/>
      <c r="M154" s="218"/>
      <c r="N154" s="218"/>
      <c r="O154" s="218"/>
      <c r="P154" s="218"/>
      <c r="Q154" s="218"/>
      <c r="R154" s="222"/>
      <c r="T154" s="223"/>
      <c r="U154" s="218"/>
      <c r="V154" s="218"/>
      <c r="W154" s="218"/>
      <c r="X154" s="218"/>
      <c r="Y154" s="218"/>
      <c r="Z154" s="218"/>
      <c r="AA154" s="224"/>
      <c r="AT154" s="225" t="s">
        <v>169</v>
      </c>
      <c r="AU154" s="225" t="s">
        <v>24</v>
      </c>
      <c r="AV154" s="216" t="s">
        <v>24</v>
      </c>
      <c r="AW154" s="216" t="s">
        <v>42</v>
      </c>
      <c r="AX154" s="216" t="s">
        <v>85</v>
      </c>
      <c r="AY154" s="225" t="s">
        <v>161</v>
      </c>
    </row>
    <row r="155" spans="2:51" s="216" customFormat="1" ht="20.25" customHeight="1">
      <c r="B155" s="217"/>
      <c r="C155" s="218"/>
      <c r="D155" s="218"/>
      <c r="E155" s="219"/>
      <c r="F155" s="220" t="s">
        <v>867</v>
      </c>
      <c r="G155" s="220"/>
      <c r="H155" s="220"/>
      <c r="I155" s="220"/>
      <c r="J155" s="218"/>
      <c r="K155" s="221">
        <v>4.09</v>
      </c>
      <c r="L155" s="218"/>
      <c r="M155" s="218"/>
      <c r="N155" s="218"/>
      <c r="O155" s="218"/>
      <c r="P155" s="218"/>
      <c r="Q155" s="218"/>
      <c r="R155" s="222"/>
      <c r="T155" s="223"/>
      <c r="U155" s="218"/>
      <c r="V155" s="218"/>
      <c r="W155" s="218"/>
      <c r="X155" s="218"/>
      <c r="Y155" s="218"/>
      <c r="Z155" s="218"/>
      <c r="AA155" s="224"/>
      <c r="AT155" s="225" t="s">
        <v>169</v>
      </c>
      <c r="AU155" s="225" t="s">
        <v>24</v>
      </c>
      <c r="AV155" s="216" t="s">
        <v>24</v>
      </c>
      <c r="AW155" s="216" t="s">
        <v>42</v>
      </c>
      <c r="AX155" s="216" t="s">
        <v>85</v>
      </c>
      <c r="AY155" s="225" t="s">
        <v>161</v>
      </c>
    </row>
    <row r="156" spans="2:51" s="216" customFormat="1" ht="20.25" customHeight="1">
      <c r="B156" s="217"/>
      <c r="C156" s="218"/>
      <c r="D156" s="218"/>
      <c r="E156" s="219"/>
      <c r="F156" s="220" t="s">
        <v>868</v>
      </c>
      <c r="G156" s="220"/>
      <c r="H156" s="220"/>
      <c r="I156" s="220"/>
      <c r="J156" s="218"/>
      <c r="K156" s="221">
        <v>64.343</v>
      </c>
      <c r="L156" s="218"/>
      <c r="M156" s="218"/>
      <c r="N156" s="218"/>
      <c r="O156" s="218"/>
      <c r="P156" s="218"/>
      <c r="Q156" s="218"/>
      <c r="R156" s="222"/>
      <c r="T156" s="223"/>
      <c r="U156" s="218"/>
      <c r="V156" s="218"/>
      <c r="W156" s="218"/>
      <c r="X156" s="218"/>
      <c r="Y156" s="218"/>
      <c r="Z156" s="218"/>
      <c r="AA156" s="224"/>
      <c r="AT156" s="225" t="s">
        <v>169</v>
      </c>
      <c r="AU156" s="225" t="s">
        <v>24</v>
      </c>
      <c r="AV156" s="216" t="s">
        <v>24</v>
      </c>
      <c r="AW156" s="216" t="s">
        <v>42</v>
      </c>
      <c r="AX156" s="216" t="s">
        <v>85</v>
      </c>
      <c r="AY156" s="225" t="s">
        <v>161</v>
      </c>
    </row>
    <row r="157" spans="2:51" s="226" customFormat="1" ht="20.25" customHeight="1">
      <c r="B157" s="227"/>
      <c r="C157" s="228"/>
      <c r="D157" s="228"/>
      <c r="E157" s="229"/>
      <c r="F157" s="230" t="s">
        <v>183</v>
      </c>
      <c r="G157" s="230"/>
      <c r="H157" s="230"/>
      <c r="I157" s="230"/>
      <c r="J157" s="228"/>
      <c r="K157" s="231">
        <v>85.791</v>
      </c>
      <c r="L157" s="228"/>
      <c r="M157" s="228"/>
      <c r="N157" s="228"/>
      <c r="O157" s="228"/>
      <c r="P157" s="228"/>
      <c r="Q157" s="228"/>
      <c r="R157" s="232"/>
      <c r="T157" s="233"/>
      <c r="U157" s="228"/>
      <c r="V157" s="228"/>
      <c r="W157" s="228"/>
      <c r="X157" s="228"/>
      <c r="Y157" s="228"/>
      <c r="Z157" s="228"/>
      <c r="AA157" s="234"/>
      <c r="AT157" s="235" t="s">
        <v>169</v>
      </c>
      <c r="AU157" s="235" t="s">
        <v>24</v>
      </c>
      <c r="AV157" s="226" t="s">
        <v>184</v>
      </c>
      <c r="AW157" s="226" t="s">
        <v>42</v>
      </c>
      <c r="AX157" s="226" t="s">
        <v>85</v>
      </c>
      <c r="AY157" s="235" t="s">
        <v>161</v>
      </c>
    </row>
    <row r="158" spans="2:51" s="207" customFormat="1" ht="20.25" customHeight="1">
      <c r="B158" s="208"/>
      <c r="C158" s="209"/>
      <c r="D158" s="209"/>
      <c r="E158" s="210"/>
      <c r="F158" s="236" t="s">
        <v>869</v>
      </c>
      <c r="G158" s="236"/>
      <c r="H158" s="236"/>
      <c r="I158" s="236"/>
      <c r="J158" s="209"/>
      <c r="K158" s="210"/>
      <c r="L158" s="209"/>
      <c r="M158" s="209"/>
      <c r="N158" s="209"/>
      <c r="O158" s="209"/>
      <c r="P158" s="209"/>
      <c r="Q158" s="209"/>
      <c r="R158" s="212"/>
      <c r="T158" s="213"/>
      <c r="U158" s="209"/>
      <c r="V158" s="209"/>
      <c r="W158" s="209"/>
      <c r="X158" s="209"/>
      <c r="Y158" s="209"/>
      <c r="Z158" s="209"/>
      <c r="AA158" s="214"/>
      <c r="AT158" s="215" t="s">
        <v>169</v>
      </c>
      <c r="AU158" s="215" t="s">
        <v>24</v>
      </c>
      <c r="AV158" s="207" t="s">
        <v>25</v>
      </c>
      <c r="AW158" s="207" t="s">
        <v>42</v>
      </c>
      <c r="AX158" s="207" t="s">
        <v>85</v>
      </c>
      <c r="AY158" s="215" t="s">
        <v>161</v>
      </c>
    </row>
    <row r="159" spans="2:51" s="216" customFormat="1" ht="20.25" customHeight="1">
      <c r="B159" s="217"/>
      <c r="C159" s="218"/>
      <c r="D159" s="218"/>
      <c r="E159" s="219"/>
      <c r="F159" s="220" t="s">
        <v>870</v>
      </c>
      <c r="G159" s="220"/>
      <c r="H159" s="220"/>
      <c r="I159" s="220"/>
      <c r="J159" s="218"/>
      <c r="K159" s="221">
        <v>10.23</v>
      </c>
      <c r="L159" s="218"/>
      <c r="M159" s="218"/>
      <c r="N159" s="218"/>
      <c r="O159" s="218"/>
      <c r="P159" s="218"/>
      <c r="Q159" s="218"/>
      <c r="R159" s="222"/>
      <c r="T159" s="223"/>
      <c r="U159" s="218"/>
      <c r="V159" s="218"/>
      <c r="W159" s="218"/>
      <c r="X159" s="218"/>
      <c r="Y159" s="218"/>
      <c r="Z159" s="218"/>
      <c r="AA159" s="224"/>
      <c r="AT159" s="225" t="s">
        <v>169</v>
      </c>
      <c r="AU159" s="225" t="s">
        <v>24</v>
      </c>
      <c r="AV159" s="216" t="s">
        <v>24</v>
      </c>
      <c r="AW159" s="216" t="s">
        <v>42</v>
      </c>
      <c r="AX159" s="216" t="s">
        <v>85</v>
      </c>
      <c r="AY159" s="225" t="s">
        <v>161</v>
      </c>
    </row>
    <row r="160" spans="2:51" s="226" customFormat="1" ht="20.25" customHeight="1">
      <c r="B160" s="227"/>
      <c r="C160" s="228"/>
      <c r="D160" s="228"/>
      <c r="E160" s="229"/>
      <c r="F160" s="230" t="s">
        <v>183</v>
      </c>
      <c r="G160" s="230"/>
      <c r="H160" s="230"/>
      <c r="I160" s="230"/>
      <c r="J160" s="228"/>
      <c r="K160" s="231">
        <v>10.23</v>
      </c>
      <c r="L160" s="228"/>
      <c r="M160" s="228"/>
      <c r="N160" s="228"/>
      <c r="O160" s="228"/>
      <c r="P160" s="228"/>
      <c r="Q160" s="228"/>
      <c r="R160" s="232"/>
      <c r="T160" s="233"/>
      <c r="U160" s="228"/>
      <c r="V160" s="228"/>
      <c r="W160" s="228"/>
      <c r="X160" s="228"/>
      <c r="Y160" s="228"/>
      <c r="Z160" s="228"/>
      <c r="AA160" s="234"/>
      <c r="AT160" s="235" t="s">
        <v>169</v>
      </c>
      <c r="AU160" s="235" t="s">
        <v>24</v>
      </c>
      <c r="AV160" s="226" t="s">
        <v>184</v>
      </c>
      <c r="AW160" s="226" t="s">
        <v>42</v>
      </c>
      <c r="AX160" s="226" t="s">
        <v>85</v>
      </c>
      <c r="AY160" s="235" t="s">
        <v>161</v>
      </c>
    </row>
    <row r="161" spans="2:51" s="207" customFormat="1" ht="20.25" customHeight="1">
      <c r="B161" s="208"/>
      <c r="C161" s="209"/>
      <c r="D161" s="209"/>
      <c r="E161" s="210"/>
      <c r="F161" s="236" t="s">
        <v>871</v>
      </c>
      <c r="G161" s="236"/>
      <c r="H161" s="236"/>
      <c r="I161" s="236"/>
      <c r="J161" s="209"/>
      <c r="K161" s="210"/>
      <c r="L161" s="209"/>
      <c r="M161" s="209"/>
      <c r="N161" s="209"/>
      <c r="O161" s="209"/>
      <c r="P161" s="209"/>
      <c r="Q161" s="209"/>
      <c r="R161" s="212"/>
      <c r="T161" s="213"/>
      <c r="U161" s="209"/>
      <c r="V161" s="209"/>
      <c r="W161" s="209"/>
      <c r="X161" s="209"/>
      <c r="Y161" s="209"/>
      <c r="Z161" s="209"/>
      <c r="AA161" s="214"/>
      <c r="AT161" s="215" t="s">
        <v>169</v>
      </c>
      <c r="AU161" s="215" t="s">
        <v>24</v>
      </c>
      <c r="AV161" s="207" t="s">
        <v>25</v>
      </c>
      <c r="AW161" s="207" t="s">
        <v>42</v>
      </c>
      <c r="AX161" s="207" t="s">
        <v>85</v>
      </c>
      <c r="AY161" s="215" t="s">
        <v>161</v>
      </c>
    </row>
    <row r="162" spans="2:51" s="216" customFormat="1" ht="20.25" customHeight="1">
      <c r="B162" s="217"/>
      <c r="C162" s="218"/>
      <c r="D162" s="218"/>
      <c r="E162" s="219"/>
      <c r="F162" s="220" t="s">
        <v>872</v>
      </c>
      <c r="G162" s="220"/>
      <c r="H162" s="220"/>
      <c r="I162" s="220"/>
      <c r="J162" s="218"/>
      <c r="K162" s="221">
        <v>8.075</v>
      </c>
      <c r="L162" s="218"/>
      <c r="M162" s="218"/>
      <c r="N162" s="218"/>
      <c r="O162" s="218"/>
      <c r="P162" s="218"/>
      <c r="Q162" s="218"/>
      <c r="R162" s="222"/>
      <c r="T162" s="223"/>
      <c r="U162" s="218"/>
      <c r="V162" s="218"/>
      <c r="W162" s="218"/>
      <c r="X162" s="218"/>
      <c r="Y162" s="218"/>
      <c r="Z162" s="218"/>
      <c r="AA162" s="224"/>
      <c r="AT162" s="225" t="s">
        <v>169</v>
      </c>
      <c r="AU162" s="225" t="s">
        <v>24</v>
      </c>
      <c r="AV162" s="216" t="s">
        <v>24</v>
      </c>
      <c r="AW162" s="216" t="s">
        <v>42</v>
      </c>
      <c r="AX162" s="216" t="s">
        <v>85</v>
      </c>
      <c r="AY162" s="225" t="s">
        <v>161</v>
      </c>
    </row>
    <row r="163" spans="2:51" s="216" customFormat="1" ht="20.25" customHeight="1">
      <c r="B163" s="217"/>
      <c r="C163" s="218"/>
      <c r="D163" s="218"/>
      <c r="E163" s="219"/>
      <c r="F163" s="220" t="s">
        <v>873</v>
      </c>
      <c r="G163" s="220"/>
      <c r="H163" s="220"/>
      <c r="I163" s="220"/>
      <c r="J163" s="218"/>
      <c r="K163" s="221">
        <v>9.61</v>
      </c>
      <c r="L163" s="218"/>
      <c r="M163" s="218"/>
      <c r="N163" s="218"/>
      <c r="O163" s="218"/>
      <c r="P163" s="218"/>
      <c r="Q163" s="218"/>
      <c r="R163" s="222"/>
      <c r="T163" s="223"/>
      <c r="U163" s="218"/>
      <c r="V163" s="218"/>
      <c r="W163" s="218"/>
      <c r="X163" s="218"/>
      <c r="Y163" s="218"/>
      <c r="Z163" s="218"/>
      <c r="AA163" s="224"/>
      <c r="AT163" s="225" t="s">
        <v>169</v>
      </c>
      <c r="AU163" s="225" t="s">
        <v>24</v>
      </c>
      <c r="AV163" s="216" t="s">
        <v>24</v>
      </c>
      <c r="AW163" s="216" t="s">
        <v>42</v>
      </c>
      <c r="AX163" s="216" t="s">
        <v>85</v>
      </c>
      <c r="AY163" s="225" t="s">
        <v>161</v>
      </c>
    </row>
    <row r="164" spans="2:51" s="216" customFormat="1" ht="20.25" customHeight="1">
      <c r="B164" s="217"/>
      <c r="C164" s="218"/>
      <c r="D164" s="218"/>
      <c r="E164" s="219"/>
      <c r="F164" s="220" t="s">
        <v>874</v>
      </c>
      <c r="G164" s="220"/>
      <c r="H164" s="220"/>
      <c r="I164" s="220"/>
      <c r="J164" s="218"/>
      <c r="K164" s="221">
        <v>4.686</v>
      </c>
      <c r="L164" s="218"/>
      <c r="M164" s="218"/>
      <c r="N164" s="218"/>
      <c r="O164" s="218"/>
      <c r="P164" s="218"/>
      <c r="Q164" s="218"/>
      <c r="R164" s="222"/>
      <c r="T164" s="223"/>
      <c r="U164" s="218"/>
      <c r="V164" s="218"/>
      <c r="W164" s="218"/>
      <c r="X164" s="218"/>
      <c r="Y164" s="218"/>
      <c r="Z164" s="218"/>
      <c r="AA164" s="224"/>
      <c r="AT164" s="225" t="s">
        <v>169</v>
      </c>
      <c r="AU164" s="225" t="s">
        <v>24</v>
      </c>
      <c r="AV164" s="216" t="s">
        <v>24</v>
      </c>
      <c r="AW164" s="216" t="s">
        <v>42</v>
      </c>
      <c r="AX164" s="216" t="s">
        <v>85</v>
      </c>
      <c r="AY164" s="225" t="s">
        <v>161</v>
      </c>
    </row>
    <row r="165" spans="2:51" s="226" customFormat="1" ht="20.25" customHeight="1">
      <c r="B165" s="227"/>
      <c r="C165" s="228"/>
      <c r="D165" s="228"/>
      <c r="E165" s="229"/>
      <c r="F165" s="230" t="s">
        <v>183</v>
      </c>
      <c r="G165" s="230"/>
      <c r="H165" s="230"/>
      <c r="I165" s="230"/>
      <c r="J165" s="228"/>
      <c r="K165" s="231">
        <v>22.371</v>
      </c>
      <c r="L165" s="228"/>
      <c r="M165" s="228"/>
      <c r="N165" s="228"/>
      <c r="O165" s="228"/>
      <c r="P165" s="228"/>
      <c r="Q165" s="228"/>
      <c r="R165" s="232"/>
      <c r="T165" s="233"/>
      <c r="U165" s="228"/>
      <c r="V165" s="228"/>
      <c r="W165" s="228"/>
      <c r="X165" s="228"/>
      <c r="Y165" s="228"/>
      <c r="Z165" s="228"/>
      <c r="AA165" s="234"/>
      <c r="AT165" s="235" t="s">
        <v>169</v>
      </c>
      <c r="AU165" s="235" t="s">
        <v>24</v>
      </c>
      <c r="AV165" s="226" t="s">
        <v>184</v>
      </c>
      <c r="AW165" s="226" t="s">
        <v>42</v>
      </c>
      <c r="AX165" s="226" t="s">
        <v>85</v>
      </c>
      <c r="AY165" s="235" t="s">
        <v>161</v>
      </c>
    </row>
    <row r="166" spans="2:51" s="207" customFormat="1" ht="20.25" customHeight="1">
      <c r="B166" s="208"/>
      <c r="C166" s="209"/>
      <c r="D166" s="209"/>
      <c r="E166" s="210"/>
      <c r="F166" s="236" t="s">
        <v>875</v>
      </c>
      <c r="G166" s="236"/>
      <c r="H166" s="236"/>
      <c r="I166" s="236"/>
      <c r="J166" s="209"/>
      <c r="K166" s="210"/>
      <c r="L166" s="209"/>
      <c r="M166" s="209"/>
      <c r="N166" s="209"/>
      <c r="O166" s="209"/>
      <c r="P166" s="209"/>
      <c r="Q166" s="209"/>
      <c r="R166" s="212"/>
      <c r="T166" s="213"/>
      <c r="U166" s="209"/>
      <c r="V166" s="209"/>
      <c r="W166" s="209"/>
      <c r="X166" s="209"/>
      <c r="Y166" s="209"/>
      <c r="Z166" s="209"/>
      <c r="AA166" s="214"/>
      <c r="AT166" s="215" t="s">
        <v>169</v>
      </c>
      <c r="AU166" s="215" t="s">
        <v>24</v>
      </c>
      <c r="AV166" s="207" t="s">
        <v>25</v>
      </c>
      <c r="AW166" s="207" t="s">
        <v>42</v>
      </c>
      <c r="AX166" s="207" t="s">
        <v>85</v>
      </c>
      <c r="AY166" s="215" t="s">
        <v>161</v>
      </c>
    </row>
    <row r="167" spans="2:51" s="216" customFormat="1" ht="20.25" customHeight="1">
      <c r="B167" s="217"/>
      <c r="C167" s="218"/>
      <c r="D167" s="218"/>
      <c r="E167" s="219"/>
      <c r="F167" s="220" t="s">
        <v>876</v>
      </c>
      <c r="G167" s="220"/>
      <c r="H167" s="220"/>
      <c r="I167" s="220"/>
      <c r="J167" s="218"/>
      <c r="K167" s="221">
        <v>1.835</v>
      </c>
      <c r="L167" s="218"/>
      <c r="M167" s="218"/>
      <c r="N167" s="218"/>
      <c r="O167" s="218"/>
      <c r="P167" s="218"/>
      <c r="Q167" s="218"/>
      <c r="R167" s="222"/>
      <c r="T167" s="223"/>
      <c r="U167" s="218"/>
      <c r="V167" s="218"/>
      <c r="W167" s="218"/>
      <c r="X167" s="218"/>
      <c r="Y167" s="218"/>
      <c r="Z167" s="218"/>
      <c r="AA167" s="224"/>
      <c r="AT167" s="225" t="s">
        <v>169</v>
      </c>
      <c r="AU167" s="225" t="s">
        <v>24</v>
      </c>
      <c r="AV167" s="216" t="s">
        <v>24</v>
      </c>
      <c r="AW167" s="216" t="s">
        <v>42</v>
      </c>
      <c r="AX167" s="216" t="s">
        <v>85</v>
      </c>
      <c r="AY167" s="225" t="s">
        <v>161</v>
      </c>
    </row>
    <row r="168" spans="2:51" s="226" customFormat="1" ht="20.25" customHeight="1">
      <c r="B168" s="227"/>
      <c r="C168" s="228"/>
      <c r="D168" s="228"/>
      <c r="E168" s="229"/>
      <c r="F168" s="230" t="s">
        <v>183</v>
      </c>
      <c r="G168" s="230"/>
      <c r="H168" s="230"/>
      <c r="I168" s="230"/>
      <c r="J168" s="228"/>
      <c r="K168" s="231">
        <v>1.835</v>
      </c>
      <c r="L168" s="228"/>
      <c r="M168" s="228"/>
      <c r="N168" s="228"/>
      <c r="O168" s="228"/>
      <c r="P168" s="228"/>
      <c r="Q168" s="228"/>
      <c r="R168" s="232"/>
      <c r="T168" s="233"/>
      <c r="U168" s="228"/>
      <c r="V168" s="228"/>
      <c r="W168" s="228"/>
      <c r="X168" s="228"/>
      <c r="Y168" s="228"/>
      <c r="Z168" s="228"/>
      <c r="AA168" s="234"/>
      <c r="AT168" s="235" t="s">
        <v>169</v>
      </c>
      <c r="AU168" s="235" t="s">
        <v>24</v>
      </c>
      <c r="AV168" s="226" t="s">
        <v>184</v>
      </c>
      <c r="AW168" s="226" t="s">
        <v>42</v>
      </c>
      <c r="AX168" s="226" t="s">
        <v>85</v>
      </c>
      <c r="AY168" s="235" t="s">
        <v>161</v>
      </c>
    </row>
    <row r="169" spans="2:51" s="207" customFormat="1" ht="28.5" customHeight="1">
      <c r="B169" s="208"/>
      <c r="C169" s="209"/>
      <c r="D169" s="209"/>
      <c r="E169" s="210"/>
      <c r="F169" s="236" t="s">
        <v>877</v>
      </c>
      <c r="G169" s="236"/>
      <c r="H169" s="236"/>
      <c r="I169" s="236"/>
      <c r="J169" s="209"/>
      <c r="K169" s="210"/>
      <c r="L169" s="209"/>
      <c r="M169" s="209"/>
      <c r="N169" s="209"/>
      <c r="O169" s="209"/>
      <c r="P169" s="209"/>
      <c r="Q169" s="209"/>
      <c r="R169" s="212"/>
      <c r="T169" s="213"/>
      <c r="U169" s="209"/>
      <c r="V169" s="209"/>
      <c r="W169" s="209"/>
      <c r="X169" s="209"/>
      <c r="Y169" s="209"/>
      <c r="Z169" s="209"/>
      <c r="AA169" s="214"/>
      <c r="AT169" s="215" t="s">
        <v>169</v>
      </c>
      <c r="AU169" s="215" t="s">
        <v>24</v>
      </c>
      <c r="AV169" s="207" t="s">
        <v>25</v>
      </c>
      <c r="AW169" s="207" t="s">
        <v>42</v>
      </c>
      <c r="AX169" s="207" t="s">
        <v>85</v>
      </c>
      <c r="AY169" s="215" t="s">
        <v>161</v>
      </c>
    </row>
    <row r="170" spans="2:51" s="207" customFormat="1" ht="20.25" customHeight="1">
      <c r="B170" s="208"/>
      <c r="C170" s="209"/>
      <c r="D170" s="209"/>
      <c r="E170" s="210"/>
      <c r="F170" s="236" t="s">
        <v>878</v>
      </c>
      <c r="G170" s="236"/>
      <c r="H170" s="236"/>
      <c r="I170" s="236"/>
      <c r="J170" s="209"/>
      <c r="K170" s="210"/>
      <c r="L170" s="209"/>
      <c r="M170" s="209"/>
      <c r="N170" s="209"/>
      <c r="O170" s="209"/>
      <c r="P170" s="209"/>
      <c r="Q170" s="209"/>
      <c r="R170" s="212"/>
      <c r="T170" s="213"/>
      <c r="U170" s="209"/>
      <c r="V170" s="209"/>
      <c r="W170" s="209"/>
      <c r="X170" s="209"/>
      <c r="Y170" s="209"/>
      <c r="Z170" s="209"/>
      <c r="AA170" s="214"/>
      <c r="AT170" s="215" t="s">
        <v>169</v>
      </c>
      <c r="AU170" s="215" t="s">
        <v>24</v>
      </c>
      <c r="AV170" s="207" t="s">
        <v>25</v>
      </c>
      <c r="AW170" s="207" t="s">
        <v>42</v>
      </c>
      <c r="AX170" s="207" t="s">
        <v>85</v>
      </c>
      <c r="AY170" s="215" t="s">
        <v>161</v>
      </c>
    </row>
    <row r="171" spans="2:51" s="216" customFormat="1" ht="20.25" customHeight="1">
      <c r="B171" s="217"/>
      <c r="C171" s="218"/>
      <c r="D171" s="218"/>
      <c r="E171" s="219"/>
      <c r="F171" s="220" t="s">
        <v>879</v>
      </c>
      <c r="G171" s="220"/>
      <c r="H171" s="220"/>
      <c r="I171" s="220"/>
      <c r="J171" s="218"/>
      <c r="K171" s="221">
        <v>-65.415</v>
      </c>
      <c r="L171" s="218"/>
      <c r="M171" s="218"/>
      <c r="N171" s="218"/>
      <c r="O171" s="218"/>
      <c r="P171" s="218"/>
      <c r="Q171" s="218"/>
      <c r="R171" s="222"/>
      <c r="T171" s="223"/>
      <c r="U171" s="218"/>
      <c r="V171" s="218"/>
      <c r="W171" s="218"/>
      <c r="X171" s="218"/>
      <c r="Y171" s="218"/>
      <c r="Z171" s="218"/>
      <c r="AA171" s="224"/>
      <c r="AT171" s="225" t="s">
        <v>169</v>
      </c>
      <c r="AU171" s="225" t="s">
        <v>24</v>
      </c>
      <c r="AV171" s="216" t="s">
        <v>24</v>
      </c>
      <c r="AW171" s="216" t="s">
        <v>42</v>
      </c>
      <c r="AX171" s="216" t="s">
        <v>85</v>
      </c>
      <c r="AY171" s="225" t="s">
        <v>161</v>
      </c>
    </row>
    <row r="172" spans="2:51" s="226" customFormat="1" ht="20.25" customHeight="1">
      <c r="B172" s="227"/>
      <c r="C172" s="228"/>
      <c r="D172" s="228"/>
      <c r="E172" s="229"/>
      <c r="F172" s="230" t="s">
        <v>183</v>
      </c>
      <c r="G172" s="230"/>
      <c r="H172" s="230"/>
      <c r="I172" s="230"/>
      <c r="J172" s="228"/>
      <c r="K172" s="231">
        <v>-65.415</v>
      </c>
      <c r="L172" s="228"/>
      <c r="M172" s="228"/>
      <c r="N172" s="228"/>
      <c r="O172" s="228"/>
      <c r="P172" s="228"/>
      <c r="Q172" s="228"/>
      <c r="R172" s="232"/>
      <c r="T172" s="233"/>
      <c r="U172" s="228"/>
      <c r="V172" s="228"/>
      <c r="W172" s="228"/>
      <c r="X172" s="228"/>
      <c r="Y172" s="228"/>
      <c r="Z172" s="228"/>
      <c r="AA172" s="234"/>
      <c r="AT172" s="235" t="s">
        <v>169</v>
      </c>
      <c r="AU172" s="235" t="s">
        <v>24</v>
      </c>
      <c r="AV172" s="226" t="s">
        <v>184</v>
      </c>
      <c r="AW172" s="226" t="s">
        <v>42</v>
      </c>
      <c r="AX172" s="226" t="s">
        <v>85</v>
      </c>
      <c r="AY172" s="235" t="s">
        <v>161</v>
      </c>
    </row>
    <row r="173" spans="2:51" s="237" customFormat="1" ht="20.25" customHeight="1">
      <c r="B173" s="238"/>
      <c r="C173" s="239"/>
      <c r="D173" s="239"/>
      <c r="E173" s="240"/>
      <c r="F173" s="241" t="s">
        <v>190</v>
      </c>
      <c r="G173" s="241"/>
      <c r="H173" s="241"/>
      <c r="I173" s="241"/>
      <c r="J173" s="239"/>
      <c r="K173" s="242">
        <v>172.045</v>
      </c>
      <c r="L173" s="239"/>
      <c r="M173" s="239"/>
      <c r="N173" s="239"/>
      <c r="O173" s="239"/>
      <c r="P173" s="239"/>
      <c r="Q173" s="239"/>
      <c r="R173" s="243"/>
      <c r="T173" s="244"/>
      <c r="U173" s="239"/>
      <c r="V173" s="239"/>
      <c r="W173" s="239"/>
      <c r="X173" s="239"/>
      <c r="Y173" s="239"/>
      <c r="Z173" s="239"/>
      <c r="AA173" s="245"/>
      <c r="AT173" s="246" t="s">
        <v>169</v>
      </c>
      <c r="AU173" s="246" t="s">
        <v>24</v>
      </c>
      <c r="AV173" s="237" t="s">
        <v>166</v>
      </c>
      <c r="AW173" s="237" t="s">
        <v>42</v>
      </c>
      <c r="AX173" s="237" t="s">
        <v>25</v>
      </c>
      <c r="AY173" s="246" t="s">
        <v>161</v>
      </c>
    </row>
    <row r="174" spans="2:65" s="34" customFormat="1" ht="28.5" customHeight="1">
      <c r="B174" s="161"/>
      <c r="C174" s="197" t="s">
        <v>24</v>
      </c>
      <c r="D174" s="197" t="s">
        <v>162</v>
      </c>
      <c r="E174" s="198" t="s">
        <v>191</v>
      </c>
      <c r="F174" s="199" t="s">
        <v>192</v>
      </c>
      <c r="G174" s="199"/>
      <c r="H174" s="199"/>
      <c r="I174" s="199"/>
      <c r="J174" s="200" t="s">
        <v>193</v>
      </c>
      <c r="K174" s="201">
        <v>133.5</v>
      </c>
      <c r="L174" s="202">
        <v>0</v>
      </c>
      <c r="M174" s="202"/>
      <c r="N174" s="203">
        <f>ROUND(L174*K174,2)</f>
        <v>0</v>
      </c>
      <c r="O174" s="203"/>
      <c r="P174" s="203"/>
      <c r="Q174" s="203"/>
      <c r="R174" s="163"/>
      <c r="T174" s="204"/>
      <c r="U174" s="46" t="s">
        <v>50</v>
      </c>
      <c r="V174" s="36"/>
      <c r="W174" s="205">
        <f>V174*K174</f>
        <v>0</v>
      </c>
      <c r="X174" s="205">
        <v>0</v>
      </c>
      <c r="Y174" s="205">
        <f>X174*K174</f>
        <v>0</v>
      </c>
      <c r="Z174" s="205">
        <v>0.56</v>
      </c>
      <c r="AA174" s="206">
        <f>Z174*K174</f>
        <v>74.76</v>
      </c>
      <c r="AR174" s="11" t="s">
        <v>166</v>
      </c>
      <c r="AT174" s="11" t="s">
        <v>162</v>
      </c>
      <c r="AU174" s="11" t="s">
        <v>24</v>
      </c>
      <c r="AY174" s="11" t="s">
        <v>161</v>
      </c>
      <c r="BE174" s="125">
        <f>IF(U174="základní",N174,0)</f>
        <v>0</v>
      </c>
      <c r="BF174" s="125">
        <f>IF(U174="snížená",N174,0)</f>
        <v>0</v>
      </c>
      <c r="BG174" s="125">
        <f>IF(U174="zákl. přenesená",N174,0)</f>
        <v>0</v>
      </c>
      <c r="BH174" s="125">
        <f>IF(U174="sníž. přenesená",N174,0)</f>
        <v>0</v>
      </c>
      <c r="BI174" s="125">
        <f>IF(U174="nulová",N174,0)</f>
        <v>0</v>
      </c>
      <c r="BJ174" s="11" t="s">
        <v>25</v>
      </c>
      <c r="BK174" s="125">
        <f>ROUND(L174*K174,2)</f>
        <v>0</v>
      </c>
      <c r="BL174" s="11" t="s">
        <v>166</v>
      </c>
      <c r="BM174" s="11" t="s">
        <v>880</v>
      </c>
    </row>
    <row r="175" spans="2:51" s="207" customFormat="1" ht="20.25" customHeight="1">
      <c r="B175" s="208"/>
      <c r="C175" s="209"/>
      <c r="D175" s="209"/>
      <c r="E175" s="210"/>
      <c r="F175" s="211" t="s">
        <v>195</v>
      </c>
      <c r="G175" s="211"/>
      <c r="H175" s="211"/>
      <c r="I175" s="211"/>
      <c r="J175" s="209"/>
      <c r="K175" s="210"/>
      <c r="L175" s="209"/>
      <c r="M175" s="209"/>
      <c r="N175" s="209"/>
      <c r="O175" s="209"/>
      <c r="P175" s="209"/>
      <c r="Q175" s="209"/>
      <c r="R175" s="212"/>
      <c r="T175" s="213"/>
      <c r="U175" s="209"/>
      <c r="V175" s="209"/>
      <c r="W175" s="209"/>
      <c r="X175" s="209"/>
      <c r="Y175" s="209"/>
      <c r="Z175" s="209"/>
      <c r="AA175" s="214"/>
      <c r="AT175" s="215" t="s">
        <v>169</v>
      </c>
      <c r="AU175" s="215" t="s">
        <v>24</v>
      </c>
      <c r="AV175" s="207" t="s">
        <v>25</v>
      </c>
      <c r="AW175" s="207" t="s">
        <v>42</v>
      </c>
      <c r="AX175" s="207" t="s">
        <v>85</v>
      </c>
      <c r="AY175" s="215" t="s">
        <v>161</v>
      </c>
    </row>
    <row r="176" spans="2:51" s="207" customFormat="1" ht="20.25" customHeight="1">
      <c r="B176" s="208"/>
      <c r="C176" s="209"/>
      <c r="D176" s="209"/>
      <c r="E176" s="210"/>
      <c r="F176" s="236" t="s">
        <v>196</v>
      </c>
      <c r="G176" s="236"/>
      <c r="H176" s="236"/>
      <c r="I176" s="236"/>
      <c r="J176" s="209"/>
      <c r="K176" s="210"/>
      <c r="L176" s="209"/>
      <c r="M176" s="209"/>
      <c r="N176" s="209"/>
      <c r="O176" s="209"/>
      <c r="P176" s="209"/>
      <c r="Q176" s="209"/>
      <c r="R176" s="212"/>
      <c r="T176" s="213"/>
      <c r="U176" s="209"/>
      <c r="V176" s="209"/>
      <c r="W176" s="209"/>
      <c r="X176" s="209"/>
      <c r="Y176" s="209"/>
      <c r="Z176" s="209"/>
      <c r="AA176" s="214"/>
      <c r="AT176" s="215" t="s">
        <v>169</v>
      </c>
      <c r="AU176" s="215" t="s">
        <v>24</v>
      </c>
      <c r="AV176" s="207" t="s">
        <v>25</v>
      </c>
      <c r="AW176" s="207" t="s">
        <v>42</v>
      </c>
      <c r="AX176" s="207" t="s">
        <v>85</v>
      </c>
      <c r="AY176" s="215" t="s">
        <v>161</v>
      </c>
    </row>
    <row r="177" spans="2:51" s="216" customFormat="1" ht="20.25" customHeight="1">
      <c r="B177" s="217"/>
      <c r="C177" s="218"/>
      <c r="D177" s="218"/>
      <c r="E177" s="219"/>
      <c r="F177" s="220" t="s">
        <v>881</v>
      </c>
      <c r="G177" s="220"/>
      <c r="H177" s="220"/>
      <c r="I177" s="220"/>
      <c r="J177" s="218"/>
      <c r="K177" s="221">
        <v>133.5</v>
      </c>
      <c r="L177" s="218"/>
      <c r="M177" s="218"/>
      <c r="N177" s="218"/>
      <c r="O177" s="218"/>
      <c r="P177" s="218"/>
      <c r="Q177" s="218"/>
      <c r="R177" s="222"/>
      <c r="T177" s="223"/>
      <c r="U177" s="218"/>
      <c r="V177" s="218"/>
      <c r="W177" s="218"/>
      <c r="X177" s="218"/>
      <c r="Y177" s="218"/>
      <c r="Z177" s="218"/>
      <c r="AA177" s="224"/>
      <c r="AT177" s="225" t="s">
        <v>169</v>
      </c>
      <c r="AU177" s="225" t="s">
        <v>24</v>
      </c>
      <c r="AV177" s="216" t="s">
        <v>24</v>
      </c>
      <c r="AW177" s="216" t="s">
        <v>42</v>
      </c>
      <c r="AX177" s="216" t="s">
        <v>85</v>
      </c>
      <c r="AY177" s="225" t="s">
        <v>161</v>
      </c>
    </row>
    <row r="178" spans="2:51" s="237" customFormat="1" ht="20.25" customHeight="1">
      <c r="B178" s="238"/>
      <c r="C178" s="239"/>
      <c r="D178" s="239"/>
      <c r="E178" s="240"/>
      <c r="F178" s="241" t="s">
        <v>190</v>
      </c>
      <c r="G178" s="241"/>
      <c r="H178" s="241"/>
      <c r="I178" s="241"/>
      <c r="J178" s="239"/>
      <c r="K178" s="242">
        <v>133.5</v>
      </c>
      <c r="L178" s="239"/>
      <c r="M178" s="239"/>
      <c r="N178" s="239"/>
      <c r="O178" s="239"/>
      <c r="P178" s="239"/>
      <c r="Q178" s="239"/>
      <c r="R178" s="243"/>
      <c r="T178" s="244"/>
      <c r="U178" s="239"/>
      <c r="V178" s="239"/>
      <c r="W178" s="239"/>
      <c r="X178" s="239"/>
      <c r="Y178" s="239"/>
      <c r="Z178" s="239"/>
      <c r="AA178" s="245"/>
      <c r="AT178" s="246" t="s">
        <v>169</v>
      </c>
      <c r="AU178" s="246" t="s">
        <v>24</v>
      </c>
      <c r="AV178" s="237" t="s">
        <v>166</v>
      </c>
      <c r="AW178" s="237" t="s">
        <v>42</v>
      </c>
      <c r="AX178" s="237" t="s">
        <v>25</v>
      </c>
      <c r="AY178" s="246" t="s">
        <v>161</v>
      </c>
    </row>
    <row r="179" spans="2:65" s="34" customFormat="1" ht="28.5" customHeight="1">
      <c r="B179" s="161"/>
      <c r="C179" s="197" t="s">
        <v>184</v>
      </c>
      <c r="D179" s="197" t="s">
        <v>162</v>
      </c>
      <c r="E179" s="198" t="s">
        <v>200</v>
      </c>
      <c r="F179" s="199" t="s">
        <v>201</v>
      </c>
      <c r="G179" s="199"/>
      <c r="H179" s="199"/>
      <c r="I179" s="199"/>
      <c r="J179" s="200" t="s">
        <v>193</v>
      </c>
      <c r="K179" s="201">
        <v>186.9</v>
      </c>
      <c r="L179" s="202">
        <v>0</v>
      </c>
      <c r="M179" s="202"/>
      <c r="N179" s="203">
        <f>ROUND(L179*K179,2)</f>
        <v>0</v>
      </c>
      <c r="O179" s="203"/>
      <c r="P179" s="203"/>
      <c r="Q179" s="203"/>
      <c r="R179" s="163"/>
      <c r="T179" s="204"/>
      <c r="U179" s="46" t="s">
        <v>50</v>
      </c>
      <c r="V179" s="36"/>
      <c r="W179" s="205">
        <f>V179*K179</f>
        <v>0</v>
      </c>
      <c r="X179" s="205">
        <v>0</v>
      </c>
      <c r="Y179" s="205">
        <f>X179*K179</f>
        <v>0</v>
      </c>
      <c r="Z179" s="205">
        <v>0.181</v>
      </c>
      <c r="AA179" s="206">
        <f>Z179*K179</f>
        <v>33.8289</v>
      </c>
      <c r="AR179" s="11" t="s">
        <v>166</v>
      </c>
      <c r="AT179" s="11" t="s">
        <v>162</v>
      </c>
      <c r="AU179" s="11" t="s">
        <v>24</v>
      </c>
      <c r="AY179" s="11" t="s">
        <v>161</v>
      </c>
      <c r="BE179" s="125">
        <f>IF(U179="základní",N179,0)</f>
        <v>0</v>
      </c>
      <c r="BF179" s="125">
        <f>IF(U179="snížená",N179,0)</f>
        <v>0</v>
      </c>
      <c r="BG179" s="125">
        <f>IF(U179="zákl. přenesená",N179,0)</f>
        <v>0</v>
      </c>
      <c r="BH179" s="125">
        <f>IF(U179="sníž. přenesená",N179,0)</f>
        <v>0</v>
      </c>
      <c r="BI179" s="125">
        <f>IF(U179="nulová",N179,0)</f>
        <v>0</v>
      </c>
      <c r="BJ179" s="11" t="s">
        <v>25</v>
      </c>
      <c r="BK179" s="125">
        <f>ROUND(L179*K179,2)</f>
        <v>0</v>
      </c>
      <c r="BL179" s="11" t="s">
        <v>166</v>
      </c>
      <c r="BM179" s="11" t="s">
        <v>882</v>
      </c>
    </row>
    <row r="180" spans="2:51" s="207" customFormat="1" ht="20.25" customHeight="1">
      <c r="B180" s="208"/>
      <c r="C180" s="209"/>
      <c r="D180" s="209"/>
      <c r="E180" s="210"/>
      <c r="F180" s="211" t="s">
        <v>203</v>
      </c>
      <c r="G180" s="211"/>
      <c r="H180" s="211"/>
      <c r="I180" s="211"/>
      <c r="J180" s="209"/>
      <c r="K180" s="210"/>
      <c r="L180" s="209"/>
      <c r="M180" s="209"/>
      <c r="N180" s="209"/>
      <c r="O180" s="209"/>
      <c r="P180" s="209"/>
      <c r="Q180" s="209"/>
      <c r="R180" s="212"/>
      <c r="T180" s="213"/>
      <c r="U180" s="209"/>
      <c r="V180" s="209"/>
      <c r="W180" s="209"/>
      <c r="X180" s="209"/>
      <c r="Y180" s="209"/>
      <c r="Z180" s="209"/>
      <c r="AA180" s="214"/>
      <c r="AT180" s="215" t="s">
        <v>169</v>
      </c>
      <c r="AU180" s="215" t="s">
        <v>24</v>
      </c>
      <c r="AV180" s="207" t="s">
        <v>25</v>
      </c>
      <c r="AW180" s="207" t="s">
        <v>42</v>
      </c>
      <c r="AX180" s="207" t="s">
        <v>85</v>
      </c>
      <c r="AY180" s="215" t="s">
        <v>161</v>
      </c>
    </row>
    <row r="181" spans="2:51" s="207" customFormat="1" ht="20.25" customHeight="1">
      <c r="B181" s="208"/>
      <c r="C181" s="209"/>
      <c r="D181" s="209"/>
      <c r="E181" s="210"/>
      <c r="F181" s="236" t="s">
        <v>204</v>
      </c>
      <c r="G181" s="236"/>
      <c r="H181" s="236"/>
      <c r="I181" s="236"/>
      <c r="J181" s="209"/>
      <c r="K181" s="210"/>
      <c r="L181" s="209"/>
      <c r="M181" s="209"/>
      <c r="N181" s="209"/>
      <c r="O181" s="209"/>
      <c r="P181" s="209"/>
      <c r="Q181" s="209"/>
      <c r="R181" s="212"/>
      <c r="T181" s="213"/>
      <c r="U181" s="209"/>
      <c r="V181" s="209"/>
      <c r="W181" s="209"/>
      <c r="X181" s="209"/>
      <c r="Y181" s="209"/>
      <c r="Z181" s="209"/>
      <c r="AA181" s="214"/>
      <c r="AT181" s="215" t="s">
        <v>169</v>
      </c>
      <c r="AU181" s="215" t="s">
        <v>24</v>
      </c>
      <c r="AV181" s="207" t="s">
        <v>25</v>
      </c>
      <c r="AW181" s="207" t="s">
        <v>42</v>
      </c>
      <c r="AX181" s="207" t="s">
        <v>85</v>
      </c>
      <c r="AY181" s="215" t="s">
        <v>161</v>
      </c>
    </row>
    <row r="182" spans="2:51" s="216" customFormat="1" ht="20.25" customHeight="1">
      <c r="B182" s="217"/>
      <c r="C182" s="218"/>
      <c r="D182" s="218"/>
      <c r="E182" s="219"/>
      <c r="F182" s="220" t="s">
        <v>883</v>
      </c>
      <c r="G182" s="220"/>
      <c r="H182" s="220"/>
      <c r="I182" s="220"/>
      <c r="J182" s="218"/>
      <c r="K182" s="221">
        <v>186.9</v>
      </c>
      <c r="L182" s="218"/>
      <c r="M182" s="218"/>
      <c r="N182" s="218"/>
      <c r="O182" s="218"/>
      <c r="P182" s="218"/>
      <c r="Q182" s="218"/>
      <c r="R182" s="222"/>
      <c r="T182" s="223"/>
      <c r="U182" s="218"/>
      <c r="V182" s="218"/>
      <c r="W182" s="218"/>
      <c r="X182" s="218"/>
      <c r="Y182" s="218"/>
      <c r="Z182" s="218"/>
      <c r="AA182" s="224"/>
      <c r="AT182" s="225" t="s">
        <v>169</v>
      </c>
      <c r="AU182" s="225" t="s">
        <v>24</v>
      </c>
      <c r="AV182" s="216" t="s">
        <v>24</v>
      </c>
      <c r="AW182" s="216" t="s">
        <v>42</v>
      </c>
      <c r="AX182" s="216" t="s">
        <v>85</v>
      </c>
      <c r="AY182" s="225" t="s">
        <v>161</v>
      </c>
    </row>
    <row r="183" spans="2:51" s="237" customFormat="1" ht="20.25" customHeight="1">
      <c r="B183" s="238"/>
      <c r="C183" s="239"/>
      <c r="D183" s="239"/>
      <c r="E183" s="240"/>
      <c r="F183" s="241" t="s">
        <v>190</v>
      </c>
      <c r="G183" s="241"/>
      <c r="H183" s="241"/>
      <c r="I183" s="241"/>
      <c r="J183" s="239"/>
      <c r="K183" s="242">
        <v>186.9</v>
      </c>
      <c r="L183" s="239"/>
      <c r="M183" s="239"/>
      <c r="N183" s="239"/>
      <c r="O183" s="239"/>
      <c r="P183" s="239"/>
      <c r="Q183" s="239"/>
      <c r="R183" s="243"/>
      <c r="T183" s="244"/>
      <c r="U183" s="239"/>
      <c r="V183" s="239"/>
      <c r="W183" s="239"/>
      <c r="X183" s="239"/>
      <c r="Y183" s="239"/>
      <c r="Z183" s="239"/>
      <c r="AA183" s="245"/>
      <c r="AT183" s="246" t="s">
        <v>169</v>
      </c>
      <c r="AU183" s="246" t="s">
        <v>24</v>
      </c>
      <c r="AV183" s="237" t="s">
        <v>166</v>
      </c>
      <c r="AW183" s="237" t="s">
        <v>42</v>
      </c>
      <c r="AX183" s="237" t="s">
        <v>25</v>
      </c>
      <c r="AY183" s="246" t="s">
        <v>161</v>
      </c>
    </row>
    <row r="184" spans="2:65" s="34" customFormat="1" ht="28.5" customHeight="1">
      <c r="B184" s="161"/>
      <c r="C184" s="197" t="s">
        <v>166</v>
      </c>
      <c r="D184" s="197" t="s">
        <v>162</v>
      </c>
      <c r="E184" s="198" t="s">
        <v>218</v>
      </c>
      <c r="F184" s="199" t="s">
        <v>219</v>
      </c>
      <c r="G184" s="199"/>
      <c r="H184" s="199"/>
      <c r="I184" s="199"/>
      <c r="J184" s="200" t="s">
        <v>220</v>
      </c>
      <c r="K184" s="201">
        <v>120</v>
      </c>
      <c r="L184" s="202">
        <v>0</v>
      </c>
      <c r="M184" s="202"/>
      <c r="N184" s="203">
        <f>ROUND(L184*K184,2)</f>
        <v>0</v>
      </c>
      <c r="O184" s="203"/>
      <c r="P184" s="203"/>
      <c r="Q184" s="203"/>
      <c r="R184" s="163"/>
      <c r="T184" s="204"/>
      <c r="U184" s="46" t="s">
        <v>50</v>
      </c>
      <c r="V184" s="36"/>
      <c r="W184" s="205">
        <f>V184*K184</f>
        <v>0</v>
      </c>
      <c r="X184" s="205">
        <v>0</v>
      </c>
      <c r="Y184" s="205">
        <f>X184*K184</f>
        <v>0</v>
      </c>
      <c r="Z184" s="205">
        <v>0</v>
      </c>
      <c r="AA184" s="206">
        <f>Z184*K184</f>
        <v>0</v>
      </c>
      <c r="AR184" s="11" t="s">
        <v>166</v>
      </c>
      <c r="AT184" s="11" t="s">
        <v>162</v>
      </c>
      <c r="AU184" s="11" t="s">
        <v>24</v>
      </c>
      <c r="AY184" s="11" t="s">
        <v>161</v>
      </c>
      <c r="BE184" s="125">
        <f>IF(U184="základní",N184,0)</f>
        <v>0</v>
      </c>
      <c r="BF184" s="125">
        <f>IF(U184="snížená",N184,0)</f>
        <v>0</v>
      </c>
      <c r="BG184" s="125">
        <f>IF(U184="zákl. přenesená",N184,0)</f>
        <v>0</v>
      </c>
      <c r="BH184" s="125">
        <f>IF(U184="sníž. přenesená",N184,0)</f>
        <v>0</v>
      </c>
      <c r="BI184" s="125">
        <f>IF(U184="nulová",N184,0)</f>
        <v>0</v>
      </c>
      <c r="BJ184" s="11" t="s">
        <v>25</v>
      </c>
      <c r="BK184" s="125">
        <f>ROUND(L184*K184,2)</f>
        <v>0</v>
      </c>
      <c r="BL184" s="11" t="s">
        <v>166</v>
      </c>
      <c r="BM184" s="11" t="s">
        <v>884</v>
      </c>
    </row>
    <row r="185" spans="2:51" s="207" customFormat="1" ht="20.25" customHeight="1">
      <c r="B185" s="208"/>
      <c r="C185" s="209"/>
      <c r="D185" s="209"/>
      <c r="E185" s="210"/>
      <c r="F185" s="211" t="s">
        <v>222</v>
      </c>
      <c r="G185" s="211"/>
      <c r="H185" s="211"/>
      <c r="I185" s="211"/>
      <c r="J185" s="209"/>
      <c r="K185" s="210"/>
      <c r="L185" s="209"/>
      <c r="M185" s="209"/>
      <c r="N185" s="209"/>
      <c r="O185" s="209"/>
      <c r="P185" s="209"/>
      <c r="Q185" s="209"/>
      <c r="R185" s="212"/>
      <c r="T185" s="213"/>
      <c r="U185" s="209"/>
      <c r="V185" s="209"/>
      <c r="W185" s="209"/>
      <c r="X185" s="209"/>
      <c r="Y185" s="209"/>
      <c r="Z185" s="209"/>
      <c r="AA185" s="214"/>
      <c r="AT185" s="215" t="s">
        <v>169</v>
      </c>
      <c r="AU185" s="215" t="s">
        <v>24</v>
      </c>
      <c r="AV185" s="207" t="s">
        <v>25</v>
      </c>
      <c r="AW185" s="207" t="s">
        <v>42</v>
      </c>
      <c r="AX185" s="207" t="s">
        <v>85</v>
      </c>
      <c r="AY185" s="215" t="s">
        <v>161</v>
      </c>
    </row>
    <row r="186" spans="2:51" s="207" customFormat="1" ht="20.25" customHeight="1">
      <c r="B186" s="208"/>
      <c r="C186" s="209"/>
      <c r="D186" s="209"/>
      <c r="E186" s="210"/>
      <c r="F186" s="236" t="s">
        <v>223</v>
      </c>
      <c r="G186" s="236"/>
      <c r="H186" s="236"/>
      <c r="I186" s="236"/>
      <c r="J186" s="209"/>
      <c r="K186" s="210"/>
      <c r="L186" s="209"/>
      <c r="M186" s="209"/>
      <c r="N186" s="209"/>
      <c r="O186" s="209"/>
      <c r="P186" s="209"/>
      <c r="Q186" s="209"/>
      <c r="R186" s="212"/>
      <c r="T186" s="213"/>
      <c r="U186" s="209"/>
      <c r="V186" s="209"/>
      <c r="W186" s="209"/>
      <c r="X186" s="209"/>
      <c r="Y186" s="209"/>
      <c r="Z186" s="209"/>
      <c r="AA186" s="214"/>
      <c r="AT186" s="215" t="s">
        <v>169</v>
      </c>
      <c r="AU186" s="215" t="s">
        <v>24</v>
      </c>
      <c r="AV186" s="207" t="s">
        <v>25</v>
      </c>
      <c r="AW186" s="207" t="s">
        <v>42</v>
      </c>
      <c r="AX186" s="207" t="s">
        <v>85</v>
      </c>
      <c r="AY186" s="215" t="s">
        <v>161</v>
      </c>
    </row>
    <row r="187" spans="2:51" s="207" customFormat="1" ht="20.25" customHeight="1">
      <c r="B187" s="208"/>
      <c r="C187" s="209"/>
      <c r="D187" s="209"/>
      <c r="E187" s="210"/>
      <c r="F187" s="236" t="s">
        <v>224</v>
      </c>
      <c r="G187" s="236"/>
      <c r="H187" s="236"/>
      <c r="I187" s="236"/>
      <c r="J187" s="209"/>
      <c r="K187" s="210"/>
      <c r="L187" s="209"/>
      <c r="M187" s="209"/>
      <c r="N187" s="209"/>
      <c r="O187" s="209"/>
      <c r="P187" s="209"/>
      <c r="Q187" s="209"/>
      <c r="R187" s="212"/>
      <c r="T187" s="213"/>
      <c r="U187" s="209"/>
      <c r="V187" s="209"/>
      <c r="W187" s="209"/>
      <c r="X187" s="209"/>
      <c r="Y187" s="209"/>
      <c r="Z187" s="209"/>
      <c r="AA187" s="214"/>
      <c r="AT187" s="215" t="s">
        <v>169</v>
      </c>
      <c r="AU187" s="215" t="s">
        <v>24</v>
      </c>
      <c r="AV187" s="207" t="s">
        <v>25</v>
      </c>
      <c r="AW187" s="207" t="s">
        <v>42</v>
      </c>
      <c r="AX187" s="207" t="s">
        <v>85</v>
      </c>
      <c r="AY187" s="215" t="s">
        <v>161</v>
      </c>
    </row>
    <row r="188" spans="2:51" s="207" customFormat="1" ht="20.25" customHeight="1">
      <c r="B188" s="208"/>
      <c r="C188" s="209"/>
      <c r="D188" s="209"/>
      <c r="E188" s="210"/>
      <c r="F188" s="236" t="s">
        <v>225</v>
      </c>
      <c r="G188" s="236"/>
      <c r="H188" s="236"/>
      <c r="I188" s="236"/>
      <c r="J188" s="209"/>
      <c r="K188" s="210"/>
      <c r="L188" s="209"/>
      <c r="M188" s="209"/>
      <c r="N188" s="209"/>
      <c r="O188" s="209"/>
      <c r="P188" s="209"/>
      <c r="Q188" s="209"/>
      <c r="R188" s="212"/>
      <c r="T188" s="213"/>
      <c r="U188" s="209"/>
      <c r="V188" s="209"/>
      <c r="W188" s="209"/>
      <c r="X188" s="209"/>
      <c r="Y188" s="209"/>
      <c r="Z188" s="209"/>
      <c r="AA188" s="214"/>
      <c r="AT188" s="215" t="s">
        <v>169</v>
      </c>
      <c r="AU188" s="215" t="s">
        <v>24</v>
      </c>
      <c r="AV188" s="207" t="s">
        <v>25</v>
      </c>
      <c r="AW188" s="207" t="s">
        <v>42</v>
      </c>
      <c r="AX188" s="207" t="s">
        <v>85</v>
      </c>
      <c r="AY188" s="215" t="s">
        <v>161</v>
      </c>
    </row>
    <row r="189" spans="2:51" s="216" customFormat="1" ht="20.25" customHeight="1">
      <c r="B189" s="217"/>
      <c r="C189" s="218"/>
      <c r="D189" s="218"/>
      <c r="E189" s="219"/>
      <c r="F189" s="220" t="s">
        <v>226</v>
      </c>
      <c r="G189" s="220"/>
      <c r="H189" s="220"/>
      <c r="I189" s="220"/>
      <c r="J189" s="218"/>
      <c r="K189" s="221">
        <v>120</v>
      </c>
      <c r="L189" s="218"/>
      <c r="M189" s="218"/>
      <c r="N189" s="218"/>
      <c r="O189" s="218"/>
      <c r="P189" s="218"/>
      <c r="Q189" s="218"/>
      <c r="R189" s="222"/>
      <c r="T189" s="223"/>
      <c r="U189" s="218"/>
      <c r="V189" s="218"/>
      <c r="W189" s="218"/>
      <c r="X189" s="218"/>
      <c r="Y189" s="218"/>
      <c r="Z189" s="218"/>
      <c r="AA189" s="224"/>
      <c r="AT189" s="225" t="s">
        <v>169</v>
      </c>
      <c r="AU189" s="225" t="s">
        <v>24</v>
      </c>
      <c r="AV189" s="216" t="s">
        <v>24</v>
      </c>
      <c r="AW189" s="216" t="s">
        <v>42</v>
      </c>
      <c r="AX189" s="216" t="s">
        <v>85</v>
      </c>
      <c r="AY189" s="225" t="s">
        <v>161</v>
      </c>
    </row>
    <row r="190" spans="2:51" s="237" customFormat="1" ht="20.25" customHeight="1">
      <c r="B190" s="238"/>
      <c r="C190" s="239"/>
      <c r="D190" s="239"/>
      <c r="E190" s="240"/>
      <c r="F190" s="241" t="s">
        <v>190</v>
      </c>
      <c r="G190" s="241"/>
      <c r="H190" s="241"/>
      <c r="I190" s="241"/>
      <c r="J190" s="239"/>
      <c r="K190" s="242">
        <v>120</v>
      </c>
      <c r="L190" s="239"/>
      <c r="M190" s="239"/>
      <c r="N190" s="239"/>
      <c r="O190" s="239"/>
      <c r="P190" s="239"/>
      <c r="Q190" s="239"/>
      <c r="R190" s="243"/>
      <c r="T190" s="244"/>
      <c r="U190" s="239"/>
      <c r="V190" s="239"/>
      <c r="W190" s="239"/>
      <c r="X190" s="239"/>
      <c r="Y190" s="239"/>
      <c r="Z190" s="239"/>
      <c r="AA190" s="245"/>
      <c r="AT190" s="246" t="s">
        <v>169</v>
      </c>
      <c r="AU190" s="246" t="s">
        <v>24</v>
      </c>
      <c r="AV190" s="237" t="s">
        <v>166</v>
      </c>
      <c r="AW190" s="237" t="s">
        <v>42</v>
      </c>
      <c r="AX190" s="237" t="s">
        <v>25</v>
      </c>
      <c r="AY190" s="246" t="s">
        <v>161</v>
      </c>
    </row>
    <row r="191" spans="2:65" s="34" customFormat="1" ht="28.5" customHeight="1">
      <c r="B191" s="161"/>
      <c r="C191" s="197" t="s">
        <v>209</v>
      </c>
      <c r="D191" s="197" t="s">
        <v>162</v>
      </c>
      <c r="E191" s="198" t="s">
        <v>228</v>
      </c>
      <c r="F191" s="199" t="s">
        <v>229</v>
      </c>
      <c r="G191" s="199"/>
      <c r="H191" s="199"/>
      <c r="I191" s="199"/>
      <c r="J191" s="200" t="s">
        <v>230</v>
      </c>
      <c r="K191" s="201">
        <v>30</v>
      </c>
      <c r="L191" s="202">
        <v>0</v>
      </c>
      <c r="M191" s="202"/>
      <c r="N191" s="203">
        <f>ROUND(L191*K191,2)</f>
        <v>0</v>
      </c>
      <c r="O191" s="203"/>
      <c r="P191" s="203"/>
      <c r="Q191" s="203"/>
      <c r="R191" s="163"/>
      <c r="T191" s="204"/>
      <c r="U191" s="46" t="s">
        <v>50</v>
      </c>
      <c r="V191" s="36"/>
      <c r="W191" s="205">
        <f>V191*K191</f>
        <v>0</v>
      </c>
      <c r="X191" s="205">
        <v>0</v>
      </c>
      <c r="Y191" s="205">
        <f>X191*K191</f>
        <v>0</v>
      </c>
      <c r="Z191" s="205">
        <v>0</v>
      </c>
      <c r="AA191" s="206">
        <f>Z191*K191</f>
        <v>0</v>
      </c>
      <c r="AR191" s="11" t="s">
        <v>166</v>
      </c>
      <c r="AT191" s="11" t="s">
        <v>162</v>
      </c>
      <c r="AU191" s="11" t="s">
        <v>24</v>
      </c>
      <c r="AY191" s="11" t="s">
        <v>161</v>
      </c>
      <c r="BE191" s="125">
        <f>IF(U191="základní",N191,0)</f>
        <v>0</v>
      </c>
      <c r="BF191" s="125">
        <f>IF(U191="snížená",N191,0)</f>
        <v>0</v>
      </c>
      <c r="BG191" s="125">
        <f>IF(U191="zákl. přenesená",N191,0)</f>
        <v>0</v>
      </c>
      <c r="BH191" s="125">
        <f>IF(U191="sníž. přenesená",N191,0)</f>
        <v>0</v>
      </c>
      <c r="BI191" s="125">
        <f>IF(U191="nulová",N191,0)</f>
        <v>0</v>
      </c>
      <c r="BJ191" s="11" t="s">
        <v>25</v>
      </c>
      <c r="BK191" s="125">
        <f>ROUND(L191*K191,2)</f>
        <v>0</v>
      </c>
      <c r="BL191" s="11" t="s">
        <v>166</v>
      </c>
      <c r="BM191" s="11" t="s">
        <v>885</v>
      </c>
    </row>
    <row r="192" spans="2:51" s="207" customFormat="1" ht="20.25" customHeight="1">
      <c r="B192" s="208"/>
      <c r="C192" s="209"/>
      <c r="D192" s="209"/>
      <c r="E192" s="210"/>
      <c r="F192" s="211" t="s">
        <v>232</v>
      </c>
      <c r="G192" s="211"/>
      <c r="H192" s="211"/>
      <c r="I192" s="211"/>
      <c r="J192" s="209"/>
      <c r="K192" s="210"/>
      <c r="L192" s="209"/>
      <c r="M192" s="209"/>
      <c r="N192" s="209"/>
      <c r="O192" s="209"/>
      <c r="P192" s="209"/>
      <c r="Q192" s="209"/>
      <c r="R192" s="212"/>
      <c r="T192" s="213"/>
      <c r="U192" s="209"/>
      <c r="V192" s="209"/>
      <c r="W192" s="209"/>
      <c r="X192" s="209"/>
      <c r="Y192" s="209"/>
      <c r="Z192" s="209"/>
      <c r="AA192" s="214"/>
      <c r="AT192" s="215" t="s">
        <v>169</v>
      </c>
      <c r="AU192" s="215" t="s">
        <v>24</v>
      </c>
      <c r="AV192" s="207" t="s">
        <v>25</v>
      </c>
      <c r="AW192" s="207" t="s">
        <v>42</v>
      </c>
      <c r="AX192" s="207" t="s">
        <v>85</v>
      </c>
      <c r="AY192" s="215" t="s">
        <v>161</v>
      </c>
    </row>
    <row r="193" spans="2:51" s="207" customFormat="1" ht="20.25" customHeight="1">
      <c r="B193" s="208"/>
      <c r="C193" s="209"/>
      <c r="D193" s="209"/>
      <c r="E193" s="210"/>
      <c r="F193" s="236" t="s">
        <v>233</v>
      </c>
      <c r="G193" s="236"/>
      <c r="H193" s="236"/>
      <c r="I193" s="236"/>
      <c r="J193" s="209"/>
      <c r="K193" s="210"/>
      <c r="L193" s="209"/>
      <c r="M193" s="209"/>
      <c r="N193" s="209"/>
      <c r="O193" s="209"/>
      <c r="P193" s="209"/>
      <c r="Q193" s="209"/>
      <c r="R193" s="212"/>
      <c r="T193" s="213"/>
      <c r="U193" s="209"/>
      <c r="V193" s="209"/>
      <c r="W193" s="209"/>
      <c r="X193" s="209"/>
      <c r="Y193" s="209"/>
      <c r="Z193" s="209"/>
      <c r="AA193" s="214"/>
      <c r="AT193" s="215" t="s">
        <v>169</v>
      </c>
      <c r="AU193" s="215" t="s">
        <v>24</v>
      </c>
      <c r="AV193" s="207" t="s">
        <v>25</v>
      </c>
      <c r="AW193" s="207" t="s">
        <v>42</v>
      </c>
      <c r="AX193" s="207" t="s">
        <v>85</v>
      </c>
      <c r="AY193" s="215" t="s">
        <v>161</v>
      </c>
    </row>
    <row r="194" spans="2:51" s="216" customFormat="1" ht="20.25" customHeight="1">
      <c r="B194" s="217"/>
      <c r="C194" s="218"/>
      <c r="D194" s="218"/>
      <c r="E194" s="219"/>
      <c r="F194" s="220" t="s">
        <v>234</v>
      </c>
      <c r="G194" s="220"/>
      <c r="H194" s="220"/>
      <c r="I194" s="220"/>
      <c r="J194" s="218"/>
      <c r="K194" s="221">
        <v>30</v>
      </c>
      <c r="L194" s="218"/>
      <c r="M194" s="218"/>
      <c r="N194" s="218"/>
      <c r="O194" s="218"/>
      <c r="P194" s="218"/>
      <c r="Q194" s="218"/>
      <c r="R194" s="222"/>
      <c r="T194" s="223"/>
      <c r="U194" s="218"/>
      <c r="V194" s="218"/>
      <c r="W194" s="218"/>
      <c r="X194" s="218"/>
      <c r="Y194" s="218"/>
      <c r="Z194" s="218"/>
      <c r="AA194" s="224"/>
      <c r="AT194" s="225" t="s">
        <v>169</v>
      </c>
      <c r="AU194" s="225" t="s">
        <v>24</v>
      </c>
      <c r="AV194" s="216" t="s">
        <v>24</v>
      </c>
      <c r="AW194" s="216" t="s">
        <v>42</v>
      </c>
      <c r="AX194" s="216" t="s">
        <v>85</v>
      </c>
      <c r="AY194" s="225" t="s">
        <v>161</v>
      </c>
    </row>
    <row r="195" spans="2:51" s="237" customFormat="1" ht="20.25" customHeight="1">
      <c r="B195" s="238"/>
      <c r="C195" s="239"/>
      <c r="D195" s="239"/>
      <c r="E195" s="240"/>
      <c r="F195" s="241" t="s">
        <v>190</v>
      </c>
      <c r="G195" s="241"/>
      <c r="H195" s="241"/>
      <c r="I195" s="241"/>
      <c r="J195" s="239"/>
      <c r="K195" s="242">
        <v>30</v>
      </c>
      <c r="L195" s="239"/>
      <c r="M195" s="239"/>
      <c r="N195" s="239"/>
      <c r="O195" s="239"/>
      <c r="P195" s="239"/>
      <c r="Q195" s="239"/>
      <c r="R195" s="243"/>
      <c r="T195" s="244"/>
      <c r="U195" s="239"/>
      <c r="V195" s="239"/>
      <c r="W195" s="239"/>
      <c r="X195" s="239"/>
      <c r="Y195" s="239"/>
      <c r="Z195" s="239"/>
      <c r="AA195" s="245"/>
      <c r="AT195" s="246" t="s">
        <v>169</v>
      </c>
      <c r="AU195" s="246" t="s">
        <v>24</v>
      </c>
      <c r="AV195" s="237" t="s">
        <v>166</v>
      </c>
      <c r="AW195" s="237" t="s">
        <v>42</v>
      </c>
      <c r="AX195" s="237" t="s">
        <v>25</v>
      </c>
      <c r="AY195" s="246" t="s">
        <v>161</v>
      </c>
    </row>
    <row r="196" spans="2:65" s="34" customFormat="1" ht="28.5" customHeight="1">
      <c r="B196" s="161"/>
      <c r="C196" s="197" t="s">
        <v>217</v>
      </c>
      <c r="D196" s="197" t="s">
        <v>162</v>
      </c>
      <c r="E196" s="198" t="s">
        <v>236</v>
      </c>
      <c r="F196" s="199" t="s">
        <v>237</v>
      </c>
      <c r="G196" s="199"/>
      <c r="H196" s="199"/>
      <c r="I196" s="199"/>
      <c r="J196" s="200" t="s">
        <v>212</v>
      </c>
      <c r="K196" s="201">
        <v>22</v>
      </c>
      <c r="L196" s="202">
        <v>0</v>
      </c>
      <c r="M196" s="202"/>
      <c r="N196" s="203">
        <f>ROUND(L196*K196,2)</f>
        <v>0</v>
      </c>
      <c r="O196" s="203"/>
      <c r="P196" s="203"/>
      <c r="Q196" s="203"/>
      <c r="R196" s="163"/>
      <c r="T196" s="204"/>
      <c r="U196" s="46" t="s">
        <v>50</v>
      </c>
      <c r="V196" s="36"/>
      <c r="W196" s="205">
        <f>V196*K196</f>
        <v>0</v>
      </c>
      <c r="X196" s="205">
        <v>0.00868</v>
      </c>
      <c r="Y196" s="205">
        <f>X196*K196</f>
        <v>0.19096000000000002</v>
      </c>
      <c r="Z196" s="205">
        <v>0</v>
      </c>
      <c r="AA196" s="206">
        <f>Z196*K196</f>
        <v>0</v>
      </c>
      <c r="AR196" s="11" t="s">
        <v>166</v>
      </c>
      <c r="AT196" s="11" t="s">
        <v>162</v>
      </c>
      <c r="AU196" s="11" t="s">
        <v>24</v>
      </c>
      <c r="AY196" s="11" t="s">
        <v>161</v>
      </c>
      <c r="BE196" s="125">
        <f>IF(U196="základní",N196,0)</f>
        <v>0</v>
      </c>
      <c r="BF196" s="125">
        <f>IF(U196="snížená",N196,0)</f>
        <v>0</v>
      </c>
      <c r="BG196" s="125">
        <f>IF(U196="zákl. přenesená",N196,0)</f>
        <v>0</v>
      </c>
      <c r="BH196" s="125">
        <f>IF(U196="sníž. přenesená",N196,0)</f>
        <v>0</v>
      </c>
      <c r="BI196" s="125">
        <f>IF(U196="nulová",N196,0)</f>
        <v>0</v>
      </c>
      <c r="BJ196" s="11" t="s">
        <v>25</v>
      </c>
      <c r="BK196" s="125">
        <f>ROUND(L196*K196,2)</f>
        <v>0</v>
      </c>
      <c r="BL196" s="11" t="s">
        <v>166</v>
      </c>
      <c r="BM196" s="11" t="s">
        <v>886</v>
      </c>
    </row>
    <row r="197" spans="2:51" s="216" customFormat="1" ht="20.25" customHeight="1">
      <c r="B197" s="217"/>
      <c r="C197" s="218"/>
      <c r="D197" s="218"/>
      <c r="E197" s="219"/>
      <c r="F197" s="247" t="s">
        <v>887</v>
      </c>
      <c r="G197" s="247"/>
      <c r="H197" s="247"/>
      <c r="I197" s="247"/>
      <c r="J197" s="218"/>
      <c r="K197" s="221">
        <v>22</v>
      </c>
      <c r="L197" s="218"/>
      <c r="M197" s="218"/>
      <c r="N197" s="218"/>
      <c r="O197" s="218"/>
      <c r="P197" s="218"/>
      <c r="Q197" s="218"/>
      <c r="R197" s="222"/>
      <c r="T197" s="223"/>
      <c r="U197" s="218"/>
      <c r="V197" s="218"/>
      <c r="W197" s="218"/>
      <c r="X197" s="218"/>
      <c r="Y197" s="218"/>
      <c r="Z197" s="218"/>
      <c r="AA197" s="224"/>
      <c r="AT197" s="225" t="s">
        <v>169</v>
      </c>
      <c r="AU197" s="225" t="s">
        <v>24</v>
      </c>
      <c r="AV197" s="216" t="s">
        <v>24</v>
      </c>
      <c r="AW197" s="216" t="s">
        <v>42</v>
      </c>
      <c r="AX197" s="216" t="s">
        <v>85</v>
      </c>
      <c r="AY197" s="225" t="s">
        <v>161</v>
      </c>
    </row>
    <row r="198" spans="2:51" s="237" customFormat="1" ht="20.25" customHeight="1">
      <c r="B198" s="238"/>
      <c r="C198" s="239"/>
      <c r="D198" s="239"/>
      <c r="E198" s="240"/>
      <c r="F198" s="241" t="s">
        <v>190</v>
      </c>
      <c r="G198" s="241"/>
      <c r="H198" s="241"/>
      <c r="I198" s="241"/>
      <c r="J198" s="239"/>
      <c r="K198" s="242">
        <v>22</v>
      </c>
      <c r="L198" s="239"/>
      <c r="M198" s="239"/>
      <c r="N198" s="239"/>
      <c r="O198" s="239"/>
      <c r="P198" s="239"/>
      <c r="Q198" s="239"/>
      <c r="R198" s="243"/>
      <c r="T198" s="244"/>
      <c r="U198" s="239"/>
      <c r="V198" s="239"/>
      <c r="W198" s="239"/>
      <c r="X198" s="239"/>
      <c r="Y198" s="239"/>
      <c r="Z198" s="239"/>
      <c r="AA198" s="245"/>
      <c r="AT198" s="246" t="s">
        <v>169</v>
      </c>
      <c r="AU198" s="246" t="s">
        <v>24</v>
      </c>
      <c r="AV198" s="237" t="s">
        <v>166</v>
      </c>
      <c r="AW198" s="237" t="s">
        <v>42</v>
      </c>
      <c r="AX198" s="237" t="s">
        <v>25</v>
      </c>
      <c r="AY198" s="246" t="s">
        <v>161</v>
      </c>
    </row>
    <row r="199" spans="2:65" s="34" customFormat="1" ht="28.5" customHeight="1">
      <c r="B199" s="161"/>
      <c r="C199" s="197" t="s">
        <v>227</v>
      </c>
      <c r="D199" s="197" t="s">
        <v>162</v>
      </c>
      <c r="E199" s="198" t="s">
        <v>241</v>
      </c>
      <c r="F199" s="199" t="s">
        <v>242</v>
      </c>
      <c r="G199" s="199"/>
      <c r="H199" s="199"/>
      <c r="I199" s="199"/>
      <c r="J199" s="200" t="s">
        <v>212</v>
      </c>
      <c r="K199" s="201">
        <v>3</v>
      </c>
      <c r="L199" s="202">
        <v>0</v>
      </c>
      <c r="M199" s="202"/>
      <c r="N199" s="203">
        <f>ROUND(L199*K199,2)</f>
        <v>0</v>
      </c>
      <c r="O199" s="203"/>
      <c r="P199" s="203"/>
      <c r="Q199" s="203"/>
      <c r="R199" s="163"/>
      <c r="T199" s="204"/>
      <c r="U199" s="46" t="s">
        <v>50</v>
      </c>
      <c r="V199" s="36"/>
      <c r="W199" s="205">
        <f>V199*K199</f>
        <v>0</v>
      </c>
      <c r="X199" s="205">
        <v>0.01269</v>
      </c>
      <c r="Y199" s="205">
        <f>X199*K199</f>
        <v>0.03807</v>
      </c>
      <c r="Z199" s="205">
        <v>0</v>
      </c>
      <c r="AA199" s="206">
        <f>Z199*K199</f>
        <v>0</v>
      </c>
      <c r="AR199" s="11" t="s">
        <v>166</v>
      </c>
      <c r="AT199" s="11" t="s">
        <v>162</v>
      </c>
      <c r="AU199" s="11" t="s">
        <v>24</v>
      </c>
      <c r="AY199" s="11" t="s">
        <v>161</v>
      </c>
      <c r="BE199" s="125">
        <f>IF(U199="základní",N199,0)</f>
        <v>0</v>
      </c>
      <c r="BF199" s="125">
        <f>IF(U199="snížená",N199,0)</f>
        <v>0</v>
      </c>
      <c r="BG199" s="125">
        <f>IF(U199="zákl. přenesená",N199,0)</f>
        <v>0</v>
      </c>
      <c r="BH199" s="125">
        <f>IF(U199="sníž. přenesená",N199,0)</f>
        <v>0</v>
      </c>
      <c r="BI199" s="125">
        <f>IF(U199="nulová",N199,0)</f>
        <v>0</v>
      </c>
      <c r="BJ199" s="11" t="s">
        <v>25</v>
      </c>
      <c r="BK199" s="125">
        <f>ROUND(L199*K199,2)</f>
        <v>0</v>
      </c>
      <c r="BL199" s="11" t="s">
        <v>166</v>
      </c>
      <c r="BM199" s="11" t="s">
        <v>888</v>
      </c>
    </row>
    <row r="200" spans="2:51" s="216" customFormat="1" ht="20.25" customHeight="1">
      <c r="B200" s="217"/>
      <c r="C200" s="218"/>
      <c r="D200" s="218"/>
      <c r="E200" s="219"/>
      <c r="F200" s="247" t="s">
        <v>889</v>
      </c>
      <c r="G200" s="247"/>
      <c r="H200" s="247"/>
      <c r="I200" s="247"/>
      <c r="J200" s="218"/>
      <c r="K200" s="221">
        <v>3</v>
      </c>
      <c r="L200" s="218"/>
      <c r="M200" s="218"/>
      <c r="N200" s="218"/>
      <c r="O200" s="218"/>
      <c r="P200" s="218"/>
      <c r="Q200" s="218"/>
      <c r="R200" s="222"/>
      <c r="T200" s="223"/>
      <c r="U200" s="218"/>
      <c r="V200" s="218"/>
      <c r="W200" s="218"/>
      <c r="X200" s="218"/>
      <c r="Y200" s="218"/>
      <c r="Z200" s="218"/>
      <c r="AA200" s="224"/>
      <c r="AT200" s="225" t="s">
        <v>169</v>
      </c>
      <c r="AU200" s="225" t="s">
        <v>24</v>
      </c>
      <c r="AV200" s="216" t="s">
        <v>24</v>
      </c>
      <c r="AW200" s="216" t="s">
        <v>42</v>
      </c>
      <c r="AX200" s="216" t="s">
        <v>85</v>
      </c>
      <c r="AY200" s="225" t="s">
        <v>161</v>
      </c>
    </row>
    <row r="201" spans="2:51" s="237" customFormat="1" ht="20.25" customHeight="1">
      <c r="B201" s="238"/>
      <c r="C201" s="239"/>
      <c r="D201" s="239"/>
      <c r="E201" s="240"/>
      <c r="F201" s="241" t="s">
        <v>190</v>
      </c>
      <c r="G201" s="241"/>
      <c r="H201" s="241"/>
      <c r="I201" s="241"/>
      <c r="J201" s="239"/>
      <c r="K201" s="242">
        <v>3</v>
      </c>
      <c r="L201" s="239"/>
      <c r="M201" s="239"/>
      <c r="N201" s="239"/>
      <c r="O201" s="239"/>
      <c r="P201" s="239"/>
      <c r="Q201" s="239"/>
      <c r="R201" s="243"/>
      <c r="T201" s="244"/>
      <c r="U201" s="239"/>
      <c r="V201" s="239"/>
      <c r="W201" s="239"/>
      <c r="X201" s="239"/>
      <c r="Y201" s="239"/>
      <c r="Z201" s="239"/>
      <c r="AA201" s="245"/>
      <c r="AT201" s="246" t="s">
        <v>169</v>
      </c>
      <c r="AU201" s="246" t="s">
        <v>24</v>
      </c>
      <c r="AV201" s="237" t="s">
        <v>166</v>
      </c>
      <c r="AW201" s="237" t="s">
        <v>42</v>
      </c>
      <c r="AX201" s="237" t="s">
        <v>25</v>
      </c>
      <c r="AY201" s="246" t="s">
        <v>161</v>
      </c>
    </row>
    <row r="202" spans="2:65" s="34" customFormat="1" ht="28.5" customHeight="1">
      <c r="B202" s="161"/>
      <c r="C202" s="197" t="s">
        <v>235</v>
      </c>
      <c r="D202" s="197" t="s">
        <v>162</v>
      </c>
      <c r="E202" s="198" t="s">
        <v>245</v>
      </c>
      <c r="F202" s="199" t="s">
        <v>246</v>
      </c>
      <c r="G202" s="199"/>
      <c r="H202" s="199"/>
      <c r="I202" s="199"/>
      <c r="J202" s="200" t="s">
        <v>212</v>
      </c>
      <c r="K202" s="201">
        <v>3</v>
      </c>
      <c r="L202" s="202">
        <v>0</v>
      </c>
      <c r="M202" s="202"/>
      <c r="N202" s="203">
        <f>ROUND(L202*K202,2)</f>
        <v>0</v>
      </c>
      <c r="O202" s="203"/>
      <c r="P202" s="203"/>
      <c r="Q202" s="203"/>
      <c r="R202" s="163"/>
      <c r="T202" s="204"/>
      <c r="U202" s="46" t="s">
        <v>50</v>
      </c>
      <c r="V202" s="36"/>
      <c r="W202" s="205">
        <f>V202*K202</f>
        <v>0</v>
      </c>
      <c r="X202" s="205">
        <v>0.01068</v>
      </c>
      <c r="Y202" s="205">
        <f>X202*K202</f>
        <v>0.03204</v>
      </c>
      <c r="Z202" s="205">
        <v>0</v>
      </c>
      <c r="AA202" s="206">
        <f>Z202*K202</f>
        <v>0</v>
      </c>
      <c r="AR202" s="11" t="s">
        <v>166</v>
      </c>
      <c r="AT202" s="11" t="s">
        <v>162</v>
      </c>
      <c r="AU202" s="11" t="s">
        <v>24</v>
      </c>
      <c r="AY202" s="11" t="s">
        <v>161</v>
      </c>
      <c r="BE202" s="125">
        <f>IF(U202="základní",N202,0)</f>
        <v>0</v>
      </c>
      <c r="BF202" s="125">
        <f>IF(U202="snížená",N202,0)</f>
        <v>0</v>
      </c>
      <c r="BG202" s="125">
        <f>IF(U202="zákl. přenesená",N202,0)</f>
        <v>0</v>
      </c>
      <c r="BH202" s="125">
        <f>IF(U202="sníž. přenesená",N202,0)</f>
        <v>0</v>
      </c>
      <c r="BI202" s="125">
        <f>IF(U202="nulová",N202,0)</f>
        <v>0</v>
      </c>
      <c r="BJ202" s="11" t="s">
        <v>25</v>
      </c>
      <c r="BK202" s="125">
        <f>ROUND(L202*K202,2)</f>
        <v>0</v>
      </c>
      <c r="BL202" s="11" t="s">
        <v>166</v>
      </c>
      <c r="BM202" s="11" t="s">
        <v>890</v>
      </c>
    </row>
    <row r="203" spans="2:51" s="216" customFormat="1" ht="20.25" customHeight="1">
      <c r="B203" s="217"/>
      <c r="C203" s="218"/>
      <c r="D203" s="218"/>
      <c r="E203" s="219"/>
      <c r="F203" s="247" t="s">
        <v>889</v>
      </c>
      <c r="G203" s="247"/>
      <c r="H203" s="247"/>
      <c r="I203" s="247"/>
      <c r="J203" s="218"/>
      <c r="K203" s="221">
        <v>3</v>
      </c>
      <c r="L203" s="218"/>
      <c r="M203" s="218"/>
      <c r="N203" s="218"/>
      <c r="O203" s="218"/>
      <c r="P203" s="218"/>
      <c r="Q203" s="218"/>
      <c r="R203" s="222"/>
      <c r="T203" s="223"/>
      <c r="U203" s="218"/>
      <c r="V203" s="218"/>
      <c r="W203" s="218"/>
      <c r="X203" s="218"/>
      <c r="Y203" s="218"/>
      <c r="Z203" s="218"/>
      <c r="AA203" s="224"/>
      <c r="AT203" s="225" t="s">
        <v>169</v>
      </c>
      <c r="AU203" s="225" t="s">
        <v>24</v>
      </c>
      <c r="AV203" s="216" t="s">
        <v>24</v>
      </c>
      <c r="AW203" s="216" t="s">
        <v>42</v>
      </c>
      <c r="AX203" s="216" t="s">
        <v>85</v>
      </c>
      <c r="AY203" s="225" t="s">
        <v>161</v>
      </c>
    </row>
    <row r="204" spans="2:51" s="237" customFormat="1" ht="20.25" customHeight="1">
      <c r="B204" s="238"/>
      <c r="C204" s="239"/>
      <c r="D204" s="239"/>
      <c r="E204" s="240"/>
      <c r="F204" s="241" t="s">
        <v>190</v>
      </c>
      <c r="G204" s="241"/>
      <c r="H204" s="241"/>
      <c r="I204" s="241"/>
      <c r="J204" s="239"/>
      <c r="K204" s="242">
        <v>3</v>
      </c>
      <c r="L204" s="239"/>
      <c r="M204" s="239"/>
      <c r="N204" s="239"/>
      <c r="O204" s="239"/>
      <c r="P204" s="239"/>
      <c r="Q204" s="239"/>
      <c r="R204" s="243"/>
      <c r="T204" s="244"/>
      <c r="U204" s="239"/>
      <c r="V204" s="239"/>
      <c r="W204" s="239"/>
      <c r="X204" s="239"/>
      <c r="Y204" s="239"/>
      <c r="Z204" s="239"/>
      <c r="AA204" s="245"/>
      <c r="AT204" s="246" t="s">
        <v>169</v>
      </c>
      <c r="AU204" s="246" t="s">
        <v>24</v>
      </c>
      <c r="AV204" s="237" t="s">
        <v>166</v>
      </c>
      <c r="AW204" s="237" t="s">
        <v>42</v>
      </c>
      <c r="AX204" s="237" t="s">
        <v>25</v>
      </c>
      <c r="AY204" s="246" t="s">
        <v>161</v>
      </c>
    </row>
    <row r="205" spans="2:65" s="34" customFormat="1" ht="28.5" customHeight="1">
      <c r="B205" s="161"/>
      <c r="C205" s="197" t="s">
        <v>240</v>
      </c>
      <c r="D205" s="197" t="s">
        <v>162</v>
      </c>
      <c r="E205" s="198" t="s">
        <v>250</v>
      </c>
      <c r="F205" s="199" t="s">
        <v>251</v>
      </c>
      <c r="G205" s="199"/>
      <c r="H205" s="199"/>
      <c r="I205" s="199"/>
      <c r="J205" s="200" t="s">
        <v>212</v>
      </c>
      <c r="K205" s="201">
        <v>7</v>
      </c>
      <c r="L205" s="202">
        <v>0</v>
      </c>
      <c r="M205" s="202"/>
      <c r="N205" s="203">
        <f>ROUND(L205*K205,2)</f>
        <v>0</v>
      </c>
      <c r="O205" s="203"/>
      <c r="P205" s="203"/>
      <c r="Q205" s="203"/>
      <c r="R205" s="163"/>
      <c r="T205" s="204"/>
      <c r="U205" s="46" t="s">
        <v>50</v>
      </c>
      <c r="V205" s="36"/>
      <c r="W205" s="205">
        <f>V205*K205</f>
        <v>0</v>
      </c>
      <c r="X205" s="205">
        <v>0.01269</v>
      </c>
      <c r="Y205" s="205">
        <f>X205*K205</f>
        <v>0.08882999999999999</v>
      </c>
      <c r="Z205" s="205">
        <v>0</v>
      </c>
      <c r="AA205" s="206">
        <f>Z205*K205</f>
        <v>0</v>
      </c>
      <c r="AR205" s="11" t="s">
        <v>166</v>
      </c>
      <c r="AT205" s="11" t="s">
        <v>162</v>
      </c>
      <c r="AU205" s="11" t="s">
        <v>24</v>
      </c>
      <c r="AY205" s="11" t="s">
        <v>161</v>
      </c>
      <c r="BE205" s="125">
        <f>IF(U205="základní",N205,0)</f>
        <v>0</v>
      </c>
      <c r="BF205" s="125">
        <f>IF(U205="snížená",N205,0)</f>
        <v>0</v>
      </c>
      <c r="BG205" s="125">
        <f>IF(U205="zákl. přenesená",N205,0)</f>
        <v>0</v>
      </c>
      <c r="BH205" s="125">
        <f>IF(U205="sníž. přenesená",N205,0)</f>
        <v>0</v>
      </c>
      <c r="BI205" s="125">
        <f>IF(U205="nulová",N205,0)</f>
        <v>0</v>
      </c>
      <c r="BJ205" s="11" t="s">
        <v>25</v>
      </c>
      <c r="BK205" s="125">
        <f>ROUND(L205*K205,2)</f>
        <v>0</v>
      </c>
      <c r="BL205" s="11" t="s">
        <v>166</v>
      </c>
      <c r="BM205" s="11" t="s">
        <v>891</v>
      </c>
    </row>
    <row r="206" spans="2:51" s="216" customFormat="1" ht="20.25" customHeight="1">
      <c r="B206" s="217"/>
      <c r="C206" s="218"/>
      <c r="D206" s="218"/>
      <c r="E206" s="219"/>
      <c r="F206" s="247" t="s">
        <v>892</v>
      </c>
      <c r="G206" s="247"/>
      <c r="H206" s="247"/>
      <c r="I206" s="247"/>
      <c r="J206" s="218"/>
      <c r="K206" s="221">
        <v>7</v>
      </c>
      <c r="L206" s="218"/>
      <c r="M206" s="218"/>
      <c r="N206" s="218"/>
      <c r="O206" s="218"/>
      <c r="P206" s="218"/>
      <c r="Q206" s="218"/>
      <c r="R206" s="222"/>
      <c r="T206" s="223"/>
      <c r="U206" s="218"/>
      <c r="V206" s="218"/>
      <c r="W206" s="218"/>
      <c r="X206" s="218"/>
      <c r="Y206" s="218"/>
      <c r="Z206" s="218"/>
      <c r="AA206" s="224"/>
      <c r="AT206" s="225" t="s">
        <v>169</v>
      </c>
      <c r="AU206" s="225" t="s">
        <v>24</v>
      </c>
      <c r="AV206" s="216" t="s">
        <v>24</v>
      </c>
      <c r="AW206" s="216" t="s">
        <v>42</v>
      </c>
      <c r="AX206" s="216" t="s">
        <v>85</v>
      </c>
      <c r="AY206" s="225" t="s">
        <v>161</v>
      </c>
    </row>
    <row r="207" spans="2:51" s="237" customFormat="1" ht="20.25" customHeight="1">
      <c r="B207" s="238"/>
      <c r="C207" s="239"/>
      <c r="D207" s="239"/>
      <c r="E207" s="240"/>
      <c r="F207" s="241" t="s">
        <v>190</v>
      </c>
      <c r="G207" s="241"/>
      <c r="H207" s="241"/>
      <c r="I207" s="241"/>
      <c r="J207" s="239"/>
      <c r="K207" s="242">
        <v>7</v>
      </c>
      <c r="L207" s="239"/>
      <c r="M207" s="239"/>
      <c r="N207" s="239"/>
      <c r="O207" s="239"/>
      <c r="P207" s="239"/>
      <c r="Q207" s="239"/>
      <c r="R207" s="243"/>
      <c r="T207" s="244"/>
      <c r="U207" s="239"/>
      <c r="V207" s="239"/>
      <c r="W207" s="239"/>
      <c r="X207" s="239"/>
      <c r="Y207" s="239"/>
      <c r="Z207" s="239"/>
      <c r="AA207" s="245"/>
      <c r="AT207" s="246" t="s">
        <v>169</v>
      </c>
      <c r="AU207" s="246" t="s">
        <v>24</v>
      </c>
      <c r="AV207" s="237" t="s">
        <v>166</v>
      </c>
      <c r="AW207" s="237" t="s">
        <v>42</v>
      </c>
      <c r="AX207" s="237" t="s">
        <v>25</v>
      </c>
      <c r="AY207" s="246" t="s">
        <v>161</v>
      </c>
    </row>
    <row r="208" spans="2:65" s="34" customFormat="1" ht="28.5" customHeight="1">
      <c r="B208" s="161"/>
      <c r="C208" s="197" t="s">
        <v>30</v>
      </c>
      <c r="D208" s="197" t="s">
        <v>162</v>
      </c>
      <c r="E208" s="198" t="s">
        <v>254</v>
      </c>
      <c r="F208" s="199" t="s">
        <v>255</v>
      </c>
      <c r="G208" s="199"/>
      <c r="H208" s="199"/>
      <c r="I208" s="199"/>
      <c r="J208" s="200" t="s">
        <v>212</v>
      </c>
      <c r="K208" s="201">
        <v>12</v>
      </c>
      <c r="L208" s="202">
        <v>0</v>
      </c>
      <c r="M208" s="202"/>
      <c r="N208" s="203">
        <f>ROUND(L208*K208,2)</f>
        <v>0</v>
      </c>
      <c r="O208" s="203"/>
      <c r="P208" s="203"/>
      <c r="Q208" s="203"/>
      <c r="R208" s="163"/>
      <c r="T208" s="204"/>
      <c r="U208" s="46" t="s">
        <v>50</v>
      </c>
      <c r="V208" s="36"/>
      <c r="W208" s="205">
        <f>V208*K208</f>
        <v>0</v>
      </c>
      <c r="X208" s="205">
        <v>0.10775</v>
      </c>
      <c r="Y208" s="205">
        <f>X208*K208</f>
        <v>1.293</v>
      </c>
      <c r="Z208" s="205">
        <v>0</v>
      </c>
      <c r="AA208" s="206">
        <f>Z208*K208</f>
        <v>0</v>
      </c>
      <c r="AR208" s="11" t="s">
        <v>166</v>
      </c>
      <c r="AT208" s="11" t="s">
        <v>162</v>
      </c>
      <c r="AU208" s="11" t="s">
        <v>24</v>
      </c>
      <c r="AY208" s="11" t="s">
        <v>161</v>
      </c>
      <c r="BE208" s="125">
        <f>IF(U208="základní",N208,0)</f>
        <v>0</v>
      </c>
      <c r="BF208" s="125">
        <f>IF(U208="snížená",N208,0)</f>
        <v>0</v>
      </c>
      <c r="BG208" s="125">
        <f>IF(U208="zákl. přenesená",N208,0)</f>
        <v>0</v>
      </c>
      <c r="BH208" s="125">
        <f>IF(U208="sníž. přenesená",N208,0)</f>
        <v>0</v>
      </c>
      <c r="BI208" s="125">
        <f>IF(U208="nulová",N208,0)</f>
        <v>0</v>
      </c>
      <c r="BJ208" s="11" t="s">
        <v>25</v>
      </c>
      <c r="BK208" s="125">
        <f>ROUND(L208*K208,2)</f>
        <v>0</v>
      </c>
      <c r="BL208" s="11" t="s">
        <v>166</v>
      </c>
      <c r="BM208" s="11" t="s">
        <v>893</v>
      </c>
    </row>
    <row r="209" spans="2:51" s="216" customFormat="1" ht="20.25" customHeight="1">
      <c r="B209" s="217"/>
      <c r="C209" s="218"/>
      <c r="D209" s="218"/>
      <c r="E209" s="219"/>
      <c r="F209" s="247" t="s">
        <v>894</v>
      </c>
      <c r="G209" s="247"/>
      <c r="H209" s="247"/>
      <c r="I209" s="247"/>
      <c r="J209" s="218"/>
      <c r="K209" s="221">
        <v>12</v>
      </c>
      <c r="L209" s="218"/>
      <c r="M209" s="218"/>
      <c r="N209" s="218"/>
      <c r="O209" s="218"/>
      <c r="P209" s="218"/>
      <c r="Q209" s="218"/>
      <c r="R209" s="222"/>
      <c r="T209" s="223"/>
      <c r="U209" s="218"/>
      <c r="V209" s="218"/>
      <c r="W209" s="218"/>
      <c r="X209" s="218"/>
      <c r="Y209" s="218"/>
      <c r="Z209" s="218"/>
      <c r="AA209" s="224"/>
      <c r="AT209" s="225" t="s">
        <v>169</v>
      </c>
      <c r="AU209" s="225" t="s">
        <v>24</v>
      </c>
      <c r="AV209" s="216" t="s">
        <v>24</v>
      </c>
      <c r="AW209" s="216" t="s">
        <v>42</v>
      </c>
      <c r="AX209" s="216" t="s">
        <v>85</v>
      </c>
      <c r="AY209" s="225" t="s">
        <v>161</v>
      </c>
    </row>
    <row r="210" spans="2:51" s="237" customFormat="1" ht="20.25" customHeight="1">
      <c r="B210" s="238"/>
      <c r="C210" s="239"/>
      <c r="D210" s="239"/>
      <c r="E210" s="240"/>
      <c r="F210" s="241" t="s">
        <v>190</v>
      </c>
      <c r="G210" s="241"/>
      <c r="H210" s="241"/>
      <c r="I210" s="241"/>
      <c r="J210" s="239"/>
      <c r="K210" s="242">
        <v>12</v>
      </c>
      <c r="L210" s="239"/>
      <c r="M210" s="239"/>
      <c r="N210" s="239"/>
      <c r="O210" s="239"/>
      <c r="P210" s="239"/>
      <c r="Q210" s="239"/>
      <c r="R210" s="243"/>
      <c r="T210" s="244"/>
      <c r="U210" s="239"/>
      <c r="V210" s="239"/>
      <c r="W210" s="239"/>
      <c r="X210" s="239"/>
      <c r="Y210" s="239"/>
      <c r="Z210" s="239"/>
      <c r="AA210" s="245"/>
      <c r="AT210" s="246" t="s">
        <v>169</v>
      </c>
      <c r="AU210" s="246" t="s">
        <v>24</v>
      </c>
      <c r="AV210" s="237" t="s">
        <v>166</v>
      </c>
      <c r="AW210" s="237" t="s">
        <v>42</v>
      </c>
      <c r="AX210" s="237" t="s">
        <v>25</v>
      </c>
      <c r="AY210" s="246" t="s">
        <v>161</v>
      </c>
    </row>
    <row r="211" spans="2:65" s="34" customFormat="1" ht="28.5" customHeight="1">
      <c r="B211" s="161"/>
      <c r="C211" s="197" t="s">
        <v>249</v>
      </c>
      <c r="D211" s="197" t="s">
        <v>162</v>
      </c>
      <c r="E211" s="198" t="s">
        <v>259</v>
      </c>
      <c r="F211" s="199" t="s">
        <v>260</v>
      </c>
      <c r="G211" s="199"/>
      <c r="H211" s="199"/>
      <c r="I211" s="199"/>
      <c r="J211" s="200" t="s">
        <v>165</v>
      </c>
      <c r="K211" s="201">
        <v>34.409</v>
      </c>
      <c r="L211" s="202">
        <v>0</v>
      </c>
      <c r="M211" s="202"/>
      <c r="N211" s="203">
        <f>ROUND(L211*K211,2)</f>
        <v>0</v>
      </c>
      <c r="O211" s="203"/>
      <c r="P211" s="203"/>
      <c r="Q211" s="203"/>
      <c r="R211" s="163"/>
      <c r="T211" s="204"/>
      <c r="U211" s="46" t="s">
        <v>50</v>
      </c>
      <c r="V211" s="36"/>
      <c r="W211" s="205">
        <f>V211*K211</f>
        <v>0</v>
      </c>
      <c r="X211" s="205">
        <v>0</v>
      </c>
      <c r="Y211" s="205">
        <f>X211*K211</f>
        <v>0</v>
      </c>
      <c r="Z211" s="205">
        <v>0</v>
      </c>
      <c r="AA211" s="206">
        <f>Z211*K211</f>
        <v>0</v>
      </c>
      <c r="AR211" s="11" t="s">
        <v>166</v>
      </c>
      <c r="AT211" s="11" t="s">
        <v>162</v>
      </c>
      <c r="AU211" s="11" t="s">
        <v>24</v>
      </c>
      <c r="AY211" s="11" t="s">
        <v>161</v>
      </c>
      <c r="BE211" s="125">
        <f>IF(U211="základní",N211,0)</f>
        <v>0</v>
      </c>
      <c r="BF211" s="125">
        <f>IF(U211="snížená",N211,0)</f>
        <v>0</v>
      </c>
      <c r="BG211" s="125">
        <f>IF(U211="zákl. přenesená",N211,0)</f>
        <v>0</v>
      </c>
      <c r="BH211" s="125">
        <f>IF(U211="sníž. přenesená",N211,0)</f>
        <v>0</v>
      </c>
      <c r="BI211" s="125">
        <f>IF(U211="nulová",N211,0)</f>
        <v>0</v>
      </c>
      <c r="BJ211" s="11" t="s">
        <v>25</v>
      </c>
      <c r="BK211" s="125">
        <f>ROUND(L211*K211,2)</f>
        <v>0</v>
      </c>
      <c r="BL211" s="11" t="s">
        <v>166</v>
      </c>
      <c r="BM211" s="11" t="s">
        <v>895</v>
      </c>
    </row>
    <row r="212" spans="2:51" s="207" customFormat="1" ht="20.25" customHeight="1">
      <c r="B212" s="208"/>
      <c r="C212" s="209"/>
      <c r="D212" s="209"/>
      <c r="E212" s="210"/>
      <c r="F212" s="211" t="s">
        <v>262</v>
      </c>
      <c r="G212" s="211"/>
      <c r="H212" s="211"/>
      <c r="I212" s="211"/>
      <c r="J212" s="209"/>
      <c r="K212" s="210"/>
      <c r="L212" s="209"/>
      <c r="M212" s="209"/>
      <c r="N212" s="209"/>
      <c r="O212" s="209"/>
      <c r="P212" s="209"/>
      <c r="Q212" s="209"/>
      <c r="R212" s="212"/>
      <c r="T212" s="213"/>
      <c r="U212" s="209"/>
      <c r="V212" s="209"/>
      <c r="W212" s="209"/>
      <c r="X212" s="209"/>
      <c r="Y212" s="209"/>
      <c r="Z212" s="209"/>
      <c r="AA212" s="214"/>
      <c r="AT212" s="215" t="s">
        <v>169</v>
      </c>
      <c r="AU212" s="215" t="s">
        <v>24</v>
      </c>
      <c r="AV212" s="207" t="s">
        <v>25</v>
      </c>
      <c r="AW212" s="207" t="s">
        <v>42</v>
      </c>
      <c r="AX212" s="207" t="s">
        <v>85</v>
      </c>
      <c r="AY212" s="215" t="s">
        <v>161</v>
      </c>
    </row>
    <row r="213" spans="2:51" s="207" customFormat="1" ht="20.25" customHeight="1">
      <c r="B213" s="208"/>
      <c r="C213" s="209"/>
      <c r="D213" s="209"/>
      <c r="E213" s="210"/>
      <c r="F213" s="236" t="s">
        <v>896</v>
      </c>
      <c r="G213" s="236"/>
      <c r="H213" s="236"/>
      <c r="I213" s="236"/>
      <c r="J213" s="209"/>
      <c r="K213" s="210"/>
      <c r="L213" s="209"/>
      <c r="M213" s="209"/>
      <c r="N213" s="209"/>
      <c r="O213" s="209"/>
      <c r="P213" s="209"/>
      <c r="Q213" s="209"/>
      <c r="R213" s="212"/>
      <c r="T213" s="213"/>
      <c r="U213" s="209"/>
      <c r="V213" s="209"/>
      <c r="W213" s="209"/>
      <c r="X213" s="209"/>
      <c r="Y213" s="209"/>
      <c r="Z213" s="209"/>
      <c r="AA213" s="214"/>
      <c r="AT213" s="215" t="s">
        <v>169</v>
      </c>
      <c r="AU213" s="215" t="s">
        <v>24</v>
      </c>
      <c r="AV213" s="207" t="s">
        <v>25</v>
      </c>
      <c r="AW213" s="207" t="s">
        <v>42</v>
      </c>
      <c r="AX213" s="207" t="s">
        <v>85</v>
      </c>
      <c r="AY213" s="215" t="s">
        <v>161</v>
      </c>
    </row>
    <row r="214" spans="2:51" s="216" customFormat="1" ht="20.25" customHeight="1">
      <c r="B214" s="217"/>
      <c r="C214" s="218"/>
      <c r="D214" s="218"/>
      <c r="E214" s="219"/>
      <c r="F214" s="220" t="s">
        <v>897</v>
      </c>
      <c r="G214" s="220"/>
      <c r="H214" s="220"/>
      <c r="I214" s="220"/>
      <c r="J214" s="218"/>
      <c r="K214" s="221">
        <v>34.409</v>
      </c>
      <c r="L214" s="218"/>
      <c r="M214" s="218"/>
      <c r="N214" s="218"/>
      <c r="O214" s="218"/>
      <c r="P214" s="218"/>
      <c r="Q214" s="218"/>
      <c r="R214" s="222"/>
      <c r="T214" s="223"/>
      <c r="U214" s="218"/>
      <c r="V214" s="218"/>
      <c r="W214" s="218"/>
      <c r="X214" s="218"/>
      <c r="Y214" s="218"/>
      <c r="Z214" s="218"/>
      <c r="AA214" s="224"/>
      <c r="AT214" s="225" t="s">
        <v>169</v>
      </c>
      <c r="AU214" s="225" t="s">
        <v>24</v>
      </c>
      <c r="AV214" s="216" t="s">
        <v>24</v>
      </c>
      <c r="AW214" s="216" t="s">
        <v>42</v>
      </c>
      <c r="AX214" s="216" t="s">
        <v>85</v>
      </c>
      <c r="AY214" s="225" t="s">
        <v>161</v>
      </c>
    </row>
    <row r="215" spans="2:51" s="237" customFormat="1" ht="20.25" customHeight="1">
      <c r="B215" s="238"/>
      <c r="C215" s="239"/>
      <c r="D215" s="239"/>
      <c r="E215" s="240"/>
      <c r="F215" s="241" t="s">
        <v>190</v>
      </c>
      <c r="G215" s="241"/>
      <c r="H215" s="241"/>
      <c r="I215" s="241"/>
      <c r="J215" s="239"/>
      <c r="K215" s="242">
        <v>34.409</v>
      </c>
      <c r="L215" s="239"/>
      <c r="M215" s="239"/>
      <c r="N215" s="239"/>
      <c r="O215" s="239"/>
      <c r="P215" s="239"/>
      <c r="Q215" s="239"/>
      <c r="R215" s="243"/>
      <c r="T215" s="244"/>
      <c r="U215" s="239"/>
      <c r="V215" s="239"/>
      <c r="W215" s="239"/>
      <c r="X215" s="239"/>
      <c r="Y215" s="239"/>
      <c r="Z215" s="239"/>
      <c r="AA215" s="245"/>
      <c r="AT215" s="246" t="s">
        <v>169</v>
      </c>
      <c r="AU215" s="246" t="s">
        <v>24</v>
      </c>
      <c r="AV215" s="237" t="s">
        <v>166</v>
      </c>
      <c r="AW215" s="237" t="s">
        <v>42</v>
      </c>
      <c r="AX215" s="237" t="s">
        <v>25</v>
      </c>
      <c r="AY215" s="246" t="s">
        <v>161</v>
      </c>
    </row>
    <row r="216" spans="2:65" s="34" customFormat="1" ht="28.5" customHeight="1">
      <c r="B216" s="161"/>
      <c r="C216" s="197" t="s">
        <v>253</v>
      </c>
      <c r="D216" s="197" t="s">
        <v>162</v>
      </c>
      <c r="E216" s="198" t="s">
        <v>282</v>
      </c>
      <c r="F216" s="199" t="s">
        <v>283</v>
      </c>
      <c r="G216" s="199"/>
      <c r="H216" s="199"/>
      <c r="I216" s="199"/>
      <c r="J216" s="200" t="s">
        <v>165</v>
      </c>
      <c r="K216" s="201">
        <v>103.227</v>
      </c>
      <c r="L216" s="202">
        <v>0</v>
      </c>
      <c r="M216" s="202"/>
      <c r="N216" s="203">
        <f>ROUND(L216*K216,2)</f>
        <v>0</v>
      </c>
      <c r="O216" s="203"/>
      <c r="P216" s="203"/>
      <c r="Q216" s="203"/>
      <c r="R216" s="163"/>
      <c r="T216" s="204"/>
      <c r="U216" s="46" t="s">
        <v>50</v>
      </c>
      <c r="V216" s="36"/>
      <c r="W216" s="205">
        <f>V216*K216</f>
        <v>0</v>
      </c>
      <c r="X216" s="205">
        <v>0</v>
      </c>
      <c r="Y216" s="205">
        <f>X216*K216</f>
        <v>0</v>
      </c>
      <c r="Z216" s="205">
        <v>0</v>
      </c>
      <c r="AA216" s="206">
        <f>Z216*K216</f>
        <v>0</v>
      </c>
      <c r="AR216" s="11" t="s">
        <v>166</v>
      </c>
      <c r="AT216" s="11" t="s">
        <v>162</v>
      </c>
      <c r="AU216" s="11" t="s">
        <v>24</v>
      </c>
      <c r="AY216" s="11" t="s">
        <v>161</v>
      </c>
      <c r="BE216" s="125">
        <f>IF(U216="základní",N216,0)</f>
        <v>0</v>
      </c>
      <c r="BF216" s="125">
        <f>IF(U216="snížená",N216,0)</f>
        <v>0</v>
      </c>
      <c r="BG216" s="125">
        <f>IF(U216="zákl. přenesená",N216,0)</f>
        <v>0</v>
      </c>
      <c r="BH216" s="125">
        <f>IF(U216="sníž. přenesená",N216,0)</f>
        <v>0</v>
      </c>
      <c r="BI216" s="125">
        <f>IF(U216="nulová",N216,0)</f>
        <v>0</v>
      </c>
      <c r="BJ216" s="11" t="s">
        <v>25</v>
      </c>
      <c r="BK216" s="125">
        <f>ROUND(L216*K216,2)</f>
        <v>0</v>
      </c>
      <c r="BL216" s="11" t="s">
        <v>166</v>
      </c>
      <c r="BM216" s="11" t="s">
        <v>898</v>
      </c>
    </row>
    <row r="217" spans="2:51" s="207" customFormat="1" ht="20.25" customHeight="1">
      <c r="B217" s="208"/>
      <c r="C217" s="209"/>
      <c r="D217" s="209"/>
      <c r="E217" s="210"/>
      <c r="F217" s="211" t="s">
        <v>285</v>
      </c>
      <c r="G217" s="211"/>
      <c r="H217" s="211"/>
      <c r="I217" s="211"/>
      <c r="J217" s="209"/>
      <c r="K217" s="210"/>
      <c r="L217" s="209"/>
      <c r="M217" s="209"/>
      <c r="N217" s="209"/>
      <c r="O217" s="209"/>
      <c r="P217" s="209"/>
      <c r="Q217" s="209"/>
      <c r="R217" s="212"/>
      <c r="T217" s="213"/>
      <c r="U217" s="209"/>
      <c r="V217" s="209"/>
      <c r="W217" s="209"/>
      <c r="X217" s="209"/>
      <c r="Y217" s="209"/>
      <c r="Z217" s="209"/>
      <c r="AA217" s="214"/>
      <c r="AT217" s="215" t="s">
        <v>169</v>
      </c>
      <c r="AU217" s="215" t="s">
        <v>24</v>
      </c>
      <c r="AV217" s="207" t="s">
        <v>25</v>
      </c>
      <c r="AW217" s="207" t="s">
        <v>42</v>
      </c>
      <c r="AX217" s="207" t="s">
        <v>85</v>
      </c>
      <c r="AY217" s="215" t="s">
        <v>161</v>
      </c>
    </row>
    <row r="218" spans="2:51" s="216" customFormat="1" ht="20.25" customHeight="1">
      <c r="B218" s="217"/>
      <c r="C218" s="218"/>
      <c r="D218" s="218"/>
      <c r="E218" s="219"/>
      <c r="F218" s="220" t="s">
        <v>899</v>
      </c>
      <c r="G218" s="220"/>
      <c r="H218" s="220"/>
      <c r="I218" s="220"/>
      <c r="J218" s="218"/>
      <c r="K218" s="221">
        <v>103.227</v>
      </c>
      <c r="L218" s="218"/>
      <c r="M218" s="218"/>
      <c r="N218" s="218"/>
      <c r="O218" s="218"/>
      <c r="P218" s="218"/>
      <c r="Q218" s="218"/>
      <c r="R218" s="222"/>
      <c r="T218" s="223"/>
      <c r="U218" s="218"/>
      <c r="V218" s="218"/>
      <c r="W218" s="218"/>
      <c r="X218" s="218"/>
      <c r="Y218" s="218"/>
      <c r="Z218" s="218"/>
      <c r="AA218" s="224"/>
      <c r="AT218" s="225" t="s">
        <v>169</v>
      </c>
      <c r="AU218" s="225" t="s">
        <v>24</v>
      </c>
      <c r="AV218" s="216" t="s">
        <v>24</v>
      </c>
      <c r="AW218" s="216" t="s">
        <v>42</v>
      </c>
      <c r="AX218" s="216" t="s">
        <v>85</v>
      </c>
      <c r="AY218" s="225" t="s">
        <v>161</v>
      </c>
    </row>
    <row r="219" spans="2:51" s="237" customFormat="1" ht="20.25" customHeight="1">
      <c r="B219" s="238"/>
      <c r="C219" s="239"/>
      <c r="D219" s="239"/>
      <c r="E219" s="240"/>
      <c r="F219" s="241" t="s">
        <v>190</v>
      </c>
      <c r="G219" s="241"/>
      <c r="H219" s="241"/>
      <c r="I219" s="241"/>
      <c r="J219" s="239"/>
      <c r="K219" s="242">
        <v>103.227</v>
      </c>
      <c r="L219" s="239"/>
      <c r="M219" s="239"/>
      <c r="N219" s="239"/>
      <c r="O219" s="239"/>
      <c r="P219" s="239"/>
      <c r="Q219" s="239"/>
      <c r="R219" s="243"/>
      <c r="T219" s="244"/>
      <c r="U219" s="239"/>
      <c r="V219" s="239"/>
      <c r="W219" s="239"/>
      <c r="X219" s="239"/>
      <c r="Y219" s="239"/>
      <c r="Z219" s="239"/>
      <c r="AA219" s="245"/>
      <c r="AT219" s="246" t="s">
        <v>169</v>
      </c>
      <c r="AU219" s="246" t="s">
        <v>24</v>
      </c>
      <c r="AV219" s="237" t="s">
        <v>166</v>
      </c>
      <c r="AW219" s="237" t="s">
        <v>42</v>
      </c>
      <c r="AX219" s="237" t="s">
        <v>25</v>
      </c>
      <c r="AY219" s="246" t="s">
        <v>161</v>
      </c>
    </row>
    <row r="220" spans="2:65" s="34" customFormat="1" ht="28.5" customHeight="1">
      <c r="B220" s="161"/>
      <c r="C220" s="197" t="s">
        <v>258</v>
      </c>
      <c r="D220" s="197" t="s">
        <v>162</v>
      </c>
      <c r="E220" s="198" t="s">
        <v>288</v>
      </c>
      <c r="F220" s="199" t="s">
        <v>289</v>
      </c>
      <c r="G220" s="199"/>
      <c r="H220" s="199"/>
      <c r="I220" s="199"/>
      <c r="J220" s="200" t="s">
        <v>165</v>
      </c>
      <c r="K220" s="201">
        <v>103.227</v>
      </c>
      <c r="L220" s="202">
        <v>0</v>
      </c>
      <c r="M220" s="202"/>
      <c r="N220" s="203">
        <f aca="true" t="shared" si="10" ref="N220:N221">ROUND(L220*K220,2)</f>
        <v>0</v>
      </c>
      <c r="O220" s="203"/>
      <c r="P220" s="203"/>
      <c r="Q220" s="203"/>
      <c r="R220" s="163"/>
      <c r="T220" s="204"/>
      <c r="U220" s="46" t="s">
        <v>50</v>
      </c>
      <c r="V220" s="36"/>
      <c r="W220" s="205">
        <f aca="true" t="shared" si="11" ref="W220:W221">V220*K220</f>
        <v>0</v>
      </c>
      <c r="X220" s="205">
        <v>0</v>
      </c>
      <c r="Y220" s="205">
        <f aca="true" t="shared" si="12" ref="Y220:Y221">X220*K220</f>
        <v>0</v>
      </c>
      <c r="Z220" s="205">
        <v>0</v>
      </c>
      <c r="AA220" s="206">
        <f aca="true" t="shared" si="13" ref="AA220:AA221">Z220*K220</f>
        <v>0</v>
      </c>
      <c r="AR220" s="11" t="s">
        <v>166</v>
      </c>
      <c r="AT220" s="11" t="s">
        <v>162</v>
      </c>
      <c r="AU220" s="11" t="s">
        <v>24</v>
      </c>
      <c r="AY220" s="11" t="s">
        <v>161</v>
      </c>
      <c r="BE220" s="125">
        <f aca="true" t="shared" si="14" ref="BE220:BE221">IF(U220="základní",N220,0)</f>
        <v>0</v>
      </c>
      <c r="BF220" s="125">
        <f aca="true" t="shared" si="15" ref="BF220:BF221">IF(U220="snížená",N220,0)</f>
        <v>0</v>
      </c>
      <c r="BG220" s="125">
        <f aca="true" t="shared" si="16" ref="BG220:BG221">IF(U220="zákl. přenesená",N220,0)</f>
        <v>0</v>
      </c>
      <c r="BH220" s="125">
        <f aca="true" t="shared" si="17" ref="BH220:BH221">IF(U220="sníž. přenesená",N220,0)</f>
        <v>0</v>
      </c>
      <c r="BI220" s="125">
        <f aca="true" t="shared" si="18" ref="BI220:BI221">IF(U220="nulová",N220,0)</f>
        <v>0</v>
      </c>
      <c r="BJ220" s="11" t="s">
        <v>25</v>
      </c>
      <c r="BK220" s="125">
        <f aca="true" t="shared" si="19" ref="BK220:BK221">ROUND(L220*K220,2)</f>
        <v>0</v>
      </c>
      <c r="BL220" s="11" t="s">
        <v>166</v>
      </c>
      <c r="BM220" s="11" t="s">
        <v>900</v>
      </c>
    </row>
    <row r="221" spans="2:65" s="34" customFormat="1" ht="28.5" customHeight="1">
      <c r="B221" s="161"/>
      <c r="C221" s="197" t="s">
        <v>265</v>
      </c>
      <c r="D221" s="197" t="s">
        <v>162</v>
      </c>
      <c r="E221" s="198" t="s">
        <v>292</v>
      </c>
      <c r="F221" s="199" t="s">
        <v>293</v>
      </c>
      <c r="G221" s="199"/>
      <c r="H221" s="199"/>
      <c r="I221" s="199"/>
      <c r="J221" s="200" t="s">
        <v>165</v>
      </c>
      <c r="K221" s="201">
        <v>60.216</v>
      </c>
      <c r="L221" s="202">
        <v>0</v>
      </c>
      <c r="M221" s="202"/>
      <c r="N221" s="203">
        <f t="shared" si="10"/>
        <v>0</v>
      </c>
      <c r="O221" s="203"/>
      <c r="P221" s="203"/>
      <c r="Q221" s="203"/>
      <c r="R221" s="163"/>
      <c r="T221" s="204"/>
      <c r="U221" s="46" t="s">
        <v>50</v>
      </c>
      <c r="V221" s="36"/>
      <c r="W221" s="205">
        <f t="shared" si="11"/>
        <v>0</v>
      </c>
      <c r="X221" s="205">
        <v>0</v>
      </c>
      <c r="Y221" s="205">
        <f t="shared" si="12"/>
        <v>0</v>
      </c>
      <c r="Z221" s="205">
        <v>0</v>
      </c>
      <c r="AA221" s="206">
        <f t="shared" si="13"/>
        <v>0</v>
      </c>
      <c r="AR221" s="11" t="s">
        <v>166</v>
      </c>
      <c r="AT221" s="11" t="s">
        <v>162</v>
      </c>
      <c r="AU221" s="11" t="s">
        <v>24</v>
      </c>
      <c r="AY221" s="11" t="s">
        <v>161</v>
      </c>
      <c r="BE221" s="125">
        <f t="shared" si="14"/>
        <v>0</v>
      </c>
      <c r="BF221" s="125">
        <f t="shared" si="15"/>
        <v>0</v>
      </c>
      <c r="BG221" s="125">
        <f t="shared" si="16"/>
        <v>0</v>
      </c>
      <c r="BH221" s="125">
        <f t="shared" si="17"/>
        <v>0</v>
      </c>
      <c r="BI221" s="125">
        <f t="shared" si="18"/>
        <v>0</v>
      </c>
      <c r="BJ221" s="11" t="s">
        <v>25</v>
      </c>
      <c r="BK221" s="125">
        <f t="shared" si="19"/>
        <v>0</v>
      </c>
      <c r="BL221" s="11" t="s">
        <v>166</v>
      </c>
      <c r="BM221" s="11" t="s">
        <v>901</v>
      </c>
    </row>
    <row r="222" spans="2:51" s="207" customFormat="1" ht="20.25" customHeight="1">
      <c r="B222" s="208"/>
      <c r="C222" s="209"/>
      <c r="D222" s="209"/>
      <c r="E222" s="210"/>
      <c r="F222" s="211" t="s">
        <v>295</v>
      </c>
      <c r="G222" s="211"/>
      <c r="H222" s="211"/>
      <c r="I222" s="211"/>
      <c r="J222" s="209"/>
      <c r="K222" s="210"/>
      <c r="L222" s="209"/>
      <c r="M222" s="209"/>
      <c r="N222" s="209"/>
      <c r="O222" s="209"/>
      <c r="P222" s="209"/>
      <c r="Q222" s="209"/>
      <c r="R222" s="212"/>
      <c r="T222" s="213"/>
      <c r="U222" s="209"/>
      <c r="V222" s="209"/>
      <c r="W222" s="209"/>
      <c r="X222" s="209"/>
      <c r="Y222" s="209"/>
      <c r="Z222" s="209"/>
      <c r="AA222" s="214"/>
      <c r="AT222" s="215" t="s">
        <v>169</v>
      </c>
      <c r="AU222" s="215" t="s">
        <v>24</v>
      </c>
      <c r="AV222" s="207" t="s">
        <v>25</v>
      </c>
      <c r="AW222" s="207" t="s">
        <v>42</v>
      </c>
      <c r="AX222" s="207" t="s">
        <v>85</v>
      </c>
      <c r="AY222" s="215" t="s">
        <v>161</v>
      </c>
    </row>
    <row r="223" spans="2:51" s="216" customFormat="1" ht="20.25" customHeight="1">
      <c r="B223" s="217"/>
      <c r="C223" s="218"/>
      <c r="D223" s="218"/>
      <c r="E223" s="219"/>
      <c r="F223" s="220" t="s">
        <v>902</v>
      </c>
      <c r="G223" s="220"/>
      <c r="H223" s="220"/>
      <c r="I223" s="220"/>
      <c r="J223" s="218"/>
      <c r="K223" s="221">
        <v>60.216</v>
      </c>
      <c r="L223" s="218"/>
      <c r="M223" s="218"/>
      <c r="N223" s="218"/>
      <c r="O223" s="218"/>
      <c r="P223" s="218"/>
      <c r="Q223" s="218"/>
      <c r="R223" s="222"/>
      <c r="T223" s="223"/>
      <c r="U223" s="218"/>
      <c r="V223" s="218"/>
      <c r="W223" s="218"/>
      <c r="X223" s="218"/>
      <c r="Y223" s="218"/>
      <c r="Z223" s="218"/>
      <c r="AA223" s="224"/>
      <c r="AT223" s="225" t="s">
        <v>169</v>
      </c>
      <c r="AU223" s="225" t="s">
        <v>24</v>
      </c>
      <c r="AV223" s="216" t="s">
        <v>24</v>
      </c>
      <c r="AW223" s="216" t="s">
        <v>42</v>
      </c>
      <c r="AX223" s="216" t="s">
        <v>85</v>
      </c>
      <c r="AY223" s="225" t="s">
        <v>161</v>
      </c>
    </row>
    <row r="224" spans="2:51" s="237" customFormat="1" ht="20.25" customHeight="1">
      <c r="B224" s="238"/>
      <c r="C224" s="239"/>
      <c r="D224" s="239"/>
      <c r="E224" s="240"/>
      <c r="F224" s="241" t="s">
        <v>190</v>
      </c>
      <c r="G224" s="241"/>
      <c r="H224" s="241"/>
      <c r="I224" s="241"/>
      <c r="J224" s="239"/>
      <c r="K224" s="242">
        <v>60.216</v>
      </c>
      <c r="L224" s="239"/>
      <c r="M224" s="239"/>
      <c r="N224" s="239"/>
      <c r="O224" s="239"/>
      <c r="P224" s="239"/>
      <c r="Q224" s="239"/>
      <c r="R224" s="243"/>
      <c r="T224" s="244"/>
      <c r="U224" s="239"/>
      <c r="V224" s="239"/>
      <c r="W224" s="239"/>
      <c r="X224" s="239"/>
      <c r="Y224" s="239"/>
      <c r="Z224" s="239"/>
      <c r="AA224" s="245"/>
      <c r="AT224" s="246" t="s">
        <v>169</v>
      </c>
      <c r="AU224" s="246" t="s">
        <v>24</v>
      </c>
      <c r="AV224" s="237" t="s">
        <v>166</v>
      </c>
      <c r="AW224" s="237" t="s">
        <v>42</v>
      </c>
      <c r="AX224" s="237" t="s">
        <v>25</v>
      </c>
      <c r="AY224" s="246" t="s">
        <v>161</v>
      </c>
    </row>
    <row r="225" spans="2:65" s="34" customFormat="1" ht="28.5" customHeight="1">
      <c r="B225" s="161"/>
      <c r="C225" s="197" t="s">
        <v>11</v>
      </c>
      <c r="D225" s="197" t="s">
        <v>162</v>
      </c>
      <c r="E225" s="198" t="s">
        <v>298</v>
      </c>
      <c r="F225" s="199" t="s">
        <v>299</v>
      </c>
      <c r="G225" s="199"/>
      <c r="H225" s="199"/>
      <c r="I225" s="199"/>
      <c r="J225" s="200" t="s">
        <v>165</v>
      </c>
      <c r="K225" s="201">
        <v>60.216</v>
      </c>
      <c r="L225" s="202">
        <v>0</v>
      </c>
      <c r="M225" s="202"/>
      <c r="N225" s="203">
        <f aca="true" t="shared" si="20" ref="N225:N226">ROUND(L225*K225,2)</f>
        <v>0</v>
      </c>
      <c r="O225" s="203"/>
      <c r="P225" s="203"/>
      <c r="Q225" s="203"/>
      <c r="R225" s="163"/>
      <c r="T225" s="204"/>
      <c r="U225" s="46" t="s">
        <v>50</v>
      </c>
      <c r="V225" s="36"/>
      <c r="W225" s="205">
        <f aca="true" t="shared" si="21" ref="W225:W226">V225*K225</f>
        <v>0</v>
      </c>
      <c r="X225" s="205">
        <v>0</v>
      </c>
      <c r="Y225" s="205">
        <f aca="true" t="shared" si="22" ref="Y225:Y226">X225*K225</f>
        <v>0</v>
      </c>
      <c r="Z225" s="205">
        <v>0</v>
      </c>
      <c r="AA225" s="206">
        <f aca="true" t="shared" si="23" ref="AA225:AA226">Z225*K225</f>
        <v>0</v>
      </c>
      <c r="AR225" s="11" t="s">
        <v>166</v>
      </c>
      <c r="AT225" s="11" t="s">
        <v>162</v>
      </c>
      <c r="AU225" s="11" t="s">
        <v>24</v>
      </c>
      <c r="AY225" s="11" t="s">
        <v>161</v>
      </c>
      <c r="BE225" s="125">
        <f aca="true" t="shared" si="24" ref="BE225:BE226">IF(U225="základní",N225,0)</f>
        <v>0</v>
      </c>
      <c r="BF225" s="125">
        <f aca="true" t="shared" si="25" ref="BF225:BF226">IF(U225="snížená",N225,0)</f>
        <v>0</v>
      </c>
      <c r="BG225" s="125">
        <f aca="true" t="shared" si="26" ref="BG225:BG226">IF(U225="zákl. přenesená",N225,0)</f>
        <v>0</v>
      </c>
      <c r="BH225" s="125">
        <f aca="true" t="shared" si="27" ref="BH225:BH226">IF(U225="sníž. přenesená",N225,0)</f>
        <v>0</v>
      </c>
      <c r="BI225" s="125">
        <f aca="true" t="shared" si="28" ref="BI225:BI226">IF(U225="nulová",N225,0)</f>
        <v>0</v>
      </c>
      <c r="BJ225" s="11" t="s">
        <v>25</v>
      </c>
      <c r="BK225" s="125">
        <f aca="true" t="shared" si="29" ref="BK225:BK226">ROUND(L225*K225,2)</f>
        <v>0</v>
      </c>
      <c r="BL225" s="11" t="s">
        <v>166</v>
      </c>
      <c r="BM225" s="11" t="s">
        <v>903</v>
      </c>
    </row>
    <row r="226" spans="2:65" s="34" customFormat="1" ht="20.25" customHeight="1">
      <c r="B226" s="161"/>
      <c r="C226" s="197" t="s">
        <v>281</v>
      </c>
      <c r="D226" s="197" t="s">
        <v>162</v>
      </c>
      <c r="E226" s="198" t="s">
        <v>302</v>
      </c>
      <c r="F226" s="199" t="s">
        <v>303</v>
      </c>
      <c r="G226" s="199"/>
      <c r="H226" s="199"/>
      <c r="I226" s="199"/>
      <c r="J226" s="200" t="s">
        <v>165</v>
      </c>
      <c r="K226" s="201">
        <v>8.602</v>
      </c>
      <c r="L226" s="202">
        <v>0</v>
      </c>
      <c r="M226" s="202"/>
      <c r="N226" s="203">
        <f t="shared" si="20"/>
        <v>0</v>
      </c>
      <c r="O226" s="203"/>
      <c r="P226" s="203"/>
      <c r="Q226" s="203"/>
      <c r="R226" s="163"/>
      <c r="T226" s="204"/>
      <c r="U226" s="46" t="s">
        <v>50</v>
      </c>
      <c r="V226" s="36"/>
      <c r="W226" s="205">
        <f t="shared" si="21"/>
        <v>0</v>
      </c>
      <c r="X226" s="205">
        <v>0.01046</v>
      </c>
      <c r="Y226" s="205">
        <f t="shared" si="22"/>
        <v>0.08997692</v>
      </c>
      <c r="Z226" s="205">
        <v>0</v>
      </c>
      <c r="AA226" s="206">
        <f t="shared" si="23"/>
        <v>0</v>
      </c>
      <c r="AR226" s="11" t="s">
        <v>166</v>
      </c>
      <c r="AT226" s="11" t="s">
        <v>162</v>
      </c>
      <c r="AU226" s="11" t="s">
        <v>24</v>
      </c>
      <c r="AY226" s="11" t="s">
        <v>161</v>
      </c>
      <c r="BE226" s="125">
        <f t="shared" si="24"/>
        <v>0</v>
      </c>
      <c r="BF226" s="125">
        <f t="shared" si="25"/>
        <v>0</v>
      </c>
      <c r="BG226" s="125">
        <f t="shared" si="26"/>
        <v>0</v>
      </c>
      <c r="BH226" s="125">
        <f t="shared" si="27"/>
        <v>0</v>
      </c>
      <c r="BI226" s="125">
        <f t="shared" si="28"/>
        <v>0</v>
      </c>
      <c r="BJ226" s="11" t="s">
        <v>25</v>
      </c>
      <c r="BK226" s="125">
        <f t="shared" si="29"/>
        <v>0</v>
      </c>
      <c r="BL226" s="11" t="s">
        <v>166</v>
      </c>
      <c r="BM226" s="11" t="s">
        <v>904</v>
      </c>
    </row>
    <row r="227" spans="2:51" s="207" customFormat="1" ht="20.25" customHeight="1">
      <c r="B227" s="208"/>
      <c r="C227" s="209"/>
      <c r="D227" s="209"/>
      <c r="E227" s="210"/>
      <c r="F227" s="211" t="s">
        <v>305</v>
      </c>
      <c r="G227" s="211"/>
      <c r="H227" s="211"/>
      <c r="I227" s="211"/>
      <c r="J227" s="209"/>
      <c r="K227" s="210"/>
      <c r="L227" s="209"/>
      <c r="M227" s="209"/>
      <c r="N227" s="209"/>
      <c r="O227" s="209"/>
      <c r="P227" s="209"/>
      <c r="Q227" s="209"/>
      <c r="R227" s="212"/>
      <c r="T227" s="213"/>
      <c r="U227" s="209"/>
      <c r="V227" s="209"/>
      <c r="W227" s="209"/>
      <c r="X227" s="209"/>
      <c r="Y227" s="209"/>
      <c r="Z227" s="209"/>
      <c r="AA227" s="214"/>
      <c r="AT227" s="215" t="s">
        <v>169</v>
      </c>
      <c r="AU227" s="215" t="s">
        <v>24</v>
      </c>
      <c r="AV227" s="207" t="s">
        <v>25</v>
      </c>
      <c r="AW227" s="207" t="s">
        <v>42</v>
      </c>
      <c r="AX227" s="207" t="s">
        <v>85</v>
      </c>
      <c r="AY227" s="215" t="s">
        <v>161</v>
      </c>
    </row>
    <row r="228" spans="2:51" s="216" customFormat="1" ht="20.25" customHeight="1">
      <c r="B228" s="217"/>
      <c r="C228" s="218"/>
      <c r="D228" s="218"/>
      <c r="E228" s="219"/>
      <c r="F228" s="220" t="s">
        <v>905</v>
      </c>
      <c r="G228" s="220"/>
      <c r="H228" s="220"/>
      <c r="I228" s="220"/>
      <c r="J228" s="218"/>
      <c r="K228" s="221">
        <v>8.602</v>
      </c>
      <c r="L228" s="218"/>
      <c r="M228" s="218"/>
      <c r="N228" s="218"/>
      <c r="O228" s="218"/>
      <c r="P228" s="218"/>
      <c r="Q228" s="218"/>
      <c r="R228" s="222"/>
      <c r="T228" s="223"/>
      <c r="U228" s="218"/>
      <c r="V228" s="218"/>
      <c r="W228" s="218"/>
      <c r="X228" s="218"/>
      <c r="Y228" s="218"/>
      <c r="Z228" s="218"/>
      <c r="AA228" s="224"/>
      <c r="AT228" s="225" t="s">
        <v>169</v>
      </c>
      <c r="AU228" s="225" t="s">
        <v>24</v>
      </c>
      <c r="AV228" s="216" t="s">
        <v>24</v>
      </c>
      <c r="AW228" s="216" t="s">
        <v>42</v>
      </c>
      <c r="AX228" s="216" t="s">
        <v>85</v>
      </c>
      <c r="AY228" s="225" t="s">
        <v>161</v>
      </c>
    </row>
    <row r="229" spans="2:51" s="237" customFormat="1" ht="20.25" customHeight="1">
      <c r="B229" s="238"/>
      <c r="C229" s="239"/>
      <c r="D229" s="239"/>
      <c r="E229" s="240"/>
      <c r="F229" s="241" t="s">
        <v>190</v>
      </c>
      <c r="G229" s="241"/>
      <c r="H229" s="241"/>
      <c r="I229" s="241"/>
      <c r="J229" s="239"/>
      <c r="K229" s="242">
        <v>8.602</v>
      </c>
      <c r="L229" s="239"/>
      <c r="M229" s="239"/>
      <c r="N229" s="239"/>
      <c r="O229" s="239"/>
      <c r="P229" s="239"/>
      <c r="Q229" s="239"/>
      <c r="R229" s="243"/>
      <c r="T229" s="244"/>
      <c r="U229" s="239"/>
      <c r="V229" s="239"/>
      <c r="W229" s="239"/>
      <c r="X229" s="239"/>
      <c r="Y229" s="239"/>
      <c r="Z229" s="239"/>
      <c r="AA229" s="245"/>
      <c r="AT229" s="246" t="s">
        <v>169</v>
      </c>
      <c r="AU229" s="246" t="s">
        <v>24</v>
      </c>
      <c r="AV229" s="237" t="s">
        <v>166</v>
      </c>
      <c r="AW229" s="237" t="s">
        <v>42</v>
      </c>
      <c r="AX229" s="237" t="s">
        <v>25</v>
      </c>
      <c r="AY229" s="246" t="s">
        <v>161</v>
      </c>
    </row>
    <row r="230" spans="2:65" s="34" customFormat="1" ht="28.5" customHeight="1">
      <c r="B230" s="161"/>
      <c r="C230" s="197" t="s">
        <v>287</v>
      </c>
      <c r="D230" s="197" t="s">
        <v>162</v>
      </c>
      <c r="E230" s="198" t="s">
        <v>325</v>
      </c>
      <c r="F230" s="199" t="s">
        <v>326</v>
      </c>
      <c r="G230" s="199"/>
      <c r="H230" s="199"/>
      <c r="I230" s="199"/>
      <c r="J230" s="200" t="s">
        <v>193</v>
      </c>
      <c r="K230" s="201">
        <v>474.914</v>
      </c>
      <c r="L230" s="202">
        <v>0</v>
      </c>
      <c r="M230" s="202"/>
      <c r="N230" s="203">
        <f>ROUND(L230*K230,2)</f>
        <v>0</v>
      </c>
      <c r="O230" s="203"/>
      <c r="P230" s="203"/>
      <c r="Q230" s="203"/>
      <c r="R230" s="163"/>
      <c r="T230" s="204"/>
      <c r="U230" s="46" t="s">
        <v>50</v>
      </c>
      <c r="V230" s="36"/>
      <c r="W230" s="205">
        <f>V230*K230</f>
        <v>0</v>
      </c>
      <c r="X230" s="205">
        <v>0</v>
      </c>
      <c r="Y230" s="205">
        <f>X230*K230</f>
        <v>0</v>
      </c>
      <c r="Z230" s="205">
        <v>0</v>
      </c>
      <c r="AA230" s="206">
        <f>Z230*K230</f>
        <v>0</v>
      </c>
      <c r="AR230" s="11" t="s">
        <v>166</v>
      </c>
      <c r="AT230" s="11" t="s">
        <v>162</v>
      </c>
      <c r="AU230" s="11" t="s">
        <v>24</v>
      </c>
      <c r="AY230" s="11" t="s">
        <v>161</v>
      </c>
      <c r="BE230" s="125">
        <f>IF(U230="základní",N230,0)</f>
        <v>0</v>
      </c>
      <c r="BF230" s="125">
        <f>IF(U230="snížená",N230,0)</f>
        <v>0</v>
      </c>
      <c r="BG230" s="125">
        <f>IF(U230="zákl. přenesená",N230,0)</f>
        <v>0</v>
      </c>
      <c r="BH230" s="125">
        <f>IF(U230="sníž. přenesená",N230,0)</f>
        <v>0</v>
      </c>
      <c r="BI230" s="125">
        <f>IF(U230="nulová",N230,0)</f>
        <v>0</v>
      </c>
      <c r="BJ230" s="11" t="s">
        <v>25</v>
      </c>
      <c r="BK230" s="125">
        <f>ROUND(L230*K230,2)</f>
        <v>0</v>
      </c>
      <c r="BL230" s="11" t="s">
        <v>166</v>
      </c>
      <c r="BM230" s="11" t="s">
        <v>906</v>
      </c>
    </row>
    <row r="231" spans="2:51" s="207" customFormat="1" ht="20.25" customHeight="1">
      <c r="B231" s="208"/>
      <c r="C231" s="209"/>
      <c r="D231" s="209"/>
      <c r="E231" s="210"/>
      <c r="F231" s="211" t="s">
        <v>848</v>
      </c>
      <c r="G231" s="211"/>
      <c r="H231" s="211"/>
      <c r="I231" s="211"/>
      <c r="J231" s="209"/>
      <c r="K231" s="210"/>
      <c r="L231" s="209"/>
      <c r="M231" s="209"/>
      <c r="N231" s="209"/>
      <c r="O231" s="209"/>
      <c r="P231" s="209"/>
      <c r="Q231" s="209"/>
      <c r="R231" s="212"/>
      <c r="T231" s="213"/>
      <c r="U231" s="209"/>
      <c r="V231" s="209"/>
      <c r="W231" s="209"/>
      <c r="X231" s="209"/>
      <c r="Y231" s="209"/>
      <c r="Z231" s="209"/>
      <c r="AA231" s="214"/>
      <c r="AT231" s="215" t="s">
        <v>169</v>
      </c>
      <c r="AU231" s="215" t="s">
        <v>24</v>
      </c>
      <c r="AV231" s="207" t="s">
        <v>25</v>
      </c>
      <c r="AW231" s="207" t="s">
        <v>42</v>
      </c>
      <c r="AX231" s="207" t="s">
        <v>85</v>
      </c>
      <c r="AY231" s="215" t="s">
        <v>161</v>
      </c>
    </row>
    <row r="232" spans="2:51" s="216" customFormat="1" ht="20.25" customHeight="1">
      <c r="B232" s="217"/>
      <c r="C232" s="218"/>
      <c r="D232" s="218"/>
      <c r="E232" s="219"/>
      <c r="F232" s="220" t="s">
        <v>907</v>
      </c>
      <c r="G232" s="220"/>
      <c r="H232" s="220"/>
      <c r="I232" s="220"/>
      <c r="J232" s="218"/>
      <c r="K232" s="221">
        <v>14.4</v>
      </c>
      <c r="L232" s="218"/>
      <c r="M232" s="218"/>
      <c r="N232" s="218"/>
      <c r="O232" s="218"/>
      <c r="P232" s="218"/>
      <c r="Q232" s="218"/>
      <c r="R232" s="222"/>
      <c r="T232" s="223"/>
      <c r="U232" s="218"/>
      <c r="V232" s="218"/>
      <c r="W232" s="218"/>
      <c r="X232" s="218"/>
      <c r="Y232" s="218"/>
      <c r="Z232" s="218"/>
      <c r="AA232" s="224"/>
      <c r="AT232" s="225" t="s">
        <v>169</v>
      </c>
      <c r="AU232" s="225" t="s">
        <v>24</v>
      </c>
      <c r="AV232" s="216" t="s">
        <v>24</v>
      </c>
      <c r="AW232" s="216" t="s">
        <v>42</v>
      </c>
      <c r="AX232" s="216" t="s">
        <v>85</v>
      </c>
      <c r="AY232" s="225" t="s">
        <v>161</v>
      </c>
    </row>
    <row r="233" spans="2:51" s="216" customFormat="1" ht="20.25" customHeight="1">
      <c r="B233" s="217"/>
      <c r="C233" s="218"/>
      <c r="D233" s="218"/>
      <c r="E233" s="219"/>
      <c r="F233" s="220" t="s">
        <v>908</v>
      </c>
      <c r="G233" s="220"/>
      <c r="H233" s="220"/>
      <c r="I233" s="220"/>
      <c r="J233" s="218"/>
      <c r="K233" s="221">
        <v>37.48</v>
      </c>
      <c r="L233" s="218"/>
      <c r="M233" s="218"/>
      <c r="N233" s="218"/>
      <c r="O233" s="218"/>
      <c r="P233" s="218"/>
      <c r="Q233" s="218"/>
      <c r="R233" s="222"/>
      <c r="T233" s="223"/>
      <c r="U233" s="218"/>
      <c r="V233" s="218"/>
      <c r="W233" s="218"/>
      <c r="X233" s="218"/>
      <c r="Y233" s="218"/>
      <c r="Z233" s="218"/>
      <c r="AA233" s="224"/>
      <c r="AT233" s="225" t="s">
        <v>169</v>
      </c>
      <c r="AU233" s="225" t="s">
        <v>24</v>
      </c>
      <c r="AV233" s="216" t="s">
        <v>24</v>
      </c>
      <c r="AW233" s="216" t="s">
        <v>42</v>
      </c>
      <c r="AX233" s="216" t="s">
        <v>85</v>
      </c>
      <c r="AY233" s="225" t="s">
        <v>161</v>
      </c>
    </row>
    <row r="234" spans="2:51" s="216" customFormat="1" ht="20.25" customHeight="1">
      <c r="B234" s="217"/>
      <c r="C234" s="218"/>
      <c r="D234" s="218"/>
      <c r="E234" s="219"/>
      <c r="F234" s="220" t="s">
        <v>909</v>
      </c>
      <c r="G234" s="220"/>
      <c r="H234" s="220"/>
      <c r="I234" s="220"/>
      <c r="J234" s="218"/>
      <c r="K234" s="221">
        <v>55.974</v>
      </c>
      <c r="L234" s="218"/>
      <c r="M234" s="218"/>
      <c r="N234" s="218"/>
      <c r="O234" s="218"/>
      <c r="P234" s="218"/>
      <c r="Q234" s="218"/>
      <c r="R234" s="222"/>
      <c r="T234" s="223"/>
      <c r="U234" s="218"/>
      <c r="V234" s="218"/>
      <c r="W234" s="218"/>
      <c r="X234" s="218"/>
      <c r="Y234" s="218"/>
      <c r="Z234" s="218"/>
      <c r="AA234" s="224"/>
      <c r="AT234" s="225" t="s">
        <v>169</v>
      </c>
      <c r="AU234" s="225" t="s">
        <v>24</v>
      </c>
      <c r="AV234" s="216" t="s">
        <v>24</v>
      </c>
      <c r="AW234" s="216" t="s">
        <v>42</v>
      </c>
      <c r="AX234" s="216" t="s">
        <v>85</v>
      </c>
      <c r="AY234" s="225" t="s">
        <v>161</v>
      </c>
    </row>
    <row r="235" spans="2:51" s="216" customFormat="1" ht="20.25" customHeight="1">
      <c r="B235" s="217"/>
      <c r="C235" s="218"/>
      <c r="D235" s="218"/>
      <c r="E235" s="219"/>
      <c r="F235" s="220" t="s">
        <v>910</v>
      </c>
      <c r="G235" s="220"/>
      <c r="H235" s="220"/>
      <c r="I235" s="220"/>
      <c r="J235" s="218"/>
      <c r="K235" s="221">
        <v>15.483</v>
      </c>
      <c r="L235" s="218"/>
      <c r="M235" s="218"/>
      <c r="N235" s="218"/>
      <c r="O235" s="218"/>
      <c r="P235" s="218"/>
      <c r="Q235" s="218"/>
      <c r="R235" s="222"/>
      <c r="T235" s="223"/>
      <c r="U235" s="218"/>
      <c r="V235" s="218"/>
      <c r="W235" s="218"/>
      <c r="X235" s="218"/>
      <c r="Y235" s="218"/>
      <c r="Z235" s="218"/>
      <c r="AA235" s="224"/>
      <c r="AT235" s="225" t="s">
        <v>169</v>
      </c>
      <c r="AU235" s="225" t="s">
        <v>24</v>
      </c>
      <c r="AV235" s="216" t="s">
        <v>24</v>
      </c>
      <c r="AW235" s="216" t="s">
        <v>42</v>
      </c>
      <c r="AX235" s="216" t="s">
        <v>85</v>
      </c>
      <c r="AY235" s="225" t="s">
        <v>161</v>
      </c>
    </row>
    <row r="236" spans="2:51" s="216" customFormat="1" ht="20.25" customHeight="1">
      <c r="B236" s="217"/>
      <c r="C236" s="218"/>
      <c r="D236" s="218"/>
      <c r="E236" s="219"/>
      <c r="F236" s="220" t="s">
        <v>911</v>
      </c>
      <c r="G236" s="220"/>
      <c r="H236" s="220"/>
      <c r="I236" s="220"/>
      <c r="J236" s="218"/>
      <c r="K236" s="221">
        <v>7.856</v>
      </c>
      <c r="L236" s="218"/>
      <c r="M236" s="218"/>
      <c r="N236" s="218"/>
      <c r="O236" s="218"/>
      <c r="P236" s="218"/>
      <c r="Q236" s="218"/>
      <c r="R236" s="222"/>
      <c r="T236" s="223"/>
      <c r="U236" s="218"/>
      <c r="V236" s="218"/>
      <c r="W236" s="218"/>
      <c r="X236" s="218"/>
      <c r="Y236" s="218"/>
      <c r="Z236" s="218"/>
      <c r="AA236" s="224"/>
      <c r="AT236" s="225" t="s">
        <v>169</v>
      </c>
      <c r="AU236" s="225" t="s">
        <v>24</v>
      </c>
      <c r="AV236" s="216" t="s">
        <v>24</v>
      </c>
      <c r="AW236" s="216" t="s">
        <v>42</v>
      </c>
      <c r="AX236" s="216" t="s">
        <v>85</v>
      </c>
      <c r="AY236" s="225" t="s">
        <v>161</v>
      </c>
    </row>
    <row r="237" spans="2:51" s="216" customFormat="1" ht="20.25" customHeight="1">
      <c r="B237" s="217"/>
      <c r="C237" s="218"/>
      <c r="D237" s="218"/>
      <c r="E237" s="219"/>
      <c r="F237" s="220" t="s">
        <v>912</v>
      </c>
      <c r="G237" s="220"/>
      <c r="H237" s="220"/>
      <c r="I237" s="220"/>
      <c r="J237" s="218"/>
      <c r="K237" s="221">
        <v>13.003</v>
      </c>
      <c r="L237" s="218"/>
      <c r="M237" s="218"/>
      <c r="N237" s="218"/>
      <c r="O237" s="218"/>
      <c r="P237" s="218"/>
      <c r="Q237" s="218"/>
      <c r="R237" s="222"/>
      <c r="T237" s="223"/>
      <c r="U237" s="218"/>
      <c r="V237" s="218"/>
      <c r="W237" s="218"/>
      <c r="X237" s="218"/>
      <c r="Y237" s="218"/>
      <c r="Z237" s="218"/>
      <c r="AA237" s="224"/>
      <c r="AT237" s="225" t="s">
        <v>169</v>
      </c>
      <c r="AU237" s="225" t="s">
        <v>24</v>
      </c>
      <c r="AV237" s="216" t="s">
        <v>24</v>
      </c>
      <c r="AW237" s="216" t="s">
        <v>42</v>
      </c>
      <c r="AX237" s="216" t="s">
        <v>85</v>
      </c>
      <c r="AY237" s="225" t="s">
        <v>161</v>
      </c>
    </row>
    <row r="238" spans="2:51" s="216" customFormat="1" ht="20.25" customHeight="1">
      <c r="B238" s="217"/>
      <c r="C238" s="218"/>
      <c r="D238" s="218"/>
      <c r="E238" s="219"/>
      <c r="F238" s="220" t="s">
        <v>913</v>
      </c>
      <c r="G238" s="220"/>
      <c r="H238" s="220"/>
      <c r="I238" s="220"/>
      <c r="J238" s="218"/>
      <c r="K238" s="221">
        <v>3.816</v>
      </c>
      <c r="L238" s="218"/>
      <c r="M238" s="218"/>
      <c r="N238" s="218"/>
      <c r="O238" s="218"/>
      <c r="P238" s="218"/>
      <c r="Q238" s="218"/>
      <c r="R238" s="222"/>
      <c r="T238" s="223"/>
      <c r="U238" s="218"/>
      <c r="V238" s="218"/>
      <c r="W238" s="218"/>
      <c r="X238" s="218"/>
      <c r="Y238" s="218"/>
      <c r="Z238" s="218"/>
      <c r="AA238" s="224"/>
      <c r="AT238" s="225" t="s">
        <v>169</v>
      </c>
      <c r="AU238" s="225" t="s">
        <v>24</v>
      </c>
      <c r="AV238" s="216" t="s">
        <v>24</v>
      </c>
      <c r="AW238" s="216" t="s">
        <v>42</v>
      </c>
      <c r="AX238" s="216" t="s">
        <v>85</v>
      </c>
      <c r="AY238" s="225" t="s">
        <v>161</v>
      </c>
    </row>
    <row r="239" spans="2:51" s="216" customFormat="1" ht="20.25" customHeight="1">
      <c r="B239" s="217"/>
      <c r="C239" s="218"/>
      <c r="D239" s="218"/>
      <c r="E239" s="219"/>
      <c r="F239" s="220" t="s">
        <v>914</v>
      </c>
      <c r="G239" s="220"/>
      <c r="H239" s="220"/>
      <c r="I239" s="220"/>
      <c r="J239" s="218"/>
      <c r="K239" s="221">
        <v>13.68</v>
      </c>
      <c r="L239" s="218"/>
      <c r="M239" s="218"/>
      <c r="N239" s="218"/>
      <c r="O239" s="218"/>
      <c r="P239" s="218"/>
      <c r="Q239" s="218"/>
      <c r="R239" s="222"/>
      <c r="T239" s="223"/>
      <c r="U239" s="218"/>
      <c r="V239" s="218"/>
      <c r="W239" s="218"/>
      <c r="X239" s="218"/>
      <c r="Y239" s="218"/>
      <c r="Z239" s="218"/>
      <c r="AA239" s="224"/>
      <c r="AT239" s="225" t="s">
        <v>169</v>
      </c>
      <c r="AU239" s="225" t="s">
        <v>24</v>
      </c>
      <c r="AV239" s="216" t="s">
        <v>24</v>
      </c>
      <c r="AW239" s="216" t="s">
        <v>42</v>
      </c>
      <c r="AX239" s="216" t="s">
        <v>85</v>
      </c>
      <c r="AY239" s="225" t="s">
        <v>161</v>
      </c>
    </row>
    <row r="240" spans="2:51" s="226" customFormat="1" ht="20.25" customHeight="1">
      <c r="B240" s="227"/>
      <c r="C240" s="228"/>
      <c r="D240" s="228"/>
      <c r="E240" s="229"/>
      <c r="F240" s="230" t="s">
        <v>183</v>
      </c>
      <c r="G240" s="230"/>
      <c r="H240" s="230"/>
      <c r="I240" s="230"/>
      <c r="J240" s="228"/>
      <c r="K240" s="231">
        <v>161.692</v>
      </c>
      <c r="L240" s="228"/>
      <c r="M240" s="228"/>
      <c r="N240" s="228"/>
      <c r="O240" s="228"/>
      <c r="P240" s="228"/>
      <c r="Q240" s="228"/>
      <c r="R240" s="232"/>
      <c r="T240" s="233"/>
      <c r="U240" s="228"/>
      <c r="V240" s="228"/>
      <c r="W240" s="228"/>
      <c r="X240" s="228"/>
      <c r="Y240" s="228"/>
      <c r="Z240" s="228"/>
      <c r="AA240" s="234"/>
      <c r="AT240" s="235" t="s">
        <v>169</v>
      </c>
      <c r="AU240" s="235" t="s">
        <v>24</v>
      </c>
      <c r="AV240" s="226" t="s">
        <v>184</v>
      </c>
      <c r="AW240" s="226" t="s">
        <v>42</v>
      </c>
      <c r="AX240" s="226" t="s">
        <v>85</v>
      </c>
      <c r="AY240" s="235" t="s">
        <v>161</v>
      </c>
    </row>
    <row r="241" spans="2:51" s="207" customFormat="1" ht="20.25" customHeight="1">
      <c r="B241" s="208"/>
      <c r="C241" s="209"/>
      <c r="D241" s="209"/>
      <c r="E241" s="210"/>
      <c r="F241" s="236" t="s">
        <v>857</v>
      </c>
      <c r="G241" s="236"/>
      <c r="H241" s="236"/>
      <c r="I241" s="236"/>
      <c r="J241" s="209"/>
      <c r="K241" s="210"/>
      <c r="L241" s="209"/>
      <c r="M241" s="209"/>
      <c r="N241" s="209"/>
      <c r="O241" s="209"/>
      <c r="P241" s="209"/>
      <c r="Q241" s="209"/>
      <c r="R241" s="212"/>
      <c r="T241" s="213"/>
      <c r="U241" s="209"/>
      <c r="V241" s="209"/>
      <c r="W241" s="209"/>
      <c r="X241" s="209"/>
      <c r="Y241" s="209"/>
      <c r="Z241" s="209"/>
      <c r="AA241" s="214"/>
      <c r="AT241" s="215" t="s">
        <v>169</v>
      </c>
      <c r="AU241" s="215" t="s">
        <v>24</v>
      </c>
      <c r="AV241" s="207" t="s">
        <v>25</v>
      </c>
      <c r="AW241" s="207" t="s">
        <v>42</v>
      </c>
      <c r="AX241" s="207" t="s">
        <v>85</v>
      </c>
      <c r="AY241" s="215" t="s">
        <v>161</v>
      </c>
    </row>
    <row r="242" spans="2:51" s="216" customFormat="1" ht="20.25" customHeight="1">
      <c r="B242" s="217"/>
      <c r="C242" s="218"/>
      <c r="D242" s="218"/>
      <c r="E242" s="219"/>
      <c r="F242" s="220" t="s">
        <v>915</v>
      </c>
      <c r="G242" s="220"/>
      <c r="H242" s="220"/>
      <c r="I242" s="220"/>
      <c r="J242" s="218"/>
      <c r="K242" s="221">
        <v>39.413</v>
      </c>
      <c r="L242" s="218"/>
      <c r="M242" s="218"/>
      <c r="N242" s="218"/>
      <c r="O242" s="218"/>
      <c r="P242" s="218"/>
      <c r="Q242" s="218"/>
      <c r="R242" s="222"/>
      <c r="T242" s="223"/>
      <c r="U242" s="218"/>
      <c r="V242" s="218"/>
      <c r="W242" s="218"/>
      <c r="X242" s="218"/>
      <c r="Y242" s="218"/>
      <c r="Z242" s="218"/>
      <c r="AA242" s="224"/>
      <c r="AT242" s="225" t="s">
        <v>169</v>
      </c>
      <c r="AU242" s="225" t="s">
        <v>24</v>
      </c>
      <c r="AV242" s="216" t="s">
        <v>24</v>
      </c>
      <c r="AW242" s="216" t="s">
        <v>42</v>
      </c>
      <c r="AX242" s="216" t="s">
        <v>85</v>
      </c>
      <c r="AY242" s="225" t="s">
        <v>161</v>
      </c>
    </row>
    <row r="243" spans="2:51" s="216" customFormat="1" ht="20.25" customHeight="1">
      <c r="B243" s="217"/>
      <c r="C243" s="218"/>
      <c r="D243" s="218"/>
      <c r="E243" s="219"/>
      <c r="F243" s="220" t="s">
        <v>916</v>
      </c>
      <c r="G243" s="220"/>
      <c r="H243" s="220"/>
      <c r="I243" s="220"/>
      <c r="J243" s="218"/>
      <c r="K243" s="221">
        <v>6.229</v>
      </c>
      <c r="L243" s="218"/>
      <c r="M243" s="218"/>
      <c r="N243" s="218"/>
      <c r="O243" s="218"/>
      <c r="P243" s="218"/>
      <c r="Q243" s="218"/>
      <c r="R243" s="222"/>
      <c r="T243" s="223"/>
      <c r="U243" s="218"/>
      <c r="V243" s="218"/>
      <c r="W243" s="218"/>
      <c r="X243" s="218"/>
      <c r="Y243" s="218"/>
      <c r="Z243" s="218"/>
      <c r="AA243" s="224"/>
      <c r="AT243" s="225" t="s">
        <v>169</v>
      </c>
      <c r="AU243" s="225" t="s">
        <v>24</v>
      </c>
      <c r="AV243" s="216" t="s">
        <v>24</v>
      </c>
      <c r="AW243" s="216" t="s">
        <v>42</v>
      </c>
      <c r="AX243" s="216" t="s">
        <v>85</v>
      </c>
      <c r="AY243" s="225" t="s">
        <v>161</v>
      </c>
    </row>
    <row r="244" spans="2:51" s="216" customFormat="1" ht="20.25" customHeight="1">
      <c r="B244" s="217"/>
      <c r="C244" s="218"/>
      <c r="D244" s="218"/>
      <c r="E244" s="219"/>
      <c r="F244" s="220" t="s">
        <v>917</v>
      </c>
      <c r="G244" s="220"/>
      <c r="H244" s="220"/>
      <c r="I244" s="220"/>
      <c r="J244" s="218"/>
      <c r="K244" s="221">
        <v>5.092</v>
      </c>
      <c r="L244" s="218"/>
      <c r="M244" s="218"/>
      <c r="N244" s="218"/>
      <c r="O244" s="218"/>
      <c r="P244" s="218"/>
      <c r="Q244" s="218"/>
      <c r="R244" s="222"/>
      <c r="T244" s="223"/>
      <c r="U244" s="218"/>
      <c r="V244" s="218"/>
      <c r="W244" s="218"/>
      <c r="X244" s="218"/>
      <c r="Y244" s="218"/>
      <c r="Z244" s="218"/>
      <c r="AA244" s="224"/>
      <c r="AT244" s="225" t="s">
        <v>169</v>
      </c>
      <c r="AU244" s="225" t="s">
        <v>24</v>
      </c>
      <c r="AV244" s="216" t="s">
        <v>24</v>
      </c>
      <c r="AW244" s="216" t="s">
        <v>42</v>
      </c>
      <c r="AX244" s="216" t="s">
        <v>85</v>
      </c>
      <c r="AY244" s="225" t="s">
        <v>161</v>
      </c>
    </row>
    <row r="245" spans="2:51" s="216" customFormat="1" ht="20.25" customHeight="1">
      <c r="B245" s="217"/>
      <c r="C245" s="218"/>
      <c r="D245" s="218"/>
      <c r="E245" s="219"/>
      <c r="F245" s="220" t="s">
        <v>918</v>
      </c>
      <c r="G245" s="220"/>
      <c r="H245" s="220"/>
      <c r="I245" s="220"/>
      <c r="J245" s="218"/>
      <c r="K245" s="221">
        <v>6.197</v>
      </c>
      <c r="L245" s="218"/>
      <c r="M245" s="218"/>
      <c r="N245" s="218"/>
      <c r="O245" s="218"/>
      <c r="P245" s="218"/>
      <c r="Q245" s="218"/>
      <c r="R245" s="222"/>
      <c r="T245" s="223"/>
      <c r="U245" s="218"/>
      <c r="V245" s="218"/>
      <c r="W245" s="218"/>
      <c r="X245" s="218"/>
      <c r="Y245" s="218"/>
      <c r="Z245" s="218"/>
      <c r="AA245" s="224"/>
      <c r="AT245" s="225" t="s">
        <v>169</v>
      </c>
      <c r="AU245" s="225" t="s">
        <v>24</v>
      </c>
      <c r="AV245" s="216" t="s">
        <v>24</v>
      </c>
      <c r="AW245" s="216" t="s">
        <v>42</v>
      </c>
      <c r="AX245" s="216" t="s">
        <v>85</v>
      </c>
      <c r="AY245" s="225" t="s">
        <v>161</v>
      </c>
    </row>
    <row r="246" spans="2:51" s="216" customFormat="1" ht="20.25" customHeight="1">
      <c r="B246" s="217"/>
      <c r="C246" s="218"/>
      <c r="D246" s="218"/>
      <c r="E246" s="219"/>
      <c r="F246" s="220" t="s">
        <v>919</v>
      </c>
      <c r="G246" s="220"/>
      <c r="H246" s="220"/>
      <c r="I246" s="220"/>
      <c r="J246" s="218"/>
      <c r="K246" s="221">
        <v>15.84</v>
      </c>
      <c r="L246" s="218"/>
      <c r="M246" s="218"/>
      <c r="N246" s="218"/>
      <c r="O246" s="218"/>
      <c r="P246" s="218"/>
      <c r="Q246" s="218"/>
      <c r="R246" s="222"/>
      <c r="T246" s="223"/>
      <c r="U246" s="218"/>
      <c r="V246" s="218"/>
      <c r="W246" s="218"/>
      <c r="X246" s="218"/>
      <c r="Y246" s="218"/>
      <c r="Z246" s="218"/>
      <c r="AA246" s="224"/>
      <c r="AT246" s="225" t="s">
        <v>169</v>
      </c>
      <c r="AU246" s="225" t="s">
        <v>24</v>
      </c>
      <c r="AV246" s="216" t="s">
        <v>24</v>
      </c>
      <c r="AW246" s="216" t="s">
        <v>42</v>
      </c>
      <c r="AX246" s="216" t="s">
        <v>85</v>
      </c>
      <c r="AY246" s="225" t="s">
        <v>161</v>
      </c>
    </row>
    <row r="247" spans="2:51" s="226" customFormat="1" ht="20.25" customHeight="1">
      <c r="B247" s="227"/>
      <c r="C247" s="228"/>
      <c r="D247" s="228"/>
      <c r="E247" s="229"/>
      <c r="F247" s="230" t="s">
        <v>183</v>
      </c>
      <c r="G247" s="230"/>
      <c r="H247" s="230"/>
      <c r="I247" s="230"/>
      <c r="J247" s="228"/>
      <c r="K247" s="231">
        <v>72.771</v>
      </c>
      <c r="L247" s="228"/>
      <c r="M247" s="228"/>
      <c r="N247" s="228"/>
      <c r="O247" s="228"/>
      <c r="P247" s="228"/>
      <c r="Q247" s="228"/>
      <c r="R247" s="232"/>
      <c r="T247" s="233"/>
      <c r="U247" s="228"/>
      <c r="V247" s="228"/>
      <c r="W247" s="228"/>
      <c r="X247" s="228"/>
      <c r="Y247" s="228"/>
      <c r="Z247" s="228"/>
      <c r="AA247" s="234"/>
      <c r="AT247" s="235" t="s">
        <v>169</v>
      </c>
      <c r="AU247" s="235" t="s">
        <v>24</v>
      </c>
      <c r="AV247" s="226" t="s">
        <v>184</v>
      </c>
      <c r="AW247" s="226" t="s">
        <v>42</v>
      </c>
      <c r="AX247" s="226" t="s">
        <v>85</v>
      </c>
      <c r="AY247" s="235" t="s">
        <v>161</v>
      </c>
    </row>
    <row r="248" spans="2:51" s="207" customFormat="1" ht="20.25" customHeight="1">
      <c r="B248" s="208"/>
      <c r="C248" s="209"/>
      <c r="D248" s="209"/>
      <c r="E248" s="210"/>
      <c r="F248" s="236" t="s">
        <v>863</v>
      </c>
      <c r="G248" s="236"/>
      <c r="H248" s="236"/>
      <c r="I248" s="236"/>
      <c r="J248" s="209"/>
      <c r="K248" s="210"/>
      <c r="L248" s="209"/>
      <c r="M248" s="209"/>
      <c r="N248" s="209"/>
      <c r="O248" s="209"/>
      <c r="P248" s="209"/>
      <c r="Q248" s="209"/>
      <c r="R248" s="212"/>
      <c r="T248" s="213"/>
      <c r="U248" s="209"/>
      <c r="V248" s="209"/>
      <c r="W248" s="209"/>
      <c r="X248" s="209"/>
      <c r="Y248" s="209"/>
      <c r="Z248" s="209"/>
      <c r="AA248" s="214"/>
      <c r="AT248" s="215" t="s">
        <v>169</v>
      </c>
      <c r="AU248" s="215" t="s">
        <v>24</v>
      </c>
      <c r="AV248" s="207" t="s">
        <v>25</v>
      </c>
      <c r="AW248" s="207" t="s">
        <v>42</v>
      </c>
      <c r="AX248" s="207" t="s">
        <v>85</v>
      </c>
      <c r="AY248" s="215" t="s">
        <v>161</v>
      </c>
    </row>
    <row r="249" spans="2:51" s="216" customFormat="1" ht="20.25" customHeight="1">
      <c r="B249" s="217"/>
      <c r="C249" s="218"/>
      <c r="D249" s="218"/>
      <c r="E249" s="219"/>
      <c r="F249" s="220" t="s">
        <v>920</v>
      </c>
      <c r="G249" s="220"/>
      <c r="H249" s="220"/>
      <c r="I249" s="220"/>
      <c r="J249" s="218"/>
      <c r="K249" s="221">
        <v>13.195</v>
      </c>
      <c r="L249" s="218"/>
      <c r="M249" s="218"/>
      <c r="N249" s="218"/>
      <c r="O249" s="218"/>
      <c r="P249" s="218"/>
      <c r="Q249" s="218"/>
      <c r="R249" s="222"/>
      <c r="T249" s="223"/>
      <c r="U249" s="218"/>
      <c r="V249" s="218"/>
      <c r="W249" s="218"/>
      <c r="X249" s="218"/>
      <c r="Y249" s="218"/>
      <c r="Z249" s="218"/>
      <c r="AA249" s="224"/>
      <c r="AT249" s="225" t="s">
        <v>169</v>
      </c>
      <c r="AU249" s="225" t="s">
        <v>24</v>
      </c>
      <c r="AV249" s="216" t="s">
        <v>24</v>
      </c>
      <c r="AW249" s="216" t="s">
        <v>42</v>
      </c>
      <c r="AX249" s="216" t="s">
        <v>85</v>
      </c>
      <c r="AY249" s="225" t="s">
        <v>161</v>
      </c>
    </row>
    <row r="250" spans="2:51" s="216" customFormat="1" ht="20.25" customHeight="1">
      <c r="B250" s="217"/>
      <c r="C250" s="218"/>
      <c r="D250" s="218"/>
      <c r="E250" s="219"/>
      <c r="F250" s="220" t="s">
        <v>921</v>
      </c>
      <c r="G250" s="220"/>
      <c r="H250" s="220"/>
      <c r="I250" s="220"/>
      <c r="J250" s="218"/>
      <c r="K250" s="221">
        <v>13.8</v>
      </c>
      <c r="L250" s="218"/>
      <c r="M250" s="218"/>
      <c r="N250" s="218"/>
      <c r="O250" s="218"/>
      <c r="P250" s="218"/>
      <c r="Q250" s="218"/>
      <c r="R250" s="222"/>
      <c r="T250" s="223"/>
      <c r="U250" s="218"/>
      <c r="V250" s="218"/>
      <c r="W250" s="218"/>
      <c r="X250" s="218"/>
      <c r="Y250" s="218"/>
      <c r="Z250" s="218"/>
      <c r="AA250" s="224"/>
      <c r="AT250" s="225" t="s">
        <v>169</v>
      </c>
      <c r="AU250" s="225" t="s">
        <v>24</v>
      </c>
      <c r="AV250" s="216" t="s">
        <v>24</v>
      </c>
      <c r="AW250" s="216" t="s">
        <v>42</v>
      </c>
      <c r="AX250" s="216" t="s">
        <v>85</v>
      </c>
      <c r="AY250" s="225" t="s">
        <v>161</v>
      </c>
    </row>
    <row r="251" spans="2:51" s="216" customFormat="1" ht="20.25" customHeight="1">
      <c r="B251" s="217"/>
      <c r="C251" s="218"/>
      <c r="D251" s="218"/>
      <c r="E251" s="219"/>
      <c r="F251" s="220" t="s">
        <v>922</v>
      </c>
      <c r="G251" s="220"/>
      <c r="H251" s="220"/>
      <c r="I251" s="220"/>
      <c r="J251" s="218"/>
      <c r="K251" s="221">
        <v>7.72</v>
      </c>
      <c r="L251" s="218"/>
      <c r="M251" s="218"/>
      <c r="N251" s="218"/>
      <c r="O251" s="218"/>
      <c r="P251" s="218"/>
      <c r="Q251" s="218"/>
      <c r="R251" s="222"/>
      <c r="T251" s="223"/>
      <c r="U251" s="218"/>
      <c r="V251" s="218"/>
      <c r="W251" s="218"/>
      <c r="X251" s="218"/>
      <c r="Y251" s="218"/>
      <c r="Z251" s="218"/>
      <c r="AA251" s="224"/>
      <c r="AT251" s="225" t="s">
        <v>169</v>
      </c>
      <c r="AU251" s="225" t="s">
        <v>24</v>
      </c>
      <c r="AV251" s="216" t="s">
        <v>24</v>
      </c>
      <c r="AW251" s="216" t="s">
        <v>42</v>
      </c>
      <c r="AX251" s="216" t="s">
        <v>85</v>
      </c>
      <c r="AY251" s="225" t="s">
        <v>161</v>
      </c>
    </row>
    <row r="252" spans="2:51" s="216" customFormat="1" ht="20.25" customHeight="1">
      <c r="B252" s="217"/>
      <c r="C252" s="218"/>
      <c r="D252" s="218"/>
      <c r="E252" s="219"/>
      <c r="F252" s="220" t="s">
        <v>923</v>
      </c>
      <c r="G252" s="220"/>
      <c r="H252" s="220"/>
      <c r="I252" s="220"/>
      <c r="J252" s="218"/>
      <c r="K252" s="221">
        <v>8.18</v>
      </c>
      <c r="L252" s="218"/>
      <c r="M252" s="218"/>
      <c r="N252" s="218"/>
      <c r="O252" s="218"/>
      <c r="P252" s="218"/>
      <c r="Q252" s="218"/>
      <c r="R252" s="222"/>
      <c r="T252" s="223"/>
      <c r="U252" s="218"/>
      <c r="V252" s="218"/>
      <c r="W252" s="218"/>
      <c r="X252" s="218"/>
      <c r="Y252" s="218"/>
      <c r="Z252" s="218"/>
      <c r="AA252" s="224"/>
      <c r="AT252" s="225" t="s">
        <v>169</v>
      </c>
      <c r="AU252" s="225" t="s">
        <v>24</v>
      </c>
      <c r="AV252" s="216" t="s">
        <v>24</v>
      </c>
      <c r="AW252" s="216" t="s">
        <v>42</v>
      </c>
      <c r="AX252" s="216" t="s">
        <v>85</v>
      </c>
      <c r="AY252" s="225" t="s">
        <v>161</v>
      </c>
    </row>
    <row r="253" spans="2:51" s="216" customFormat="1" ht="20.25" customHeight="1">
      <c r="B253" s="217"/>
      <c r="C253" s="218"/>
      <c r="D253" s="218"/>
      <c r="E253" s="219"/>
      <c r="F253" s="220" t="s">
        <v>924</v>
      </c>
      <c r="G253" s="220"/>
      <c r="H253" s="220"/>
      <c r="I253" s="220"/>
      <c r="J253" s="218"/>
      <c r="K253" s="221">
        <v>128.685</v>
      </c>
      <c r="L253" s="218"/>
      <c r="M253" s="218"/>
      <c r="N253" s="218"/>
      <c r="O253" s="218"/>
      <c r="P253" s="218"/>
      <c r="Q253" s="218"/>
      <c r="R253" s="222"/>
      <c r="T253" s="223"/>
      <c r="U253" s="218"/>
      <c r="V253" s="218"/>
      <c r="W253" s="218"/>
      <c r="X253" s="218"/>
      <c r="Y253" s="218"/>
      <c r="Z253" s="218"/>
      <c r="AA253" s="224"/>
      <c r="AT253" s="225" t="s">
        <v>169</v>
      </c>
      <c r="AU253" s="225" t="s">
        <v>24</v>
      </c>
      <c r="AV253" s="216" t="s">
        <v>24</v>
      </c>
      <c r="AW253" s="216" t="s">
        <v>42</v>
      </c>
      <c r="AX253" s="216" t="s">
        <v>85</v>
      </c>
      <c r="AY253" s="225" t="s">
        <v>161</v>
      </c>
    </row>
    <row r="254" spans="2:51" s="226" customFormat="1" ht="20.25" customHeight="1">
      <c r="B254" s="227"/>
      <c r="C254" s="228"/>
      <c r="D254" s="228"/>
      <c r="E254" s="229"/>
      <c r="F254" s="230" t="s">
        <v>183</v>
      </c>
      <c r="G254" s="230"/>
      <c r="H254" s="230"/>
      <c r="I254" s="230"/>
      <c r="J254" s="228"/>
      <c r="K254" s="231">
        <v>171.58</v>
      </c>
      <c r="L254" s="228"/>
      <c r="M254" s="228"/>
      <c r="N254" s="228"/>
      <c r="O254" s="228"/>
      <c r="P254" s="228"/>
      <c r="Q254" s="228"/>
      <c r="R254" s="232"/>
      <c r="T254" s="233"/>
      <c r="U254" s="228"/>
      <c r="V254" s="228"/>
      <c r="W254" s="228"/>
      <c r="X254" s="228"/>
      <c r="Y254" s="228"/>
      <c r="Z254" s="228"/>
      <c r="AA254" s="234"/>
      <c r="AT254" s="235" t="s">
        <v>169</v>
      </c>
      <c r="AU254" s="235" t="s">
        <v>24</v>
      </c>
      <c r="AV254" s="226" t="s">
        <v>184</v>
      </c>
      <c r="AW254" s="226" t="s">
        <v>42</v>
      </c>
      <c r="AX254" s="226" t="s">
        <v>85</v>
      </c>
      <c r="AY254" s="235" t="s">
        <v>161</v>
      </c>
    </row>
    <row r="255" spans="2:51" s="207" customFormat="1" ht="20.25" customHeight="1">
      <c r="B255" s="208"/>
      <c r="C255" s="209"/>
      <c r="D255" s="209"/>
      <c r="E255" s="210"/>
      <c r="F255" s="236" t="s">
        <v>869</v>
      </c>
      <c r="G255" s="236"/>
      <c r="H255" s="236"/>
      <c r="I255" s="236"/>
      <c r="J255" s="209"/>
      <c r="K255" s="210"/>
      <c r="L255" s="209"/>
      <c r="M255" s="209"/>
      <c r="N255" s="209"/>
      <c r="O255" s="209"/>
      <c r="P255" s="209"/>
      <c r="Q255" s="209"/>
      <c r="R255" s="212"/>
      <c r="T255" s="213"/>
      <c r="U255" s="209"/>
      <c r="V255" s="209"/>
      <c r="W255" s="209"/>
      <c r="X255" s="209"/>
      <c r="Y255" s="209"/>
      <c r="Z255" s="209"/>
      <c r="AA255" s="214"/>
      <c r="AT255" s="215" t="s">
        <v>169</v>
      </c>
      <c r="AU255" s="215" t="s">
        <v>24</v>
      </c>
      <c r="AV255" s="207" t="s">
        <v>25</v>
      </c>
      <c r="AW255" s="207" t="s">
        <v>42</v>
      </c>
      <c r="AX255" s="207" t="s">
        <v>85</v>
      </c>
      <c r="AY255" s="215" t="s">
        <v>161</v>
      </c>
    </row>
    <row r="256" spans="2:51" s="216" customFormat="1" ht="20.25" customHeight="1">
      <c r="B256" s="217"/>
      <c r="C256" s="218"/>
      <c r="D256" s="218"/>
      <c r="E256" s="219"/>
      <c r="F256" s="220" t="s">
        <v>925</v>
      </c>
      <c r="G256" s="220"/>
      <c r="H256" s="220"/>
      <c r="I256" s="220"/>
      <c r="J256" s="218"/>
      <c r="K256" s="221">
        <v>20.46</v>
      </c>
      <c r="L256" s="218"/>
      <c r="M256" s="218"/>
      <c r="N256" s="218"/>
      <c r="O256" s="218"/>
      <c r="P256" s="218"/>
      <c r="Q256" s="218"/>
      <c r="R256" s="222"/>
      <c r="T256" s="223"/>
      <c r="U256" s="218"/>
      <c r="V256" s="218"/>
      <c r="W256" s="218"/>
      <c r="X256" s="218"/>
      <c r="Y256" s="218"/>
      <c r="Z256" s="218"/>
      <c r="AA256" s="224"/>
      <c r="AT256" s="225" t="s">
        <v>169</v>
      </c>
      <c r="AU256" s="225" t="s">
        <v>24</v>
      </c>
      <c r="AV256" s="216" t="s">
        <v>24</v>
      </c>
      <c r="AW256" s="216" t="s">
        <v>42</v>
      </c>
      <c r="AX256" s="216" t="s">
        <v>85</v>
      </c>
      <c r="AY256" s="225" t="s">
        <v>161</v>
      </c>
    </row>
    <row r="257" spans="2:51" s="226" customFormat="1" ht="20.25" customHeight="1">
      <c r="B257" s="227"/>
      <c r="C257" s="228"/>
      <c r="D257" s="228"/>
      <c r="E257" s="229"/>
      <c r="F257" s="230" t="s">
        <v>183</v>
      </c>
      <c r="G257" s="230"/>
      <c r="H257" s="230"/>
      <c r="I257" s="230"/>
      <c r="J257" s="228"/>
      <c r="K257" s="231">
        <v>20.46</v>
      </c>
      <c r="L257" s="228"/>
      <c r="M257" s="228"/>
      <c r="N257" s="228"/>
      <c r="O257" s="228"/>
      <c r="P257" s="228"/>
      <c r="Q257" s="228"/>
      <c r="R257" s="232"/>
      <c r="T257" s="233"/>
      <c r="U257" s="228"/>
      <c r="V257" s="228"/>
      <c r="W257" s="228"/>
      <c r="X257" s="228"/>
      <c r="Y257" s="228"/>
      <c r="Z257" s="228"/>
      <c r="AA257" s="234"/>
      <c r="AT257" s="235" t="s">
        <v>169</v>
      </c>
      <c r="AU257" s="235" t="s">
        <v>24</v>
      </c>
      <c r="AV257" s="226" t="s">
        <v>184</v>
      </c>
      <c r="AW257" s="226" t="s">
        <v>42</v>
      </c>
      <c r="AX257" s="226" t="s">
        <v>85</v>
      </c>
      <c r="AY257" s="235" t="s">
        <v>161</v>
      </c>
    </row>
    <row r="258" spans="2:51" s="207" customFormat="1" ht="20.25" customHeight="1">
      <c r="B258" s="208"/>
      <c r="C258" s="209"/>
      <c r="D258" s="209"/>
      <c r="E258" s="210"/>
      <c r="F258" s="236" t="s">
        <v>871</v>
      </c>
      <c r="G258" s="236"/>
      <c r="H258" s="236"/>
      <c r="I258" s="236"/>
      <c r="J258" s="209"/>
      <c r="K258" s="210"/>
      <c r="L258" s="209"/>
      <c r="M258" s="209"/>
      <c r="N258" s="209"/>
      <c r="O258" s="209"/>
      <c r="P258" s="209"/>
      <c r="Q258" s="209"/>
      <c r="R258" s="212"/>
      <c r="T258" s="213"/>
      <c r="U258" s="209"/>
      <c r="V258" s="209"/>
      <c r="W258" s="209"/>
      <c r="X258" s="209"/>
      <c r="Y258" s="209"/>
      <c r="Z258" s="209"/>
      <c r="AA258" s="214"/>
      <c r="AT258" s="215" t="s">
        <v>169</v>
      </c>
      <c r="AU258" s="215" t="s">
        <v>24</v>
      </c>
      <c r="AV258" s="207" t="s">
        <v>25</v>
      </c>
      <c r="AW258" s="207" t="s">
        <v>42</v>
      </c>
      <c r="AX258" s="207" t="s">
        <v>85</v>
      </c>
      <c r="AY258" s="215" t="s">
        <v>161</v>
      </c>
    </row>
    <row r="259" spans="2:51" s="216" customFormat="1" ht="20.25" customHeight="1">
      <c r="B259" s="217"/>
      <c r="C259" s="218"/>
      <c r="D259" s="218"/>
      <c r="E259" s="219"/>
      <c r="F259" s="220" t="s">
        <v>926</v>
      </c>
      <c r="G259" s="220"/>
      <c r="H259" s="220"/>
      <c r="I259" s="220"/>
      <c r="J259" s="218"/>
      <c r="K259" s="221">
        <v>16.15</v>
      </c>
      <c r="L259" s="218"/>
      <c r="M259" s="218"/>
      <c r="N259" s="218"/>
      <c r="O259" s="218"/>
      <c r="P259" s="218"/>
      <c r="Q259" s="218"/>
      <c r="R259" s="222"/>
      <c r="T259" s="223"/>
      <c r="U259" s="218"/>
      <c r="V259" s="218"/>
      <c r="W259" s="218"/>
      <c r="X259" s="218"/>
      <c r="Y259" s="218"/>
      <c r="Z259" s="218"/>
      <c r="AA259" s="224"/>
      <c r="AT259" s="225" t="s">
        <v>169</v>
      </c>
      <c r="AU259" s="225" t="s">
        <v>24</v>
      </c>
      <c r="AV259" s="216" t="s">
        <v>24</v>
      </c>
      <c r="AW259" s="216" t="s">
        <v>42</v>
      </c>
      <c r="AX259" s="216" t="s">
        <v>85</v>
      </c>
      <c r="AY259" s="225" t="s">
        <v>161</v>
      </c>
    </row>
    <row r="260" spans="2:51" s="216" customFormat="1" ht="20.25" customHeight="1">
      <c r="B260" s="217"/>
      <c r="C260" s="218"/>
      <c r="D260" s="218"/>
      <c r="E260" s="219"/>
      <c r="F260" s="220" t="s">
        <v>927</v>
      </c>
      <c r="G260" s="220"/>
      <c r="H260" s="220"/>
      <c r="I260" s="220"/>
      <c r="J260" s="218"/>
      <c r="K260" s="221">
        <v>19.219</v>
      </c>
      <c r="L260" s="218"/>
      <c r="M260" s="218"/>
      <c r="N260" s="218"/>
      <c r="O260" s="218"/>
      <c r="P260" s="218"/>
      <c r="Q260" s="218"/>
      <c r="R260" s="222"/>
      <c r="T260" s="223"/>
      <c r="U260" s="218"/>
      <c r="V260" s="218"/>
      <c r="W260" s="218"/>
      <c r="X260" s="218"/>
      <c r="Y260" s="218"/>
      <c r="Z260" s="218"/>
      <c r="AA260" s="224"/>
      <c r="AT260" s="225" t="s">
        <v>169</v>
      </c>
      <c r="AU260" s="225" t="s">
        <v>24</v>
      </c>
      <c r="AV260" s="216" t="s">
        <v>24</v>
      </c>
      <c r="AW260" s="216" t="s">
        <v>42</v>
      </c>
      <c r="AX260" s="216" t="s">
        <v>85</v>
      </c>
      <c r="AY260" s="225" t="s">
        <v>161</v>
      </c>
    </row>
    <row r="261" spans="2:51" s="216" customFormat="1" ht="20.25" customHeight="1">
      <c r="B261" s="217"/>
      <c r="C261" s="218"/>
      <c r="D261" s="218"/>
      <c r="E261" s="219"/>
      <c r="F261" s="220" t="s">
        <v>928</v>
      </c>
      <c r="G261" s="220"/>
      <c r="H261" s="220"/>
      <c r="I261" s="220"/>
      <c r="J261" s="218"/>
      <c r="K261" s="221">
        <v>9.372</v>
      </c>
      <c r="L261" s="218"/>
      <c r="M261" s="218"/>
      <c r="N261" s="218"/>
      <c r="O261" s="218"/>
      <c r="P261" s="218"/>
      <c r="Q261" s="218"/>
      <c r="R261" s="222"/>
      <c r="T261" s="223"/>
      <c r="U261" s="218"/>
      <c r="V261" s="218"/>
      <c r="W261" s="218"/>
      <c r="X261" s="218"/>
      <c r="Y261" s="218"/>
      <c r="Z261" s="218"/>
      <c r="AA261" s="224"/>
      <c r="AT261" s="225" t="s">
        <v>169</v>
      </c>
      <c r="AU261" s="225" t="s">
        <v>24</v>
      </c>
      <c r="AV261" s="216" t="s">
        <v>24</v>
      </c>
      <c r="AW261" s="216" t="s">
        <v>42</v>
      </c>
      <c r="AX261" s="216" t="s">
        <v>85</v>
      </c>
      <c r="AY261" s="225" t="s">
        <v>161</v>
      </c>
    </row>
    <row r="262" spans="2:51" s="226" customFormat="1" ht="20.25" customHeight="1">
      <c r="B262" s="227"/>
      <c r="C262" s="228"/>
      <c r="D262" s="228"/>
      <c r="E262" s="229"/>
      <c r="F262" s="230" t="s">
        <v>183</v>
      </c>
      <c r="G262" s="230"/>
      <c r="H262" s="230"/>
      <c r="I262" s="230"/>
      <c r="J262" s="228"/>
      <c r="K262" s="231">
        <v>44.741</v>
      </c>
      <c r="L262" s="228"/>
      <c r="M262" s="228"/>
      <c r="N262" s="228"/>
      <c r="O262" s="228"/>
      <c r="P262" s="228"/>
      <c r="Q262" s="228"/>
      <c r="R262" s="232"/>
      <c r="T262" s="233"/>
      <c r="U262" s="228"/>
      <c r="V262" s="228"/>
      <c r="W262" s="228"/>
      <c r="X262" s="228"/>
      <c r="Y262" s="228"/>
      <c r="Z262" s="228"/>
      <c r="AA262" s="234"/>
      <c r="AT262" s="235" t="s">
        <v>169</v>
      </c>
      <c r="AU262" s="235" t="s">
        <v>24</v>
      </c>
      <c r="AV262" s="226" t="s">
        <v>184</v>
      </c>
      <c r="AW262" s="226" t="s">
        <v>42</v>
      </c>
      <c r="AX262" s="226" t="s">
        <v>85</v>
      </c>
      <c r="AY262" s="235" t="s">
        <v>161</v>
      </c>
    </row>
    <row r="263" spans="2:51" s="207" customFormat="1" ht="20.25" customHeight="1">
      <c r="B263" s="208"/>
      <c r="C263" s="209"/>
      <c r="D263" s="209"/>
      <c r="E263" s="210"/>
      <c r="F263" s="236" t="s">
        <v>875</v>
      </c>
      <c r="G263" s="236"/>
      <c r="H263" s="236"/>
      <c r="I263" s="236"/>
      <c r="J263" s="209"/>
      <c r="K263" s="210"/>
      <c r="L263" s="209"/>
      <c r="M263" s="209"/>
      <c r="N263" s="209"/>
      <c r="O263" s="209"/>
      <c r="P263" s="209"/>
      <c r="Q263" s="209"/>
      <c r="R263" s="212"/>
      <c r="T263" s="213"/>
      <c r="U263" s="209"/>
      <c r="V263" s="209"/>
      <c r="W263" s="209"/>
      <c r="X263" s="209"/>
      <c r="Y263" s="209"/>
      <c r="Z263" s="209"/>
      <c r="AA263" s="214"/>
      <c r="AT263" s="215" t="s">
        <v>169</v>
      </c>
      <c r="AU263" s="215" t="s">
        <v>24</v>
      </c>
      <c r="AV263" s="207" t="s">
        <v>25</v>
      </c>
      <c r="AW263" s="207" t="s">
        <v>42</v>
      </c>
      <c r="AX263" s="207" t="s">
        <v>85</v>
      </c>
      <c r="AY263" s="215" t="s">
        <v>161</v>
      </c>
    </row>
    <row r="264" spans="2:51" s="216" customFormat="1" ht="20.25" customHeight="1">
      <c r="B264" s="217"/>
      <c r="C264" s="218"/>
      <c r="D264" s="218"/>
      <c r="E264" s="219"/>
      <c r="F264" s="220" t="s">
        <v>929</v>
      </c>
      <c r="G264" s="220"/>
      <c r="H264" s="220"/>
      <c r="I264" s="220"/>
      <c r="J264" s="218"/>
      <c r="K264" s="221">
        <v>3.67</v>
      </c>
      <c r="L264" s="218"/>
      <c r="M264" s="218"/>
      <c r="N264" s="218"/>
      <c r="O264" s="218"/>
      <c r="P264" s="218"/>
      <c r="Q264" s="218"/>
      <c r="R264" s="222"/>
      <c r="T264" s="223"/>
      <c r="U264" s="218"/>
      <c r="V264" s="218"/>
      <c r="W264" s="218"/>
      <c r="X264" s="218"/>
      <c r="Y264" s="218"/>
      <c r="Z264" s="218"/>
      <c r="AA264" s="224"/>
      <c r="AT264" s="225" t="s">
        <v>169</v>
      </c>
      <c r="AU264" s="225" t="s">
        <v>24</v>
      </c>
      <c r="AV264" s="216" t="s">
        <v>24</v>
      </c>
      <c r="AW264" s="216" t="s">
        <v>42</v>
      </c>
      <c r="AX264" s="216" t="s">
        <v>85</v>
      </c>
      <c r="AY264" s="225" t="s">
        <v>161</v>
      </c>
    </row>
    <row r="265" spans="2:51" s="226" customFormat="1" ht="20.25" customHeight="1">
      <c r="B265" s="227"/>
      <c r="C265" s="228"/>
      <c r="D265" s="228"/>
      <c r="E265" s="229"/>
      <c r="F265" s="230" t="s">
        <v>183</v>
      </c>
      <c r="G265" s="230"/>
      <c r="H265" s="230"/>
      <c r="I265" s="230"/>
      <c r="J265" s="228"/>
      <c r="K265" s="231">
        <v>3.67</v>
      </c>
      <c r="L265" s="228"/>
      <c r="M265" s="228"/>
      <c r="N265" s="228"/>
      <c r="O265" s="228"/>
      <c r="P265" s="228"/>
      <c r="Q265" s="228"/>
      <c r="R265" s="232"/>
      <c r="T265" s="233"/>
      <c r="U265" s="228"/>
      <c r="V265" s="228"/>
      <c r="W265" s="228"/>
      <c r="X265" s="228"/>
      <c r="Y265" s="228"/>
      <c r="Z265" s="228"/>
      <c r="AA265" s="234"/>
      <c r="AT265" s="235" t="s">
        <v>169</v>
      </c>
      <c r="AU265" s="235" t="s">
        <v>24</v>
      </c>
      <c r="AV265" s="226" t="s">
        <v>184</v>
      </c>
      <c r="AW265" s="226" t="s">
        <v>42</v>
      </c>
      <c r="AX265" s="226" t="s">
        <v>85</v>
      </c>
      <c r="AY265" s="235" t="s">
        <v>161</v>
      </c>
    </row>
    <row r="266" spans="2:51" s="237" customFormat="1" ht="20.25" customHeight="1">
      <c r="B266" s="238"/>
      <c r="C266" s="239"/>
      <c r="D266" s="239"/>
      <c r="E266" s="240"/>
      <c r="F266" s="241" t="s">
        <v>190</v>
      </c>
      <c r="G266" s="241"/>
      <c r="H266" s="241"/>
      <c r="I266" s="241"/>
      <c r="J266" s="239"/>
      <c r="K266" s="242">
        <v>474.914</v>
      </c>
      <c r="L266" s="239"/>
      <c r="M266" s="239"/>
      <c r="N266" s="239"/>
      <c r="O266" s="239"/>
      <c r="P266" s="239"/>
      <c r="Q266" s="239"/>
      <c r="R266" s="243"/>
      <c r="T266" s="244"/>
      <c r="U266" s="239"/>
      <c r="V266" s="239"/>
      <c r="W266" s="239"/>
      <c r="X266" s="239"/>
      <c r="Y266" s="239"/>
      <c r="Z266" s="239"/>
      <c r="AA266" s="245"/>
      <c r="AT266" s="246" t="s">
        <v>169</v>
      </c>
      <c r="AU266" s="246" t="s">
        <v>24</v>
      </c>
      <c r="AV266" s="237" t="s">
        <v>166</v>
      </c>
      <c r="AW266" s="237" t="s">
        <v>42</v>
      </c>
      <c r="AX266" s="237" t="s">
        <v>25</v>
      </c>
      <c r="AY266" s="246" t="s">
        <v>161</v>
      </c>
    </row>
    <row r="267" spans="2:65" s="34" customFormat="1" ht="28.5" customHeight="1">
      <c r="B267" s="161"/>
      <c r="C267" s="197" t="s">
        <v>291</v>
      </c>
      <c r="D267" s="197" t="s">
        <v>162</v>
      </c>
      <c r="E267" s="198" t="s">
        <v>342</v>
      </c>
      <c r="F267" s="199" t="s">
        <v>343</v>
      </c>
      <c r="G267" s="199"/>
      <c r="H267" s="199"/>
      <c r="I267" s="199"/>
      <c r="J267" s="200" t="s">
        <v>193</v>
      </c>
      <c r="K267" s="201">
        <v>474.914</v>
      </c>
      <c r="L267" s="202">
        <v>0</v>
      </c>
      <c r="M267" s="202"/>
      <c r="N267" s="203">
        <f aca="true" t="shared" si="30" ref="N267:N268">ROUND(L267*K267,2)</f>
        <v>0</v>
      </c>
      <c r="O267" s="203"/>
      <c r="P267" s="203"/>
      <c r="Q267" s="203"/>
      <c r="R267" s="163"/>
      <c r="T267" s="204"/>
      <c r="U267" s="46" t="s">
        <v>50</v>
      </c>
      <c r="V267" s="36"/>
      <c r="W267" s="205">
        <f aca="true" t="shared" si="31" ref="W267:W268">V267*K267</f>
        <v>0</v>
      </c>
      <c r="X267" s="205">
        <v>0</v>
      </c>
      <c r="Y267" s="205">
        <f aca="true" t="shared" si="32" ref="Y267:Y268">X267*K267</f>
        <v>0</v>
      </c>
      <c r="Z267" s="205">
        <v>0</v>
      </c>
      <c r="AA267" s="206">
        <f aca="true" t="shared" si="33" ref="AA267:AA268">Z267*K267</f>
        <v>0</v>
      </c>
      <c r="AR267" s="11" t="s">
        <v>166</v>
      </c>
      <c r="AT267" s="11" t="s">
        <v>162</v>
      </c>
      <c r="AU267" s="11" t="s">
        <v>24</v>
      </c>
      <c r="AY267" s="11" t="s">
        <v>161</v>
      </c>
      <c r="BE267" s="125">
        <f aca="true" t="shared" si="34" ref="BE267:BE268">IF(U267="základní",N267,0)</f>
        <v>0</v>
      </c>
      <c r="BF267" s="125">
        <f aca="true" t="shared" si="35" ref="BF267:BF268">IF(U267="snížená",N267,0)</f>
        <v>0</v>
      </c>
      <c r="BG267" s="125">
        <f aca="true" t="shared" si="36" ref="BG267:BG268">IF(U267="zákl. přenesená",N267,0)</f>
        <v>0</v>
      </c>
      <c r="BH267" s="125">
        <f aca="true" t="shared" si="37" ref="BH267:BH268">IF(U267="sníž. přenesená",N267,0)</f>
        <v>0</v>
      </c>
      <c r="BI267" s="125">
        <f aca="true" t="shared" si="38" ref="BI267:BI268">IF(U267="nulová",N267,0)</f>
        <v>0</v>
      </c>
      <c r="BJ267" s="11" t="s">
        <v>25</v>
      </c>
      <c r="BK267" s="125">
        <f aca="true" t="shared" si="39" ref="BK267:BK268">ROUND(L267*K267,2)</f>
        <v>0</v>
      </c>
      <c r="BL267" s="11" t="s">
        <v>166</v>
      </c>
      <c r="BM267" s="11" t="s">
        <v>930</v>
      </c>
    </row>
    <row r="268" spans="2:65" s="34" customFormat="1" ht="28.5" customHeight="1">
      <c r="B268" s="161"/>
      <c r="C268" s="197" t="s">
        <v>297</v>
      </c>
      <c r="D268" s="197" t="s">
        <v>162</v>
      </c>
      <c r="E268" s="198" t="s">
        <v>346</v>
      </c>
      <c r="F268" s="199" t="s">
        <v>347</v>
      </c>
      <c r="G268" s="199"/>
      <c r="H268" s="199"/>
      <c r="I268" s="199"/>
      <c r="J268" s="200" t="s">
        <v>165</v>
      </c>
      <c r="K268" s="201">
        <v>81.721</v>
      </c>
      <c r="L268" s="202">
        <v>0</v>
      </c>
      <c r="M268" s="202"/>
      <c r="N268" s="203">
        <f t="shared" si="30"/>
        <v>0</v>
      </c>
      <c r="O268" s="203"/>
      <c r="P268" s="203"/>
      <c r="Q268" s="203"/>
      <c r="R268" s="163"/>
      <c r="T268" s="204"/>
      <c r="U268" s="46" t="s">
        <v>50</v>
      </c>
      <c r="V268" s="36"/>
      <c r="W268" s="205">
        <f t="shared" si="31"/>
        <v>0</v>
      </c>
      <c r="X268" s="205">
        <v>0</v>
      </c>
      <c r="Y268" s="205">
        <f t="shared" si="32"/>
        <v>0</v>
      </c>
      <c r="Z268" s="205">
        <v>0</v>
      </c>
      <c r="AA268" s="206">
        <f t="shared" si="33"/>
        <v>0</v>
      </c>
      <c r="AR268" s="11" t="s">
        <v>166</v>
      </c>
      <c r="AT268" s="11" t="s">
        <v>162</v>
      </c>
      <c r="AU268" s="11" t="s">
        <v>24</v>
      </c>
      <c r="AY268" s="11" t="s">
        <v>161</v>
      </c>
      <c r="BE268" s="125">
        <f t="shared" si="34"/>
        <v>0</v>
      </c>
      <c r="BF268" s="125">
        <f t="shared" si="35"/>
        <v>0</v>
      </c>
      <c r="BG268" s="125">
        <f t="shared" si="36"/>
        <v>0</v>
      </c>
      <c r="BH268" s="125">
        <f t="shared" si="37"/>
        <v>0</v>
      </c>
      <c r="BI268" s="125">
        <f t="shared" si="38"/>
        <v>0</v>
      </c>
      <c r="BJ268" s="11" t="s">
        <v>25</v>
      </c>
      <c r="BK268" s="125">
        <f t="shared" si="39"/>
        <v>0</v>
      </c>
      <c r="BL268" s="11" t="s">
        <v>166</v>
      </c>
      <c r="BM268" s="11" t="s">
        <v>931</v>
      </c>
    </row>
    <row r="269" spans="2:51" s="207" customFormat="1" ht="20.25" customHeight="1">
      <c r="B269" s="208"/>
      <c r="C269" s="209"/>
      <c r="D269" s="209"/>
      <c r="E269" s="210"/>
      <c r="F269" s="211" t="s">
        <v>349</v>
      </c>
      <c r="G269" s="211"/>
      <c r="H269" s="211"/>
      <c r="I269" s="211"/>
      <c r="J269" s="209"/>
      <c r="K269" s="210"/>
      <c r="L269" s="209"/>
      <c r="M269" s="209"/>
      <c r="N269" s="209"/>
      <c r="O269" s="209"/>
      <c r="P269" s="209"/>
      <c r="Q269" s="209"/>
      <c r="R269" s="212"/>
      <c r="T269" s="213"/>
      <c r="U269" s="209"/>
      <c r="V269" s="209"/>
      <c r="W269" s="209"/>
      <c r="X269" s="209"/>
      <c r="Y269" s="209"/>
      <c r="Z269" s="209"/>
      <c r="AA269" s="214"/>
      <c r="AT269" s="215" t="s">
        <v>169</v>
      </c>
      <c r="AU269" s="215" t="s">
        <v>24</v>
      </c>
      <c r="AV269" s="207" t="s">
        <v>25</v>
      </c>
      <c r="AW269" s="207" t="s">
        <v>42</v>
      </c>
      <c r="AX269" s="207" t="s">
        <v>85</v>
      </c>
      <c r="AY269" s="215" t="s">
        <v>161</v>
      </c>
    </row>
    <row r="270" spans="2:51" s="216" customFormat="1" ht="20.25" customHeight="1">
      <c r="B270" s="217"/>
      <c r="C270" s="218"/>
      <c r="D270" s="218"/>
      <c r="E270" s="219"/>
      <c r="F270" s="220" t="s">
        <v>932</v>
      </c>
      <c r="G270" s="220"/>
      <c r="H270" s="220"/>
      <c r="I270" s="220"/>
      <c r="J270" s="218"/>
      <c r="K270" s="221">
        <v>81.721</v>
      </c>
      <c r="L270" s="218"/>
      <c r="M270" s="218"/>
      <c r="N270" s="218"/>
      <c r="O270" s="218"/>
      <c r="P270" s="218"/>
      <c r="Q270" s="218"/>
      <c r="R270" s="222"/>
      <c r="T270" s="223"/>
      <c r="U270" s="218"/>
      <c r="V270" s="218"/>
      <c r="W270" s="218"/>
      <c r="X270" s="218"/>
      <c r="Y270" s="218"/>
      <c r="Z270" s="218"/>
      <c r="AA270" s="224"/>
      <c r="AT270" s="225" t="s">
        <v>169</v>
      </c>
      <c r="AU270" s="225" t="s">
        <v>24</v>
      </c>
      <c r="AV270" s="216" t="s">
        <v>24</v>
      </c>
      <c r="AW270" s="216" t="s">
        <v>42</v>
      </c>
      <c r="AX270" s="216" t="s">
        <v>85</v>
      </c>
      <c r="AY270" s="225" t="s">
        <v>161</v>
      </c>
    </row>
    <row r="271" spans="2:51" s="237" customFormat="1" ht="20.25" customHeight="1">
      <c r="B271" s="238"/>
      <c r="C271" s="239"/>
      <c r="D271" s="239"/>
      <c r="E271" s="240"/>
      <c r="F271" s="241" t="s">
        <v>190</v>
      </c>
      <c r="G271" s="241"/>
      <c r="H271" s="241"/>
      <c r="I271" s="241"/>
      <c r="J271" s="239"/>
      <c r="K271" s="242">
        <v>81.721</v>
      </c>
      <c r="L271" s="239"/>
      <c r="M271" s="239"/>
      <c r="N271" s="239"/>
      <c r="O271" s="239"/>
      <c r="P271" s="239"/>
      <c r="Q271" s="239"/>
      <c r="R271" s="243"/>
      <c r="T271" s="244"/>
      <c r="U271" s="239"/>
      <c r="V271" s="239"/>
      <c r="W271" s="239"/>
      <c r="X271" s="239"/>
      <c r="Y271" s="239"/>
      <c r="Z271" s="239"/>
      <c r="AA271" s="245"/>
      <c r="AT271" s="246" t="s">
        <v>169</v>
      </c>
      <c r="AU271" s="246" t="s">
        <v>24</v>
      </c>
      <c r="AV271" s="237" t="s">
        <v>166</v>
      </c>
      <c r="AW271" s="237" t="s">
        <v>42</v>
      </c>
      <c r="AX271" s="237" t="s">
        <v>25</v>
      </c>
      <c r="AY271" s="246" t="s">
        <v>161</v>
      </c>
    </row>
    <row r="272" spans="2:65" s="34" customFormat="1" ht="28.5" customHeight="1">
      <c r="B272" s="161"/>
      <c r="C272" s="197" t="s">
        <v>301</v>
      </c>
      <c r="D272" s="197" t="s">
        <v>162</v>
      </c>
      <c r="E272" s="198" t="s">
        <v>352</v>
      </c>
      <c r="F272" s="199" t="s">
        <v>353</v>
      </c>
      <c r="G272" s="199"/>
      <c r="H272" s="199"/>
      <c r="I272" s="199"/>
      <c r="J272" s="200" t="s">
        <v>165</v>
      </c>
      <c r="K272" s="201">
        <v>4.301</v>
      </c>
      <c r="L272" s="202">
        <v>0</v>
      </c>
      <c r="M272" s="202"/>
      <c r="N272" s="203">
        <f>ROUND(L272*K272,2)</f>
        <v>0</v>
      </c>
      <c r="O272" s="203"/>
      <c r="P272" s="203"/>
      <c r="Q272" s="203"/>
      <c r="R272" s="163"/>
      <c r="T272" s="204"/>
      <c r="U272" s="46" t="s">
        <v>50</v>
      </c>
      <c r="V272" s="36"/>
      <c r="W272" s="205">
        <f>V272*K272</f>
        <v>0</v>
      </c>
      <c r="X272" s="205">
        <v>0</v>
      </c>
      <c r="Y272" s="205">
        <f>X272*K272</f>
        <v>0</v>
      </c>
      <c r="Z272" s="205">
        <v>0</v>
      </c>
      <c r="AA272" s="206">
        <f>Z272*K272</f>
        <v>0</v>
      </c>
      <c r="AR272" s="11" t="s">
        <v>166</v>
      </c>
      <c r="AT272" s="11" t="s">
        <v>162</v>
      </c>
      <c r="AU272" s="11" t="s">
        <v>24</v>
      </c>
      <c r="AY272" s="11" t="s">
        <v>161</v>
      </c>
      <c r="BE272" s="125">
        <f>IF(U272="základní",N272,0)</f>
        <v>0</v>
      </c>
      <c r="BF272" s="125">
        <f>IF(U272="snížená",N272,0)</f>
        <v>0</v>
      </c>
      <c r="BG272" s="125">
        <f>IF(U272="zákl. přenesená",N272,0)</f>
        <v>0</v>
      </c>
      <c r="BH272" s="125">
        <f>IF(U272="sníž. přenesená",N272,0)</f>
        <v>0</v>
      </c>
      <c r="BI272" s="125">
        <f>IF(U272="nulová",N272,0)</f>
        <v>0</v>
      </c>
      <c r="BJ272" s="11" t="s">
        <v>25</v>
      </c>
      <c r="BK272" s="125">
        <f>ROUND(L272*K272,2)</f>
        <v>0</v>
      </c>
      <c r="BL272" s="11" t="s">
        <v>166</v>
      </c>
      <c r="BM272" s="11" t="s">
        <v>933</v>
      </c>
    </row>
    <row r="273" spans="2:51" s="207" customFormat="1" ht="20.25" customHeight="1">
      <c r="B273" s="208"/>
      <c r="C273" s="209"/>
      <c r="D273" s="209"/>
      <c r="E273" s="210"/>
      <c r="F273" s="211" t="s">
        <v>305</v>
      </c>
      <c r="G273" s="211"/>
      <c r="H273" s="211"/>
      <c r="I273" s="211"/>
      <c r="J273" s="209"/>
      <c r="K273" s="210"/>
      <c r="L273" s="209"/>
      <c r="M273" s="209"/>
      <c r="N273" s="209"/>
      <c r="O273" s="209"/>
      <c r="P273" s="209"/>
      <c r="Q273" s="209"/>
      <c r="R273" s="212"/>
      <c r="T273" s="213"/>
      <c r="U273" s="209"/>
      <c r="V273" s="209"/>
      <c r="W273" s="209"/>
      <c r="X273" s="209"/>
      <c r="Y273" s="209"/>
      <c r="Z273" s="209"/>
      <c r="AA273" s="214"/>
      <c r="AT273" s="215" t="s">
        <v>169</v>
      </c>
      <c r="AU273" s="215" t="s">
        <v>24</v>
      </c>
      <c r="AV273" s="207" t="s">
        <v>25</v>
      </c>
      <c r="AW273" s="207" t="s">
        <v>42</v>
      </c>
      <c r="AX273" s="207" t="s">
        <v>85</v>
      </c>
      <c r="AY273" s="215" t="s">
        <v>161</v>
      </c>
    </row>
    <row r="274" spans="2:51" s="216" customFormat="1" ht="20.25" customHeight="1">
      <c r="B274" s="217"/>
      <c r="C274" s="218"/>
      <c r="D274" s="218"/>
      <c r="E274" s="219"/>
      <c r="F274" s="220" t="s">
        <v>934</v>
      </c>
      <c r="G274" s="220"/>
      <c r="H274" s="220"/>
      <c r="I274" s="220"/>
      <c r="J274" s="218"/>
      <c r="K274" s="221">
        <v>4.301</v>
      </c>
      <c r="L274" s="218"/>
      <c r="M274" s="218"/>
      <c r="N274" s="218"/>
      <c r="O274" s="218"/>
      <c r="P274" s="218"/>
      <c r="Q274" s="218"/>
      <c r="R274" s="222"/>
      <c r="T274" s="223"/>
      <c r="U274" s="218"/>
      <c r="V274" s="218"/>
      <c r="W274" s="218"/>
      <c r="X274" s="218"/>
      <c r="Y274" s="218"/>
      <c r="Z274" s="218"/>
      <c r="AA274" s="224"/>
      <c r="AT274" s="225" t="s">
        <v>169</v>
      </c>
      <c r="AU274" s="225" t="s">
        <v>24</v>
      </c>
      <c r="AV274" s="216" t="s">
        <v>24</v>
      </c>
      <c r="AW274" s="216" t="s">
        <v>42</v>
      </c>
      <c r="AX274" s="216" t="s">
        <v>85</v>
      </c>
      <c r="AY274" s="225" t="s">
        <v>161</v>
      </c>
    </row>
    <row r="275" spans="2:51" s="237" customFormat="1" ht="20.25" customHeight="1">
      <c r="B275" s="238"/>
      <c r="C275" s="239"/>
      <c r="D275" s="239"/>
      <c r="E275" s="240"/>
      <c r="F275" s="241" t="s">
        <v>190</v>
      </c>
      <c r="G275" s="241"/>
      <c r="H275" s="241"/>
      <c r="I275" s="241"/>
      <c r="J275" s="239"/>
      <c r="K275" s="242">
        <v>4.301</v>
      </c>
      <c r="L275" s="239"/>
      <c r="M275" s="239"/>
      <c r="N275" s="239"/>
      <c r="O275" s="239"/>
      <c r="P275" s="239"/>
      <c r="Q275" s="239"/>
      <c r="R275" s="243"/>
      <c r="T275" s="244"/>
      <c r="U275" s="239"/>
      <c r="V275" s="239"/>
      <c r="W275" s="239"/>
      <c r="X275" s="239"/>
      <c r="Y275" s="239"/>
      <c r="Z275" s="239"/>
      <c r="AA275" s="245"/>
      <c r="AT275" s="246" t="s">
        <v>169</v>
      </c>
      <c r="AU275" s="246" t="s">
        <v>24</v>
      </c>
      <c r="AV275" s="237" t="s">
        <v>166</v>
      </c>
      <c r="AW275" s="237" t="s">
        <v>42</v>
      </c>
      <c r="AX275" s="237" t="s">
        <v>25</v>
      </c>
      <c r="AY275" s="246" t="s">
        <v>161</v>
      </c>
    </row>
    <row r="276" spans="2:65" s="34" customFormat="1" ht="28.5" customHeight="1">
      <c r="B276" s="161"/>
      <c r="C276" s="197" t="s">
        <v>10</v>
      </c>
      <c r="D276" s="197" t="s">
        <v>162</v>
      </c>
      <c r="E276" s="198" t="s">
        <v>371</v>
      </c>
      <c r="F276" s="199" t="s">
        <v>372</v>
      </c>
      <c r="G276" s="199"/>
      <c r="H276" s="199"/>
      <c r="I276" s="199"/>
      <c r="J276" s="200" t="s">
        <v>165</v>
      </c>
      <c r="K276" s="201">
        <v>163.443</v>
      </c>
      <c r="L276" s="202">
        <v>0</v>
      </c>
      <c r="M276" s="202"/>
      <c r="N276" s="203">
        <f>ROUND(L276*K276,2)</f>
        <v>0</v>
      </c>
      <c r="O276" s="203"/>
      <c r="P276" s="203"/>
      <c r="Q276" s="203"/>
      <c r="R276" s="163"/>
      <c r="T276" s="204"/>
      <c r="U276" s="46" t="s">
        <v>50</v>
      </c>
      <c r="V276" s="36"/>
      <c r="W276" s="205">
        <f>V276*K276</f>
        <v>0</v>
      </c>
      <c r="X276" s="205">
        <v>0</v>
      </c>
      <c r="Y276" s="205">
        <f>X276*K276</f>
        <v>0</v>
      </c>
      <c r="Z276" s="205">
        <v>0</v>
      </c>
      <c r="AA276" s="206">
        <f>Z276*K276</f>
        <v>0</v>
      </c>
      <c r="AR276" s="11" t="s">
        <v>166</v>
      </c>
      <c r="AT276" s="11" t="s">
        <v>162</v>
      </c>
      <c r="AU276" s="11" t="s">
        <v>24</v>
      </c>
      <c r="AY276" s="11" t="s">
        <v>161</v>
      </c>
      <c r="BE276" s="125">
        <f>IF(U276="základní",N276,0)</f>
        <v>0</v>
      </c>
      <c r="BF276" s="125">
        <f>IF(U276="snížená",N276,0)</f>
        <v>0</v>
      </c>
      <c r="BG276" s="125">
        <f>IF(U276="zákl. přenesená",N276,0)</f>
        <v>0</v>
      </c>
      <c r="BH276" s="125">
        <f>IF(U276="sníž. přenesená",N276,0)</f>
        <v>0</v>
      </c>
      <c r="BI276" s="125">
        <f>IF(U276="nulová",N276,0)</f>
        <v>0</v>
      </c>
      <c r="BJ276" s="11" t="s">
        <v>25</v>
      </c>
      <c r="BK276" s="125">
        <f>ROUND(L276*K276,2)</f>
        <v>0</v>
      </c>
      <c r="BL276" s="11" t="s">
        <v>166</v>
      </c>
      <c r="BM276" s="11" t="s">
        <v>935</v>
      </c>
    </row>
    <row r="277" spans="2:51" s="207" customFormat="1" ht="20.25" customHeight="1">
      <c r="B277" s="208"/>
      <c r="C277" s="209"/>
      <c r="D277" s="209"/>
      <c r="E277" s="210"/>
      <c r="F277" s="211" t="s">
        <v>374</v>
      </c>
      <c r="G277" s="211"/>
      <c r="H277" s="211"/>
      <c r="I277" s="211"/>
      <c r="J277" s="209"/>
      <c r="K277" s="210"/>
      <c r="L277" s="209"/>
      <c r="M277" s="209"/>
      <c r="N277" s="209"/>
      <c r="O277" s="209"/>
      <c r="P277" s="209"/>
      <c r="Q277" s="209"/>
      <c r="R277" s="212"/>
      <c r="T277" s="213"/>
      <c r="U277" s="209"/>
      <c r="V277" s="209"/>
      <c r="W277" s="209"/>
      <c r="X277" s="209"/>
      <c r="Y277" s="209"/>
      <c r="Z277" s="209"/>
      <c r="AA277" s="214"/>
      <c r="AT277" s="215" t="s">
        <v>169</v>
      </c>
      <c r="AU277" s="215" t="s">
        <v>24</v>
      </c>
      <c r="AV277" s="207" t="s">
        <v>25</v>
      </c>
      <c r="AW277" s="207" t="s">
        <v>42</v>
      </c>
      <c r="AX277" s="207" t="s">
        <v>85</v>
      </c>
      <c r="AY277" s="215" t="s">
        <v>161</v>
      </c>
    </row>
    <row r="278" spans="2:51" s="207" customFormat="1" ht="20.25" customHeight="1">
      <c r="B278" s="208"/>
      <c r="C278" s="209"/>
      <c r="D278" s="209"/>
      <c r="E278" s="210"/>
      <c r="F278" s="236" t="s">
        <v>375</v>
      </c>
      <c r="G278" s="236"/>
      <c r="H278" s="236"/>
      <c r="I278" s="236"/>
      <c r="J278" s="209"/>
      <c r="K278" s="210"/>
      <c r="L278" s="209"/>
      <c r="M278" s="209"/>
      <c r="N278" s="209"/>
      <c r="O278" s="209"/>
      <c r="P278" s="209"/>
      <c r="Q278" s="209"/>
      <c r="R278" s="212"/>
      <c r="T278" s="213"/>
      <c r="U278" s="209"/>
      <c r="V278" s="209"/>
      <c r="W278" s="209"/>
      <c r="X278" s="209"/>
      <c r="Y278" s="209"/>
      <c r="Z278" s="209"/>
      <c r="AA278" s="214"/>
      <c r="AT278" s="215" t="s">
        <v>169</v>
      </c>
      <c r="AU278" s="215" t="s">
        <v>24</v>
      </c>
      <c r="AV278" s="207" t="s">
        <v>25</v>
      </c>
      <c r="AW278" s="207" t="s">
        <v>42</v>
      </c>
      <c r="AX278" s="207" t="s">
        <v>85</v>
      </c>
      <c r="AY278" s="215" t="s">
        <v>161</v>
      </c>
    </row>
    <row r="279" spans="2:51" s="207" customFormat="1" ht="20.25" customHeight="1">
      <c r="B279" s="208"/>
      <c r="C279" s="209"/>
      <c r="D279" s="209"/>
      <c r="E279" s="210"/>
      <c r="F279" s="236" t="s">
        <v>936</v>
      </c>
      <c r="G279" s="236"/>
      <c r="H279" s="236"/>
      <c r="I279" s="236"/>
      <c r="J279" s="209"/>
      <c r="K279" s="210"/>
      <c r="L279" s="209"/>
      <c r="M279" s="209"/>
      <c r="N279" s="209"/>
      <c r="O279" s="209"/>
      <c r="P279" s="209"/>
      <c r="Q279" s="209"/>
      <c r="R279" s="212"/>
      <c r="T279" s="213"/>
      <c r="U279" s="209"/>
      <c r="V279" s="209"/>
      <c r="W279" s="209"/>
      <c r="X279" s="209"/>
      <c r="Y279" s="209"/>
      <c r="Z279" s="209"/>
      <c r="AA279" s="214"/>
      <c r="AT279" s="215" t="s">
        <v>169</v>
      </c>
      <c r="AU279" s="215" t="s">
        <v>24</v>
      </c>
      <c r="AV279" s="207" t="s">
        <v>25</v>
      </c>
      <c r="AW279" s="207" t="s">
        <v>42</v>
      </c>
      <c r="AX279" s="207" t="s">
        <v>85</v>
      </c>
      <c r="AY279" s="215" t="s">
        <v>161</v>
      </c>
    </row>
    <row r="280" spans="2:51" s="207" customFormat="1" ht="28.5" customHeight="1">
      <c r="B280" s="208"/>
      <c r="C280" s="209"/>
      <c r="D280" s="209"/>
      <c r="E280" s="210"/>
      <c r="F280" s="236" t="s">
        <v>937</v>
      </c>
      <c r="G280" s="236"/>
      <c r="H280" s="236"/>
      <c r="I280" s="236"/>
      <c r="J280" s="209"/>
      <c r="K280" s="210"/>
      <c r="L280" s="209"/>
      <c r="M280" s="209"/>
      <c r="N280" s="209"/>
      <c r="O280" s="209"/>
      <c r="P280" s="209"/>
      <c r="Q280" s="209"/>
      <c r="R280" s="212"/>
      <c r="T280" s="213"/>
      <c r="U280" s="209"/>
      <c r="V280" s="209"/>
      <c r="W280" s="209"/>
      <c r="X280" s="209"/>
      <c r="Y280" s="209"/>
      <c r="Z280" s="209"/>
      <c r="AA280" s="214"/>
      <c r="AT280" s="215" t="s">
        <v>169</v>
      </c>
      <c r="AU280" s="215" t="s">
        <v>24</v>
      </c>
      <c r="AV280" s="207" t="s">
        <v>25</v>
      </c>
      <c r="AW280" s="207" t="s">
        <v>42</v>
      </c>
      <c r="AX280" s="207" t="s">
        <v>85</v>
      </c>
      <c r="AY280" s="215" t="s">
        <v>161</v>
      </c>
    </row>
    <row r="281" spans="2:51" s="207" customFormat="1" ht="20.25" customHeight="1">
      <c r="B281" s="208"/>
      <c r="C281" s="209"/>
      <c r="D281" s="209"/>
      <c r="E281" s="210"/>
      <c r="F281" s="236" t="s">
        <v>938</v>
      </c>
      <c r="G281" s="236"/>
      <c r="H281" s="236"/>
      <c r="I281" s="236"/>
      <c r="J281" s="209"/>
      <c r="K281" s="210"/>
      <c r="L281" s="209"/>
      <c r="M281" s="209"/>
      <c r="N281" s="209"/>
      <c r="O281" s="209"/>
      <c r="P281" s="209"/>
      <c r="Q281" s="209"/>
      <c r="R281" s="212"/>
      <c r="T281" s="213"/>
      <c r="U281" s="209"/>
      <c r="V281" s="209"/>
      <c r="W281" s="209"/>
      <c r="X281" s="209"/>
      <c r="Y281" s="209"/>
      <c r="Z281" s="209"/>
      <c r="AA281" s="214"/>
      <c r="AT281" s="215" t="s">
        <v>169</v>
      </c>
      <c r="AU281" s="215" t="s">
        <v>24</v>
      </c>
      <c r="AV281" s="207" t="s">
        <v>25</v>
      </c>
      <c r="AW281" s="207" t="s">
        <v>42</v>
      </c>
      <c r="AX281" s="207" t="s">
        <v>85</v>
      </c>
      <c r="AY281" s="215" t="s">
        <v>161</v>
      </c>
    </row>
    <row r="282" spans="2:51" s="216" customFormat="1" ht="20.25" customHeight="1">
      <c r="B282" s="217"/>
      <c r="C282" s="218"/>
      <c r="D282" s="218"/>
      <c r="E282" s="219"/>
      <c r="F282" s="220" t="s">
        <v>939</v>
      </c>
      <c r="G282" s="220"/>
      <c r="H282" s="220"/>
      <c r="I282" s="220"/>
      <c r="J282" s="218"/>
      <c r="K282" s="221">
        <v>163.443</v>
      </c>
      <c r="L282" s="218"/>
      <c r="M282" s="218"/>
      <c r="N282" s="218"/>
      <c r="O282" s="218"/>
      <c r="P282" s="218"/>
      <c r="Q282" s="218"/>
      <c r="R282" s="222"/>
      <c r="T282" s="223"/>
      <c r="U282" s="218"/>
      <c r="V282" s="218"/>
      <c r="W282" s="218"/>
      <c r="X282" s="218"/>
      <c r="Y282" s="218"/>
      <c r="Z282" s="218"/>
      <c r="AA282" s="224"/>
      <c r="AT282" s="225" t="s">
        <v>169</v>
      </c>
      <c r="AU282" s="225" t="s">
        <v>24</v>
      </c>
      <c r="AV282" s="216" t="s">
        <v>24</v>
      </c>
      <c r="AW282" s="216" t="s">
        <v>42</v>
      </c>
      <c r="AX282" s="216" t="s">
        <v>85</v>
      </c>
      <c r="AY282" s="225" t="s">
        <v>161</v>
      </c>
    </row>
    <row r="283" spans="2:51" s="237" customFormat="1" ht="20.25" customHeight="1">
      <c r="B283" s="238"/>
      <c r="C283" s="239"/>
      <c r="D283" s="239"/>
      <c r="E283" s="240"/>
      <c r="F283" s="241" t="s">
        <v>190</v>
      </c>
      <c r="G283" s="241"/>
      <c r="H283" s="241"/>
      <c r="I283" s="241"/>
      <c r="J283" s="239"/>
      <c r="K283" s="242">
        <v>163.443</v>
      </c>
      <c r="L283" s="239"/>
      <c r="M283" s="239"/>
      <c r="N283" s="239"/>
      <c r="O283" s="239"/>
      <c r="P283" s="239"/>
      <c r="Q283" s="239"/>
      <c r="R283" s="243"/>
      <c r="T283" s="244"/>
      <c r="U283" s="239"/>
      <c r="V283" s="239"/>
      <c r="W283" s="239"/>
      <c r="X283" s="239"/>
      <c r="Y283" s="239"/>
      <c r="Z283" s="239"/>
      <c r="AA283" s="245"/>
      <c r="AT283" s="246" t="s">
        <v>169</v>
      </c>
      <c r="AU283" s="246" t="s">
        <v>24</v>
      </c>
      <c r="AV283" s="237" t="s">
        <v>166</v>
      </c>
      <c r="AW283" s="237" t="s">
        <v>42</v>
      </c>
      <c r="AX283" s="237" t="s">
        <v>25</v>
      </c>
      <c r="AY283" s="246" t="s">
        <v>161</v>
      </c>
    </row>
    <row r="284" spans="2:65" s="34" customFormat="1" ht="28.5" customHeight="1">
      <c r="B284" s="161"/>
      <c r="C284" s="197" t="s">
        <v>312</v>
      </c>
      <c r="D284" s="197" t="s">
        <v>162</v>
      </c>
      <c r="E284" s="198" t="s">
        <v>378</v>
      </c>
      <c r="F284" s="199" t="s">
        <v>379</v>
      </c>
      <c r="G284" s="199"/>
      <c r="H284" s="199"/>
      <c r="I284" s="199"/>
      <c r="J284" s="200" t="s">
        <v>165</v>
      </c>
      <c r="K284" s="201">
        <v>8.602</v>
      </c>
      <c r="L284" s="202">
        <v>0</v>
      </c>
      <c r="M284" s="202"/>
      <c r="N284" s="203">
        <f>ROUND(L284*K284,2)</f>
        <v>0</v>
      </c>
      <c r="O284" s="203"/>
      <c r="P284" s="203"/>
      <c r="Q284" s="203"/>
      <c r="R284" s="163"/>
      <c r="T284" s="204"/>
      <c r="U284" s="46" t="s">
        <v>50</v>
      </c>
      <c r="V284" s="36"/>
      <c r="W284" s="205">
        <f>V284*K284</f>
        <v>0</v>
      </c>
      <c r="X284" s="205">
        <v>0</v>
      </c>
      <c r="Y284" s="205">
        <f>X284*K284</f>
        <v>0</v>
      </c>
      <c r="Z284" s="205">
        <v>0</v>
      </c>
      <c r="AA284" s="206">
        <f>Z284*K284</f>
        <v>0</v>
      </c>
      <c r="AR284" s="11" t="s">
        <v>166</v>
      </c>
      <c r="AT284" s="11" t="s">
        <v>162</v>
      </c>
      <c r="AU284" s="11" t="s">
        <v>24</v>
      </c>
      <c r="AY284" s="11" t="s">
        <v>161</v>
      </c>
      <c r="BE284" s="125">
        <f>IF(U284="základní",N284,0)</f>
        <v>0</v>
      </c>
      <c r="BF284" s="125">
        <f>IF(U284="snížená",N284,0)</f>
        <v>0</v>
      </c>
      <c r="BG284" s="125">
        <f>IF(U284="zákl. přenesená",N284,0)</f>
        <v>0</v>
      </c>
      <c r="BH284" s="125">
        <f>IF(U284="sníž. přenesená",N284,0)</f>
        <v>0</v>
      </c>
      <c r="BI284" s="125">
        <f>IF(U284="nulová",N284,0)</f>
        <v>0</v>
      </c>
      <c r="BJ284" s="11" t="s">
        <v>25</v>
      </c>
      <c r="BK284" s="125">
        <f>ROUND(L284*K284,2)</f>
        <v>0</v>
      </c>
      <c r="BL284" s="11" t="s">
        <v>166</v>
      </c>
      <c r="BM284" s="11" t="s">
        <v>940</v>
      </c>
    </row>
    <row r="285" spans="2:51" s="207" customFormat="1" ht="20.25" customHeight="1">
      <c r="B285" s="208"/>
      <c r="C285" s="209"/>
      <c r="D285" s="209"/>
      <c r="E285" s="210"/>
      <c r="F285" s="211" t="s">
        <v>374</v>
      </c>
      <c r="G285" s="211"/>
      <c r="H285" s="211"/>
      <c r="I285" s="211"/>
      <c r="J285" s="209"/>
      <c r="K285" s="210"/>
      <c r="L285" s="209"/>
      <c r="M285" s="209"/>
      <c r="N285" s="209"/>
      <c r="O285" s="209"/>
      <c r="P285" s="209"/>
      <c r="Q285" s="209"/>
      <c r="R285" s="212"/>
      <c r="T285" s="213"/>
      <c r="U285" s="209"/>
      <c r="V285" s="209"/>
      <c r="W285" s="209"/>
      <c r="X285" s="209"/>
      <c r="Y285" s="209"/>
      <c r="Z285" s="209"/>
      <c r="AA285" s="214"/>
      <c r="AT285" s="215" t="s">
        <v>169</v>
      </c>
      <c r="AU285" s="215" t="s">
        <v>24</v>
      </c>
      <c r="AV285" s="207" t="s">
        <v>25</v>
      </c>
      <c r="AW285" s="207" t="s">
        <v>42</v>
      </c>
      <c r="AX285" s="207" t="s">
        <v>85</v>
      </c>
      <c r="AY285" s="215" t="s">
        <v>161</v>
      </c>
    </row>
    <row r="286" spans="2:51" s="207" customFormat="1" ht="20.25" customHeight="1">
      <c r="B286" s="208"/>
      <c r="C286" s="209"/>
      <c r="D286" s="209"/>
      <c r="E286" s="210"/>
      <c r="F286" s="236" t="s">
        <v>375</v>
      </c>
      <c r="G286" s="236"/>
      <c r="H286" s="236"/>
      <c r="I286" s="236"/>
      <c r="J286" s="209"/>
      <c r="K286" s="210"/>
      <c r="L286" s="209"/>
      <c r="M286" s="209"/>
      <c r="N286" s="209"/>
      <c r="O286" s="209"/>
      <c r="P286" s="209"/>
      <c r="Q286" s="209"/>
      <c r="R286" s="212"/>
      <c r="T286" s="213"/>
      <c r="U286" s="209"/>
      <c r="V286" s="209"/>
      <c r="W286" s="209"/>
      <c r="X286" s="209"/>
      <c r="Y286" s="209"/>
      <c r="Z286" s="209"/>
      <c r="AA286" s="214"/>
      <c r="AT286" s="215" t="s">
        <v>169</v>
      </c>
      <c r="AU286" s="215" t="s">
        <v>24</v>
      </c>
      <c r="AV286" s="207" t="s">
        <v>25</v>
      </c>
      <c r="AW286" s="207" t="s">
        <v>42</v>
      </c>
      <c r="AX286" s="207" t="s">
        <v>85</v>
      </c>
      <c r="AY286" s="215" t="s">
        <v>161</v>
      </c>
    </row>
    <row r="287" spans="2:51" s="207" customFormat="1" ht="20.25" customHeight="1">
      <c r="B287" s="208"/>
      <c r="C287" s="209"/>
      <c r="D287" s="209"/>
      <c r="E287" s="210"/>
      <c r="F287" s="236" t="s">
        <v>936</v>
      </c>
      <c r="G287" s="236"/>
      <c r="H287" s="236"/>
      <c r="I287" s="236"/>
      <c r="J287" s="209"/>
      <c r="K287" s="210"/>
      <c r="L287" s="209"/>
      <c r="M287" s="209"/>
      <c r="N287" s="209"/>
      <c r="O287" s="209"/>
      <c r="P287" s="209"/>
      <c r="Q287" s="209"/>
      <c r="R287" s="212"/>
      <c r="T287" s="213"/>
      <c r="U287" s="209"/>
      <c r="V287" s="209"/>
      <c r="W287" s="209"/>
      <c r="X287" s="209"/>
      <c r="Y287" s="209"/>
      <c r="Z287" s="209"/>
      <c r="AA287" s="214"/>
      <c r="AT287" s="215" t="s">
        <v>169</v>
      </c>
      <c r="AU287" s="215" t="s">
        <v>24</v>
      </c>
      <c r="AV287" s="207" t="s">
        <v>25</v>
      </c>
      <c r="AW287" s="207" t="s">
        <v>42</v>
      </c>
      <c r="AX287" s="207" t="s">
        <v>85</v>
      </c>
      <c r="AY287" s="215" t="s">
        <v>161</v>
      </c>
    </row>
    <row r="288" spans="2:51" s="207" customFormat="1" ht="28.5" customHeight="1">
      <c r="B288" s="208"/>
      <c r="C288" s="209"/>
      <c r="D288" s="209"/>
      <c r="E288" s="210"/>
      <c r="F288" s="236" t="s">
        <v>937</v>
      </c>
      <c r="G288" s="236"/>
      <c r="H288" s="236"/>
      <c r="I288" s="236"/>
      <c r="J288" s="209"/>
      <c r="K288" s="210"/>
      <c r="L288" s="209"/>
      <c r="M288" s="209"/>
      <c r="N288" s="209"/>
      <c r="O288" s="209"/>
      <c r="P288" s="209"/>
      <c r="Q288" s="209"/>
      <c r="R288" s="212"/>
      <c r="T288" s="213"/>
      <c r="U288" s="209"/>
      <c r="V288" s="209"/>
      <c r="W288" s="209"/>
      <c r="X288" s="209"/>
      <c r="Y288" s="209"/>
      <c r="Z288" s="209"/>
      <c r="AA288" s="214"/>
      <c r="AT288" s="215" t="s">
        <v>169</v>
      </c>
      <c r="AU288" s="215" t="s">
        <v>24</v>
      </c>
      <c r="AV288" s="207" t="s">
        <v>25</v>
      </c>
      <c r="AW288" s="207" t="s">
        <v>42</v>
      </c>
      <c r="AX288" s="207" t="s">
        <v>85</v>
      </c>
      <c r="AY288" s="215" t="s">
        <v>161</v>
      </c>
    </row>
    <row r="289" spans="2:51" s="207" customFormat="1" ht="20.25" customHeight="1">
      <c r="B289" s="208"/>
      <c r="C289" s="209"/>
      <c r="D289" s="209"/>
      <c r="E289" s="210"/>
      <c r="F289" s="236" t="s">
        <v>938</v>
      </c>
      <c r="G289" s="236"/>
      <c r="H289" s="236"/>
      <c r="I289" s="236"/>
      <c r="J289" s="209"/>
      <c r="K289" s="210"/>
      <c r="L289" s="209"/>
      <c r="M289" s="209"/>
      <c r="N289" s="209"/>
      <c r="O289" s="209"/>
      <c r="P289" s="209"/>
      <c r="Q289" s="209"/>
      <c r="R289" s="212"/>
      <c r="T289" s="213"/>
      <c r="U289" s="209"/>
      <c r="V289" s="209"/>
      <c r="W289" s="209"/>
      <c r="X289" s="209"/>
      <c r="Y289" s="209"/>
      <c r="Z289" s="209"/>
      <c r="AA289" s="214"/>
      <c r="AT289" s="215" t="s">
        <v>169</v>
      </c>
      <c r="AU289" s="215" t="s">
        <v>24</v>
      </c>
      <c r="AV289" s="207" t="s">
        <v>25</v>
      </c>
      <c r="AW289" s="207" t="s">
        <v>42</v>
      </c>
      <c r="AX289" s="207" t="s">
        <v>85</v>
      </c>
      <c r="AY289" s="215" t="s">
        <v>161</v>
      </c>
    </row>
    <row r="290" spans="2:51" s="216" customFormat="1" ht="20.25" customHeight="1">
      <c r="B290" s="217"/>
      <c r="C290" s="218"/>
      <c r="D290" s="218"/>
      <c r="E290" s="219"/>
      <c r="F290" s="220" t="s">
        <v>905</v>
      </c>
      <c r="G290" s="220"/>
      <c r="H290" s="220"/>
      <c r="I290" s="220"/>
      <c r="J290" s="218"/>
      <c r="K290" s="221">
        <v>8.602</v>
      </c>
      <c r="L290" s="218"/>
      <c r="M290" s="218"/>
      <c r="N290" s="218"/>
      <c r="O290" s="218"/>
      <c r="P290" s="218"/>
      <c r="Q290" s="218"/>
      <c r="R290" s="222"/>
      <c r="T290" s="223"/>
      <c r="U290" s="218"/>
      <c r="V290" s="218"/>
      <c r="W290" s="218"/>
      <c r="X290" s="218"/>
      <c r="Y290" s="218"/>
      <c r="Z290" s="218"/>
      <c r="AA290" s="224"/>
      <c r="AT290" s="225" t="s">
        <v>169</v>
      </c>
      <c r="AU290" s="225" t="s">
        <v>24</v>
      </c>
      <c r="AV290" s="216" t="s">
        <v>24</v>
      </c>
      <c r="AW290" s="216" t="s">
        <v>42</v>
      </c>
      <c r="AX290" s="216" t="s">
        <v>85</v>
      </c>
      <c r="AY290" s="225" t="s">
        <v>161</v>
      </c>
    </row>
    <row r="291" spans="2:51" s="237" customFormat="1" ht="20.25" customHeight="1">
      <c r="B291" s="238"/>
      <c r="C291" s="239"/>
      <c r="D291" s="239"/>
      <c r="E291" s="240"/>
      <c r="F291" s="241" t="s">
        <v>190</v>
      </c>
      <c r="G291" s="241"/>
      <c r="H291" s="241"/>
      <c r="I291" s="241"/>
      <c r="J291" s="239"/>
      <c r="K291" s="242">
        <v>8.602</v>
      </c>
      <c r="L291" s="239"/>
      <c r="M291" s="239"/>
      <c r="N291" s="239"/>
      <c r="O291" s="239"/>
      <c r="P291" s="239"/>
      <c r="Q291" s="239"/>
      <c r="R291" s="243"/>
      <c r="T291" s="244"/>
      <c r="U291" s="239"/>
      <c r="V291" s="239"/>
      <c r="W291" s="239"/>
      <c r="X291" s="239"/>
      <c r="Y291" s="239"/>
      <c r="Z291" s="239"/>
      <c r="AA291" s="245"/>
      <c r="AT291" s="246" t="s">
        <v>169</v>
      </c>
      <c r="AU291" s="246" t="s">
        <v>24</v>
      </c>
      <c r="AV291" s="237" t="s">
        <v>166</v>
      </c>
      <c r="AW291" s="237" t="s">
        <v>42</v>
      </c>
      <c r="AX291" s="237" t="s">
        <v>25</v>
      </c>
      <c r="AY291" s="246" t="s">
        <v>161</v>
      </c>
    </row>
    <row r="292" spans="2:65" s="34" customFormat="1" ht="28.5" customHeight="1">
      <c r="B292" s="161"/>
      <c r="C292" s="197" t="s">
        <v>316</v>
      </c>
      <c r="D292" s="197" t="s">
        <v>162</v>
      </c>
      <c r="E292" s="198" t="s">
        <v>400</v>
      </c>
      <c r="F292" s="199" t="s">
        <v>401</v>
      </c>
      <c r="G292" s="199"/>
      <c r="H292" s="199"/>
      <c r="I292" s="199"/>
      <c r="J292" s="200" t="s">
        <v>402</v>
      </c>
      <c r="K292" s="201">
        <v>275.272</v>
      </c>
      <c r="L292" s="202">
        <v>0</v>
      </c>
      <c r="M292" s="202"/>
      <c r="N292" s="203">
        <f>ROUND(L292*K292,2)</f>
        <v>0</v>
      </c>
      <c r="O292" s="203"/>
      <c r="P292" s="203"/>
      <c r="Q292" s="203"/>
      <c r="R292" s="163"/>
      <c r="T292" s="204"/>
      <c r="U292" s="46" t="s">
        <v>50</v>
      </c>
      <c r="V292" s="36"/>
      <c r="W292" s="205">
        <f>V292*K292</f>
        <v>0</v>
      </c>
      <c r="X292" s="205">
        <v>0</v>
      </c>
      <c r="Y292" s="205">
        <f>X292*K292</f>
        <v>0</v>
      </c>
      <c r="Z292" s="205">
        <v>0</v>
      </c>
      <c r="AA292" s="206">
        <f>Z292*K292</f>
        <v>0</v>
      </c>
      <c r="AR292" s="11" t="s">
        <v>166</v>
      </c>
      <c r="AT292" s="11" t="s">
        <v>162</v>
      </c>
      <c r="AU292" s="11" t="s">
        <v>24</v>
      </c>
      <c r="AY292" s="11" t="s">
        <v>161</v>
      </c>
      <c r="BE292" s="125">
        <f>IF(U292="základní",N292,0)</f>
        <v>0</v>
      </c>
      <c r="BF292" s="125">
        <f>IF(U292="snížená",N292,0)</f>
        <v>0</v>
      </c>
      <c r="BG292" s="125">
        <f>IF(U292="zákl. přenesená",N292,0)</f>
        <v>0</v>
      </c>
      <c r="BH292" s="125">
        <f>IF(U292="sníž. přenesená",N292,0)</f>
        <v>0</v>
      </c>
      <c r="BI292" s="125">
        <f>IF(U292="nulová",N292,0)</f>
        <v>0</v>
      </c>
      <c r="BJ292" s="11" t="s">
        <v>25</v>
      </c>
      <c r="BK292" s="125">
        <f>ROUND(L292*K292,2)</f>
        <v>0</v>
      </c>
      <c r="BL292" s="11" t="s">
        <v>166</v>
      </c>
      <c r="BM292" s="11" t="s">
        <v>941</v>
      </c>
    </row>
    <row r="293" spans="2:51" s="207" customFormat="1" ht="20.25" customHeight="1">
      <c r="B293" s="208"/>
      <c r="C293" s="209"/>
      <c r="D293" s="209"/>
      <c r="E293" s="210"/>
      <c r="F293" s="211" t="s">
        <v>404</v>
      </c>
      <c r="G293" s="211"/>
      <c r="H293" s="211"/>
      <c r="I293" s="211"/>
      <c r="J293" s="209"/>
      <c r="K293" s="210"/>
      <c r="L293" s="209"/>
      <c r="M293" s="209"/>
      <c r="N293" s="209"/>
      <c r="O293" s="209"/>
      <c r="P293" s="209"/>
      <c r="Q293" s="209"/>
      <c r="R293" s="212"/>
      <c r="T293" s="213"/>
      <c r="U293" s="209"/>
      <c r="V293" s="209"/>
      <c r="W293" s="209"/>
      <c r="X293" s="209"/>
      <c r="Y293" s="209"/>
      <c r="Z293" s="209"/>
      <c r="AA293" s="214"/>
      <c r="AT293" s="215" t="s">
        <v>169</v>
      </c>
      <c r="AU293" s="215" t="s">
        <v>24</v>
      </c>
      <c r="AV293" s="207" t="s">
        <v>25</v>
      </c>
      <c r="AW293" s="207" t="s">
        <v>42</v>
      </c>
      <c r="AX293" s="207" t="s">
        <v>85</v>
      </c>
      <c r="AY293" s="215" t="s">
        <v>161</v>
      </c>
    </row>
    <row r="294" spans="2:51" s="216" customFormat="1" ht="20.25" customHeight="1">
      <c r="B294" s="217"/>
      <c r="C294" s="218"/>
      <c r="D294" s="218"/>
      <c r="E294" s="219"/>
      <c r="F294" s="220" t="s">
        <v>942</v>
      </c>
      <c r="G294" s="220"/>
      <c r="H294" s="220"/>
      <c r="I294" s="220"/>
      <c r="J294" s="218"/>
      <c r="K294" s="221">
        <v>275.272</v>
      </c>
      <c r="L294" s="218"/>
      <c r="M294" s="218"/>
      <c r="N294" s="218"/>
      <c r="O294" s="218"/>
      <c r="P294" s="218"/>
      <c r="Q294" s="218"/>
      <c r="R294" s="222"/>
      <c r="T294" s="223"/>
      <c r="U294" s="218"/>
      <c r="V294" s="218"/>
      <c r="W294" s="218"/>
      <c r="X294" s="218"/>
      <c r="Y294" s="218"/>
      <c r="Z294" s="218"/>
      <c r="AA294" s="224"/>
      <c r="AT294" s="225" t="s">
        <v>169</v>
      </c>
      <c r="AU294" s="225" t="s">
        <v>24</v>
      </c>
      <c r="AV294" s="216" t="s">
        <v>24</v>
      </c>
      <c r="AW294" s="216" t="s">
        <v>42</v>
      </c>
      <c r="AX294" s="216" t="s">
        <v>85</v>
      </c>
      <c r="AY294" s="225" t="s">
        <v>161</v>
      </c>
    </row>
    <row r="295" spans="2:51" s="237" customFormat="1" ht="20.25" customHeight="1">
      <c r="B295" s="238"/>
      <c r="C295" s="239"/>
      <c r="D295" s="239"/>
      <c r="E295" s="240"/>
      <c r="F295" s="241" t="s">
        <v>190</v>
      </c>
      <c r="G295" s="241"/>
      <c r="H295" s="241"/>
      <c r="I295" s="241"/>
      <c r="J295" s="239"/>
      <c r="K295" s="242">
        <v>275.272</v>
      </c>
      <c r="L295" s="239"/>
      <c r="M295" s="239"/>
      <c r="N295" s="239"/>
      <c r="O295" s="239"/>
      <c r="P295" s="239"/>
      <c r="Q295" s="239"/>
      <c r="R295" s="243"/>
      <c r="T295" s="244"/>
      <c r="U295" s="239"/>
      <c r="V295" s="239"/>
      <c r="W295" s="239"/>
      <c r="X295" s="239"/>
      <c r="Y295" s="239"/>
      <c r="Z295" s="239"/>
      <c r="AA295" s="245"/>
      <c r="AT295" s="246" t="s">
        <v>169</v>
      </c>
      <c r="AU295" s="246" t="s">
        <v>24</v>
      </c>
      <c r="AV295" s="237" t="s">
        <v>166</v>
      </c>
      <c r="AW295" s="237" t="s">
        <v>42</v>
      </c>
      <c r="AX295" s="237" t="s">
        <v>25</v>
      </c>
      <c r="AY295" s="246" t="s">
        <v>161</v>
      </c>
    </row>
    <row r="296" spans="2:65" s="34" customFormat="1" ht="28.5" customHeight="1">
      <c r="B296" s="161"/>
      <c r="C296" s="197" t="s">
        <v>320</v>
      </c>
      <c r="D296" s="197" t="s">
        <v>162</v>
      </c>
      <c r="E296" s="198" t="s">
        <v>407</v>
      </c>
      <c r="F296" s="199" t="s">
        <v>408</v>
      </c>
      <c r="G296" s="199"/>
      <c r="H296" s="199"/>
      <c r="I296" s="199"/>
      <c r="J296" s="200" t="s">
        <v>165</v>
      </c>
      <c r="K296" s="201">
        <v>131.963</v>
      </c>
      <c r="L296" s="202">
        <v>0</v>
      </c>
      <c r="M296" s="202"/>
      <c r="N296" s="203">
        <f>ROUND(L296*K296,2)</f>
        <v>0</v>
      </c>
      <c r="O296" s="203"/>
      <c r="P296" s="203"/>
      <c r="Q296" s="203"/>
      <c r="R296" s="163"/>
      <c r="T296" s="204"/>
      <c r="U296" s="46" t="s">
        <v>50</v>
      </c>
      <c r="V296" s="36"/>
      <c r="W296" s="205">
        <f>V296*K296</f>
        <v>0</v>
      </c>
      <c r="X296" s="205">
        <v>0</v>
      </c>
      <c r="Y296" s="205">
        <f>X296*K296</f>
        <v>0</v>
      </c>
      <c r="Z296" s="205">
        <v>0</v>
      </c>
      <c r="AA296" s="206">
        <f>Z296*K296</f>
        <v>0</v>
      </c>
      <c r="AR296" s="11" t="s">
        <v>166</v>
      </c>
      <c r="AT296" s="11" t="s">
        <v>162</v>
      </c>
      <c r="AU296" s="11" t="s">
        <v>24</v>
      </c>
      <c r="AY296" s="11" t="s">
        <v>161</v>
      </c>
      <c r="BE296" s="125">
        <f>IF(U296="základní",N296,0)</f>
        <v>0</v>
      </c>
      <c r="BF296" s="125">
        <f>IF(U296="snížená",N296,0)</f>
        <v>0</v>
      </c>
      <c r="BG296" s="125">
        <f>IF(U296="zákl. přenesená",N296,0)</f>
        <v>0</v>
      </c>
      <c r="BH296" s="125">
        <f>IF(U296="sníž. přenesená",N296,0)</f>
        <v>0</v>
      </c>
      <c r="BI296" s="125">
        <f>IF(U296="nulová",N296,0)</f>
        <v>0</v>
      </c>
      <c r="BJ296" s="11" t="s">
        <v>25</v>
      </c>
      <c r="BK296" s="125">
        <f>ROUND(L296*K296,2)</f>
        <v>0</v>
      </c>
      <c r="BL296" s="11" t="s">
        <v>166</v>
      </c>
      <c r="BM296" s="11" t="s">
        <v>943</v>
      </c>
    </row>
    <row r="297" spans="2:51" s="207" customFormat="1" ht="20.25" customHeight="1">
      <c r="B297" s="208"/>
      <c r="C297" s="209"/>
      <c r="D297" s="209"/>
      <c r="E297" s="210"/>
      <c r="F297" s="211" t="s">
        <v>944</v>
      </c>
      <c r="G297" s="211"/>
      <c r="H297" s="211"/>
      <c r="I297" s="211"/>
      <c r="J297" s="209"/>
      <c r="K297" s="210"/>
      <c r="L297" s="209"/>
      <c r="M297" s="209"/>
      <c r="N297" s="209"/>
      <c r="O297" s="209"/>
      <c r="P297" s="209"/>
      <c r="Q297" s="209"/>
      <c r="R297" s="212"/>
      <c r="T297" s="213"/>
      <c r="U297" s="209"/>
      <c r="V297" s="209"/>
      <c r="W297" s="209"/>
      <c r="X297" s="209"/>
      <c r="Y297" s="209"/>
      <c r="Z297" s="209"/>
      <c r="AA297" s="214"/>
      <c r="AT297" s="215" t="s">
        <v>169</v>
      </c>
      <c r="AU297" s="215" t="s">
        <v>24</v>
      </c>
      <c r="AV297" s="207" t="s">
        <v>25</v>
      </c>
      <c r="AW297" s="207" t="s">
        <v>42</v>
      </c>
      <c r="AX297" s="207" t="s">
        <v>85</v>
      </c>
      <c r="AY297" s="215" t="s">
        <v>161</v>
      </c>
    </row>
    <row r="298" spans="2:51" s="207" customFormat="1" ht="28.5" customHeight="1">
      <c r="B298" s="208"/>
      <c r="C298" s="209"/>
      <c r="D298" s="209"/>
      <c r="E298" s="210"/>
      <c r="F298" s="236" t="s">
        <v>412</v>
      </c>
      <c r="G298" s="236"/>
      <c r="H298" s="236"/>
      <c r="I298" s="236"/>
      <c r="J298" s="209"/>
      <c r="K298" s="210"/>
      <c r="L298" s="209"/>
      <c r="M298" s="209"/>
      <c r="N298" s="209"/>
      <c r="O298" s="209"/>
      <c r="P298" s="209"/>
      <c r="Q298" s="209"/>
      <c r="R298" s="212"/>
      <c r="T298" s="213"/>
      <c r="U298" s="209"/>
      <c r="V298" s="209"/>
      <c r="W298" s="209"/>
      <c r="X298" s="209"/>
      <c r="Y298" s="209"/>
      <c r="Z298" s="209"/>
      <c r="AA298" s="214"/>
      <c r="AT298" s="215" t="s">
        <v>169</v>
      </c>
      <c r="AU298" s="215" t="s">
        <v>24</v>
      </c>
      <c r="AV298" s="207" t="s">
        <v>25</v>
      </c>
      <c r="AW298" s="207" t="s">
        <v>42</v>
      </c>
      <c r="AX298" s="207" t="s">
        <v>85</v>
      </c>
      <c r="AY298" s="215" t="s">
        <v>161</v>
      </c>
    </row>
    <row r="299" spans="2:51" s="207" customFormat="1" ht="20.25" customHeight="1">
      <c r="B299" s="208"/>
      <c r="C299" s="209"/>
      <c r="D299" s="209"/>
      <c r="E299" s="210"/>
      <c r="F299" s="236" t="s">
        <v>413</v>
      </c>
      <c r="G299" s="236"/>
      <c r="H299" s="236"/>
      <c r="I299" s="236"/>
      <c r="J299" s="209"/>
      <c r="K299" s="210"/>
      <c r="L299" s="209"/>
      <c r="M299" s="209"/>
      <c r="N299" s="209"/>
      <c r="O299" s="209"/>
      <c r="P299" s="209"/>
      <c r="Q299" s="209"/>
      <c r="R299" s="212"/>
      <c r="T299" s="213"/>
      <c r="U299" s="209"/>
      <c r="V299" s="209"/>
      <c r="W299" s="209"/>
      <c r="X299" s="209"/>
      <c r="Y299" s="209"/>
      <c r="Z299" s="209"/>
      <c r="AA299" s="214"/>
      <c r="AT299" s="215" t="s">
        <v>169</v>
      </c>
      <c r="AU299" s="215" t="s">
        <v>24</v>
      </c>
      <c r="AV299" s="207" t="s">
        <v>25</v>
      </c>
      <c r="AW299" s="207" t="s">
        <v>42</v>
      </c>
      <c r="AX299" s="207" t="s">
        <v>85</v>
      </c>
      <c r="AY299" s="215" t="s">
        <v>161</v>
      </c>
    </row>
    <row r="300" spans="2:51" s="216" customFormat="1" ht="20.25" customHeight="1">
      <c r="B300" s="217"/>
      <c r="C300" s="218"/>
      <c r="D300" s="218"/>
      <c r="E300" s="219"/>
      <c r="F300" s="220" t="s">
        <v>945</v>
      </c>
      <c r="G300" s="220"/>
      <c r="H300" s="220"/>
      <c r="I300" s="220"/>
      <c r="J300" s="218"/>
      <c r="K300" s="221">
        <v>172.045</v>
      </c>
      <c r="L300" s="218"/>
      <c r="M300" s="218"/>
      <c r="N300" s="218"/>
      <c r="O300" s="218"/>
      <c r="P300" s="218"/>
      <c r="Q300" s="218"/>
      <c r="R300" s="222"/>
      <c r="T300" s="223"/>
      <c r="U300" s="218"/>
      <c r="V300" s="218"/>
      <c r="W300" s="218"/>
      <c r="X300" s="218"/>
      <c r="Y300" s="218"/>
      <c r="Z300" s="218"/>
      <c r="AA300" s="224"/>
      <c r="AT300" s="225" t="s">
        <v>169</v>
      </c>
      <c r="AU300" s="225" t="s">
        <v>24</v>
      </c>
      <c r="AV300" s="216" t="s">
        <v>24</v>
      </c>
      <c r="AW300" s="216" t="s">
        <v>42</v>
      </c>
      <c r="AX300" s="216" t="s">
        <v>85</v>
      </c>
      <c r="AY300" s="225" t="s">
        <v>161</v>
      </c>
    </row>
    <row r="301" spans="2:51" s="207" customFormat="1" ht="20.25" customHeight="1">
      <c r="B301" s="208"/>
      <c r="C301" s="209"/>
      <c r="D301" s="209"/>
      <c r="E301" s="210"/>
      <c r="F301" s="236" t="s">
        <v>415</v>
      </c>
      <c r="G301" s="236"/>
      <c r="H301" s="236"/>
      <c r="I301" s="236"/>
      <c r="J301" s="209"/>
      <c r="K301" s="210"/>
      <c r="L301" s="209"/>
      <c r="M301" s="209"/>
      <c r="N301" s="209"/>
      <c r="O301" s="209"/>
      <c r="P301" s="209"/>
      <c r="Q301" s="209"/>
      <c r="R301" s="212"/>
      <c r="T301" s="213"/>
      <c r="U301" s="209"/>
      <c r="V301" s="209"/>
      <c r="W301" s="209"/>
      <c r="X301" s="209"/>
      <c r="Y301" s="209"/>
      <c r="Z301" s="209"/>
      <c r="AA301" s="214"/>
      <c r="AT301" s="215" t="s">
        <v>169</v>
      </c>
      <c r="AU301" s="215" t="s">
        <v>24</v>
      </c>
      <c r="AV301" s="207" t="s">
        <v>25</v>
      </c>
      <c r="AW301" s="207" t="s">
        <v>42</v>
      </c>
      <c r="AX301" s="207" t="s">
        <v>85</v>
      </c>
      <c r="AY301" s="215" t="s">
        <v>161</v>
      </c>
    </row>
    <row r="302" spans="2:51" s="216" customFormat="1" ht="20.25" customHeight="1">
      <c r="B302" s="217"/>
      <c r="C302" s="218"/>
      <c r="D302" s="218"/>
      <c r="E302" s="219"/>
      <c r="F302" s="220" t="s">
        <v>946</v>
      </c>
      <c r="G302" s="220"/>
      <c r="H302" s="220"/>
      <c r="I302" s="220"/>
      <c r="J302" s="218"/>
      <c r="K302" s="221">
        <v>-37.577</v>
      </c>
      <c r="L302" s="218"/>
      <c r="M302" s="218"/>
      <c r="N302" s="218"/>
      <c r="O302" s="218"/>
      <c r="P302" s="218"/>
      <c r="Q302" s="218"/>
      <c r="R302" s="222"/>
      <c r="T302" s="223"/>
      <c r="U302" s="218"/>
      <c r="V302" s="218"/>
      <c r="W302" s="218"/>
      <c r="X302" s="218"/>
      <c r="Y302" s="218"/>
      <c r="Z302" s="218"/>
      <c r="AA302" s="224"/>
      <c r="AT302" s="225" t="s">
        <v>169</v>
      </c>
      <c r="AU302" s="225" t="s">
        <v>24</v>
      </c>
      <c r="AV302" s="216" t="s">
        <v>24</v>
      </c>
      <c r="AW302" s="216" t="s">
        <v>42</v>
      </c>
      <c r="AX302" s="216" t="s">
        <v>85</v>
      </c>
      <c r="AY302" s="225" t="s">
        <v>161</v>
      </c>
    </row>
    <row r="303" spans="2:51" s="207" customFormat="1" ht="20.25" customHeight="1">
      <c r="B303" s="208"/>
      <c r="C303" s="209"/>
      <c r="D303" s="209"/>
      <c r="E303" s="210"/>
      <c r="F303" s="236" t="s">
        <v>947</v>
      </c>
      <c r="G303" s="236"/>
      <c r="H303" s="236"/>
      <c r="I303" s="236"/>
      <c r="J303" s="209"/>
      <c r="K303" s="210"/>
      <c r="L303" s="209"/>
      <c r="M303" s="209"/>
      <c r="N303" s="209"/>
      <c r="O303" s="209"/>
      <c r="P303" s="209"/>
      <c r="Q303" s="209"/>
      <c r="R303" s="212"/>
      <c r="T303" s="213"/>
      <c r="U303" s="209"/>
      <c r="V303" s="209"/>
      <c r="W303" s="209"/>
      <c r="X303" s="209"/>
      <c r="Y303" s="209"/>
      <c r="Z303" s="209"/>
      <c r="AA303" s="214"/>
      <c r="AT303" s="215" t="s">
        <v>169</v>
      </c>
      <c r="AU303" s="215" t="s">
        <v>24</v>
      </c>
      <c r="AV303" s="207" t="s">
        <v>25</v>
      </c>
      <c r="AW303" s="207" t="s">
        <v>42</v>
      </c>
      <c r="AX303" s="207" t="s">
        <v>85</v>
      </c>
      <c r="AY303" s="215" t="s">
        <v>161</v>
      </c>
    </row>
    <row r="304" spans="2:51" s="216" customFormat="1" ht="20.25" customHeight="1">
      <c r="B304" s="217"/>
      <c r="C304" s="218"/>
      <c r="D304" s="218"/>
      <c r="E304" s="219"/>
      <c r="F304" s="220" t="s">
        <v>948</v>
      </c>
      <c r="G304" s="220"/>
      <c r="H304" s="220"/>
      <c r="I304" s="220"/>
      <c r="J304" s="218"/>
      <c r="K304" s="221">
        <v>-1.7</v>
      </c>
      <c r="L304" s="218"/>
      <c r="M304" s="218"/>
      <c r="N304" s="218"/>
      <c r="O304" s="218"/>
      <c r="P304" s="218"/>
      <c r="Q304" s="218"/>
      <c r="R304" s="222"/>
      <c r="T304" s="223"/>
      <c r="U304" s="218"/>
      <c r="V304" s="218"/>
      <c r="W304" s="218"/>
      <c r="X304" s="218"/>
      <c r="Y304" s="218"/>
      <c r="Z304" s="218"/>
      <c r="AA304" s="224"/>
      <c r="AT304" s="225" t="s">
        <v>169</v>
      </c>
      <c r="AU304" s="225" t="s">
        <v>24</v>
      </c>
      <c r="AV304" s="216" t="s">
        <v>24</v>
      </c>
      <c r="AW304" s="216" t="s">
        <v>42</v>
      </c>
      <c r="AX304" s="216" t="s">
        <v>85</v>
      </c>
      <c r="AY304" s="225" t="s">
        <v>161</v>
      </c>
    </row>
    <row r="305" spans="2:51" s="207" customFormat="1" ht="20.25" customHeight="1">
      <c r="B305" s="208"/>
      <c r="C305" s="209"/>
      <c r="D305" s="209"/>
      <c r="E305" s="210"/>
      <c r="F305" s="236" t="s">
        <v>421</v>
      </c>
      <c r="G305" s="236"/>
      <c r="H305" s="236"/>
      <c r="I305" s="236"/>
      <c r="J305" s="209"/>
      <c r="K305" s="210"/>
      <c r="L305" s="209"/>
      <c r="M305" s="209"/>
      <c r="N305" s="209"/>
      <c r="O305" s="209"/>
      <c r="P305" s="209"/>
      <c r="Q305" s="209"/>
      <c r="R305" s="212"/>
      <c r="T305" s="213"/>
      <c r="U305" s="209"/>
      <c r="V305" s="209"/>
      <c r="W305" s="209"/>
      <c r="X305" s="209"/>
      <c r="Y305" s="209"/>
      <c r="Z305" s="209"/>
      <c r="AA305" s="214"/>
      <c r="AT305" s="215" t="s">
        <v>169</v>
      </c>
      <c r="AU305" s="215" t="s">
        <v>24</v>
      </c>
      <c r="AV305" s="207" t="s">
        <v>25</v>
      </c>
      <c r="AW305" s="207" t="s">
        <v>42</v>
      </c>
      <c r="AX305" s="207" t="s">
        <v>85</v>
      </c>
      <c r="AY305" s="215" t="s">
        <v>161</v>
      </c>
    </row>
    <row r="306" spans="2:51" s="216" customFormat="1" ht="20.25" customHeight="1">
      <c r="B306" s="217"/>
      <c r="C306" s="218"/>
      <c r="D306" s="218"/>
      <c r="E306" s="219"/>
      <c r="F306" s="220" t="s">
        <v>949</v>
      </c>
      <c r="G306" s="220"/>
      <c r="H306" s="220"/>
      <c r="I306" s="220"/>
      <c r="J306" s="218"/>
      <c r="K306" s="221">
        <v>-0.805</v>
      </c>
      <c r="L306" s="218"/>
      <c r="M306" s="218"/>
      <c r="N306" s="218"/>
      <c r="O306" s="218"/>
      <c r="P306" s="218"/>
      <c r="Q306" s="218"/>
      <c r="R306" s="222"/>
      <c r="T306" s="223"/>
      <c r="U306" s="218"/>
      <c r="V306" s="218"/>
      <c r="W306" s="218"/>
      <c r="X306" s="218"/>
      <c r="Y306" s="218"/>
      <c r="Z306" s="218"/>
      <c r="AA306" s="224"/>
      <c r="AT306" s="225" t="s">
        <v>169</v>
      </c>
      <c r="AU306" s="225" t="s">
        <v>24</v>
      </c>
      <c r="AV306" s="216" t="s">
        <v>24</v>
      </c>
      <c r="AW306" s="216" t="s">
        <v>42</v>
      </c>
      <c r="AX306" s="216" t="s">
        <v>85</v>
      </c>
      <c r="AY306" s="225" t="s">
        <v>161</v>
      </c>
    </row>
    <row r="307" spans="2:51" s="237" customFormat="1" ht="20.25" customHeight="1">
      <c r="B307" s="238"/>
      <c r="C307" s="239"/>
      <c r="D307" s="239"/>
      <c r="E307" s="240"/>
      <c r="F307" s="241" t="s">
        <v>190</v>
      </c>
      <c r="G307" s="241"/>
      <c r="H307" s="241"/>
      <c r="I307" s="241"/>
      <c r="J307" s="239"/>
      <c r="K307" s="242">
        <v>131.963</v>
      </c>
      <c r="L307" s="239"/>
      <c r="M307" s="239"/>
      <c r="N307" s="239"/>
      <c r="O307" s="239"/>
      <c r="P307" s="239"/>
      <c r="Q307" s="239"/>
      <c r="R307" s="243"/>
      <c r="T307" s="244"/>
      <c r="U307" s="239"/>
      <c r="V307" s="239"/>
      <c r="W307" s="239"/>
      <c r="X307" s="239"/>
      <c r="Y307" s="239"/>
      <c r="Z307" s="239"/>
      <c r="AA307" s="245"/>
      <c r="AT307" s="246" t="s">
        <v>169</v>
      </c>
      <c r="AU307" s="246" t="s">
        <v>24</v>
      </c>
      <c r="AV307" s="237" t="s">
        <v>166</v>
      </c>
      <c r="AW307" s="237" t="s">
        <v>42</v>
      </c>
      <c r="AX307" s="237" t="s">
        <v>25</v>
      </c>
      <c r="AY307" s="246" t="s">
        <v>161</v>
      </c>
    </row>
    <row r="308" spans="2:65" s="34" customFormat="1" ht="28.5" customHeight="1">
      <c r="B308" s="161"/>
      <c r="C308" s="248" t="s">
        <v>324</v>
      </c>
      <c r="D308" s="248" t="s">
        <v>427</v>
      </c>
      <c r="E308" s="249" t="s">
        <v>428</v>
      </c>
      <c r="F308" s="250" t="s">
        <v>429</v>
      </c>
      <c r="G308" s="250"/>
      <c r="H308" s="250"/>
      <c r="I308" s="250"/>
      <c r="J308" s="251" t="s">
        <v>402</v>
      </c>
      <c r="K308" s="252">
        <v>237.533</v>
      </c>
      <c r="L308" s="253">
        <v>0</v>
      </c>
      <c r="M308" s="253"/>
      <c r="N308" s="254">
        <f>ROUND(L308*K308,2)</f>
        <v>0</v>
      </c>
      <c r="O308" s="254"/>
      <c r="P308" s="254"/>
      <c r="Q308" s="254"/>
      <c r="R308" s="163"/>
      <c r="T308" s="204"/>
      <c r="U308" s="46" t="s">
        <v>50</v>
      </c>
      <c r="V308" s="36"/>
      <c r="W308" s="205">
        <f>V308*K308</f>
        <v>0</v>
      </c>
      <c r="X308" s="205">
        <v>1</v>
      </c>
      <c r="Y308" s="205">
        <f>X308*K308</f>
        <v>237.533</v>
      </c>
      <c r="Z308" s="205">
        <v>0</v>
      </c>
      <c r="AA308" s="206">
        <f>Z308*K308</f>
        <v>0</v>
      </c>
      <c r="AR308" s="11" t="s">
        <v>235</v>
      </c>
      <c r="AT308" s="11" t="s">
        <v>427</v>
      </c>
      <c r="AU308" s="11" t="s">
        <v>24</v>
      </c>
      <c r="AY308" s="11" t="s">
        <v>161</v>
      </c>
      <c r="BE308" s="125">
        <f>IF(U308="základní",N308,0)</f>
        <v>0</v>
      </c>
      <c r="BF308" s="125">
        <f>IF(U308="snížená",N308,0)</f>
        <v>0</v>
      </c>
      <c r="BG308" s="125">
        <f>IF(U308="zákl. přenesená",N308,0)</f>
        <v>0</v>
      </c>
      <c r="BH308" s="125">
        <f>IF(U308="sníž. přenesená",N308,0)</f>
        <v>0</v>
      </c>
      <c r="BI308" s="125">
        <f>IF(U308="nulová",N308,0)</f>
        <v>0</v>
      </c>
      <c r="BJ308" s="11" t="s">
        <v>25</v>
      </c>
      <c r="BK308" s="125">
        <f>ROUND(L308*K308,2)</f>
        <v>0</v>
      </c>
      <c r="BL308" s="11" t="s">
        <v>166</v>
      </c>
      <c r="BM308" s="11" t="s">
        <v>950</v>
      </c>
    </row>
    <row r="309" spans="2:51" s="216" customFormat="1" ht="20.25" customHeight="1">
      <c r="B309" s="217"/>
      <c r="C309" s="218"/>
      <c r="D309" s="218"/>
      <c r="E309" s="219"/>
      <c r="F309" s="247" t="s">
        <v>951</v>
      </c>
      <c r="G309" s="247"/>
      <c r="H309" s="247"/>
      <c r="I309" s="247"/>
      <c r="J309" s="218"/>
      <c r="K309" s="221">
        <v>237.533</v>
      </c>
      <c r="L309" s="218"/>
      <c r="M309" s="218"/>
      <c r="N309" s="218"/>
      <c r="O309" s="218"/>
      <c r="P309" s="218"/>
      <c r="Q309" s="218"/>
      <c r="R309" s="222"/>
      <c r="T309" s="223"/>
      <c r="U309" s="218"/>
      <c r="V309" s="218"/>
      <c r="W309" s="218"/>
      <c r="X309" s="218"/>
      <c r="Y309" s="218"/>
      <c r="Z309" s="218"/>
      <c r="AA309" s="224"/>
      <c r="AT309" s="225" t="s">
        <v>169</v>
      </c>
      <c r="AU309" s="225" t="s">
        <v>24</v>
      </c>
      <c r="AV309" s="216" t="s">
        <v>24</v>
      </c>
      <c r="AW309" s="216" t="s">
        <v>42</v>
      </c>
      <c r="AX309" s="216" t="s">
        <v>85</v>
      </c>
      <c r="AY309" s="225" t="s">
        <v>161</v>
      </c>
    </row>
    <row r="310" spans="2:51" s="237" customFormat="1" ht="20.25" customHeight="1">
      <c r="B310" s="238"/>
      <c r="C310" s="239"/>
      <c r="D310" s="239"/>
      <c r="E310" s="240"/>
      <c r="F310" s="241" t="s">
        <v>190</v>
      </c>
      <c r="G310" s="241"/>
      <c r="H310" s="241"/>
      <c r="I310" s="241"/>
      <c r="J310" s="239"/>
      <c r="K310" s="242">
        <v>237.533</v>
      </c>
      <c r="L310" s="239"/>
      <c r="M310" s="239"/>
      <c r="N310" s="239"/>
      <c r="O310" s="239"/>
      <c r="P310" s="239"/>
      <c r="Q310" s="239"/>
      <c r="R310" s="243"/>
      <c r="T310" s="244"/>
      <c r="U310" s="239"/>
      <c r="V310" s="239"/>
      <c r="W310" s="239"/>
      <c r="X310" s="239"/>
      <c r="Y310" s="239"/>
      <c r="Z310" s="239"/>
      <c r="AA310" s="245"/>
      <c r="AT310" s="246" t="s">
        <v>169</v>
      </c>
      <c r="AU310" s="246" t="s">
        <v>24</v>
      </c>
      <c r="AV310" s="237" t="s">
        <v>166</v>
      </c>
      <c r="AW310" s="237" t="s">
        <v>42</v>
      </c>
      <c r="AX310" s="237" t="s">
        <v>25</v>
      </c>
      <c r="AY310" s="246" t="s">
        <v>161</v>
      </c>
    </row>
    <row r="311" spans="2:65" s="34" customFormat="1" ht="28.5" customHeight="1">
      <c r="B311" s="161"/>
      <c r="C311" s="197" t="s">
        <v>341</v>
      </c>
      <c r="D311" s="197" t="s">
        <v>162</v>
      </c>
      <c r="E311" s="198" t="s">
        <v>457</v>
      </c>
      <c r="F311" s="199" t="s">
        <v>458</v>
      </c>
      <c r="G311" s="199"/>
      <c r="H311" s="199"/>
      <c r="I311" s="199"/>
      <c r="J311" s="200" t="s">
        <v>193</v>
      </c>
      <c r="K311" s="201">
        <v>133.5</v>
      </c>
      <c r="L311" s="202">
        <v>0</v>
      </c>
      <c r="M311" s="202"/>
      <c r="N311" s="203">
        <f aca="true" t="shared" si="40" ref="N311:N313">ROUND(L311*K311,2)</f>
        <v>0</v>
      </c>
      <c r="O311" s="203"/>
      <c r="P311" s="203"/>
      <c r="Q311" s="203"/>
      <c r="R311" s="163"/>
      <c r="T311" s="204"/>
      <c r="U311" s="46" t="s">
        <v>50</v>
      </c>
      <c r="V311" s="36"/>
      <c r="W311" s="205">
        <f aca="true" t="shared" si="41" ref="W311:W313">V311*K311</f>
        <v>0</v>
      </c>
      <c r="X311" s="205">
        <v>0</v>
      </c>
      <c r="Y311" s="205">
        <f aca="true" t="shared" si="42" ref="Y311:Y313">X311*K311</f>
        <v>0</v>
      </c>
      <c r="Z311" s="205">
        <v>0</v>
      </c>
      <c r="AA311" s="206">
        <f aca="true" t="shared" si="43" ref="AA311:AA313">Z311*K311</f>
        <v>0</v>
      </c>
      <c r="AR311" s="11" t="s">
        <v>166</v>
      </c>
      <c r="AT311" s="11" t="s">
        <v>162</v>
      </c>
      <c r="AU311" s="11" t="s">
        <v>24</v>
      </c>
      <c r="AY311" s="11" t="s">
        <v>161</v>
      </c>
      <c r="BE311" s="125">
        <f aca="true" t="shared" si="44" ref="BE311:BE313">IF(U311="základní",N311,0)</f>
        <v>0</v>
      </c>
      <c r="BF311" s="125">
        <f aca="true" t="shared" si="45" ref="BF311:BF313">IF(U311="snížená",N311,0)</f>
        <v>0</v>
      </c>
      <c r="BG311" s="125">
        <f aca="true" t="shared" si="46" ref="BG311:BG313">IF(U311="zákl. přenesená",N311,0)</f>
        <v>0</v>
      </c>
      <c r="BH311" s="125">
        <f aca="true" t="shared" si="47" ref="BH311:BH313">IF(U311="sníž. přenesená",N311,0)</f>
        <v>0</v>
      </c>
      <c r="BI311" s="125">
        <f aca="true" t="shared" si="48" ref="BI311:BI313">IF(U311="nulová",N311,0)</f>
        <v>0</v>
      </c>
      <c r="BJ311" s="11" t="s">
        <v>25</v>
      </c>
      <c r="BK311" s="125">
        <f aca="true" t="shared" si="49" ref="BK311:BK313">ROUND(L311*K311,2)</f>
        <v>0</v>
      </c>
      <c r="BL311" s="11" t="s">
        <v>166</v>
      </c>
      <c r="BM311" s="11" t="s">
        <v>952</v>
      </c>
    </row>
    <row r="312" spans="2:65" s="34" customFormat="1" ht="20.25" customHeight="1">
      <c r="B312" s="161"/>
      <c r="C312" s="197" t="s">
        <v>345</v>
      </c>
      <c r="D312" s="197" t="s">
        <v>162</v>
      </c>
      <c r="E312" s="198" t="s">
        <v>467</v>
      </c>
      <c r="F312" s="199" t="s">
        <v>468</v>
      </c>
      <c r="G312" s="199"/>
      <c r="H312" s="199"/>
      <c r="I312" s="199"/>
      <c r="J312" s="200" t="s">
        <v>469</v>
      </c>
      <c r="K312" s="201">
        <v>8</v>
      </c>
      <c r="L312" s="202">
        <v>0</v>
      </c>
      <c r="M312" s="202"/>
      <c r="N312" s="203">
        <f t="shared" si="40"/>
        <v>0</v>
      </c>
      <c r="O312" s="203"/>
      <c r="P312" s="203"/>
      <c r="Q312" s="203"/>
      <c r="R312" s="163"/>
      <c r="T312" s="204"/>
      <c r="U312" s="46" t="s">
        <v>50</v>
      </c>
      <c r="V312" s="36"/>
      <c r="W312" s="205">
        <f t="shared" si="41"/>
        <v>0</v>
      </c>
      <c r="X312" s="205">
        <v>0</v>
      </c>
      <c r="Y312" s="205">
        <f t="shared" si="42"/>
        <v>0</v>
      </c>
      <c r="Z312" s="205">
        <v>0</v>
      </c>
      <c r="AA312" s="206">
        <f t="shared" si="43"/>
        <v>0</v>
      </c>
      <c r="AR312" s="11" t="s">
        <v>166</v>
      </c>
      <c r="AT312" s="11" t="s">
        <v>162</v>
      </c>
      <c r="AU312" s="11" t="s">
        <v>24</v>
      </c>
      <c r="AY312" s="11" t="s">
        <v>161</v>
      </c>
      <c r="BE312" s="125">
        <f t="shared" si="44"/>
        <v>0</v>
      </c>
      <c r="BF312" s="125">
        <f t="shared" si="45"/>
        <v>0</v>
      </c>
      <c r="BG312" s="125">
        <f t="shared" si="46"/>
        <v>0</v>
      </c>
      <c r="BH312" s="125">
        <f t="shared" si="47"/>
        <v>0</v>
      </c>
      <c r="BI312" s="125">
        <f t="shared" si="48"/>
        <v>0</v>
      </c>
      <c r="BJ312" s="11" t="s">
        <v>25</v>
      </c>
      <c r="BK312" s="125">
        <f t="shared" si="49"/>
        <v>0</v>
      </c>
      <c r="BL312" s="11" t="s">
        <v>166</v>
      </c>
      <c r="BM312" s="11" t="s">
        <v>953</v>
      </c>
    </row>
    <row r="313" spans="2:65" s="34" customFormat="1" ht="39.75" customHeight="1">
      <c r="B313" s="161"/>
      <c r="C313" s="197" t="s">
        <v>351</v>
      </c>
      <c r="D313" s="197" t="s">
        <v>162</v>
      </c>
      <c r="E313" s="198" t="s">
        <v>472</v>
      </c>
      <c r="F313" s="199" t="s">
        <v>473</v>
      </c>
      <c r="G313" s="199"/>
      <c r="H313" s="199"/>
      <c r="I313" s="199"/>
      <c r="J313" s="200" t="s">
        <v>469</v>
      </c>
      <c r="K313" s="201">
        <v>1</v>
      </c>
      <c r="L313" s="202">
        <v>0</v>
      </c>
      <c r="M313" s="202"/>
      <c r="N313" s="203">
        <f t="shared" si="40"/>
        <v>0</v>
      </c>
      <c r="O313" s="203"/>
      <c r="P313" s="203"/>
      <c r="Q313" s="203"/>
      <c r="R313" s="163"/>
      <c r="T313" s="204"/>
      <c r="U313" s="46" t="s">
        <v>50</v>
      </c>
      <c r="V313" s="36"/>
      <c r="W313" s="205">
        <f t="shared" si="41"/>
        <v>0</v>
      </c>
      <c r="X313" s="205">
        <v>0</v>
      </c>
      <c r="Y313" s="205">
        <f t="shared" si="42"/>
        <v>0</v>
      </c>
      <c r="Z313" s="205">
        <v>0</v>
      </c>
      <c r="AA313" s="206">
        <f t="shared" si="43"/>
        <v>0</v>
      </c>
      <c r="AR313" s="11" t="s">
        <v>166</v>
      </c>
      <c r="AT313" s="11" t="s">
        <v>162</v>
      </c>
      <c r="AU313" s="11" t="s">
        <v>24</v>
      </c>
      <c r="AY313" s="11" t="s">
        <v>161</v>
      </c>
      <c r="BE313" s="125">
        <f t="shared" si="44"/>
        <v>0</v>
      </c>
      <c r="BF313" s="125">
        <f t="shared" si="45"/>
        <v>0</v>
      </c>
      <c r="BG313" s="125">
        <f t="shared" si="46"/>
        <v>0</v>
      </c>
      <c r="BH313" s="125">
        <f t="shared" si="47"/>
        <v>0</v>
      </c>
      <c r="BI313" s="125">
        <f t="shared" si="48"/>
        <v>0</v>
      </c>
      <c r="BJ313" s="11" t="s">
        <v>25</v>
      </c>
      <c r="BK313" s="125">
        <f t="shared" si="49"/>
        <v>0</v>
      </c>
      <c r="BL313" s="11" t="s">
        <v>166</v>
      </c>
      <c r="BM313" s="11" t="s">
        <v>954</v>
      </c>
    </row>
    <row r="314" spans="2:63" s="184" customFormat="1" ht="29.25" customHeight="1">
      <c r="B314" s="185"/>
      <c r="C314" s="186"/>
      <c r="D314" s="195" t="s">
        <v>120</v>
      </c>
      <c r="E314" s="195"/>
      <c r="F314" s="195"/>
      <c r="G314" s="195"/>
      <c r="H314" s="195"/>
      <c r="I314" s="195"/>
      <c r="J314" s="195"/>
      <c r="K314" s="195"/>
      <c r="L314" s="195"/>
      <c r="M314" s="195"/>
      <c r="N314" s="255">
        <f>BK314</f>
        <v>0</v>
      </c>
      <c r="O314" s="255"/>
      <c r="P314" s="255"/>
      <c r="Q314" s="255"/>
      <c r="R314" s="188"/>
      <c r="T314" s="189"/>
      <c r="U314" s="186"/>
      <c r="V314" s="186"/>
      <c r="W314" s="190">
        <f>SUM(W315:W320)</f>
        <v>0</v>
      </c>
      <c r="X314" s="186"/>
      <c r="Y314" s="190">
        <f>SUM(Y315:Y320)</f>
        <v>9.0628</v>
      </c>
      <c r="Z314" s="186"/>
      <c r="AA314" s="191">
        <f>SUM(AA315:AA320)</f>
        <v>0</v>
      </c>
      <c r="AR314" s="192" t="s">
        <v>25</v>
      </c>
      <c r="AT314" s="193" t="s">
        <v>84</v>
      </c>
      <c r="AU314" s="193" t="s">
        <v>25</v>
      </c>
      <c r="AY314" s="192" t="s">
        <v>161</v>
      </c>
      <c r="BK314" s="194">
        <f>SUM(BK315:BK320)</f>
        <v>0</v>
      </c>
    </row>
    <row r="315" spans="2:65" s="34" customFormat="1" ht="28.5" customHeight="1">
      <c r="B315" s="161"/>
      <c r="C315" s="197" t="s">
        <v>356</v>
      </c>
      <c r="D315" s="197" t="s">
        <v>162</v>
      </c>
      <c r="E315" s="198" t="s">
        <v>476</v>
      </c>
      <c r="F315" s="199" t="s">
        <v>477</v>
      </c>
      <c r="G315" s="199"/>
      <c r="H315" s="199"/>
      <c r="I315" s="199"/>
      <c r="J315" s="200" t="s">
        <v>469</v>
      </c>
      <c r="K315" s="201">
        <v>2</v>
      </c>
      <c r="L315" s="202">
        <v>0</v>
      </c>
      <c r="M315" s="202"/>
      <c r="N315" s="203">
        <f aca="true" t="shared" si="50" ref="N315:N316">ROUND(L315*K315,2)</f>
        <v>0</v>
      </c>
      <c r="O315" s="203"/>
      <c r="P315" s="203"/>
      <c r="Q315" s="203"/>
      <c r="R315" s="163"/>
      <c r="T315" s="204"/>
      <c r="U315" s="46" t="s">
        <v>50</v>
      </c>
      <c r="V315" s="36"/>
      <c r="W315" s="205">
        <f aca="true" t="shared" si="51" ref="W315:W316">V315*K315</f>
        <v>0</v>
      </c>
      <c r="X315" s="205">
        <v>0</v>
      </c>
      <c r="Y315" s="205">
        <f aca="true" t="shared" si="52" ref="Y315:Y316">X315*K315</f>
        <v>0</v>
      </c>
      <c r="Z315" s="205">
        <v>0</v>
      </c>
      <c r="AA315" s="206">
        <f aca="true" t="shared" si="53" ref="AA315:AA316">Z315*K315</f>
        <v>0</v>
      </c>
      <c r="AR315" s="11" t="s">
        <v>166</v>
      </c>
      <c r="AT315" s="11" t="s">
        <v>162</v>
      </c>
      <c r="AU315" s="11" t="s">
        <v>24</v>
      </c>
      <c r="AY315" s="11" t="s">
        <v>161</v>
      </c>
      <c r="BE315" s="125">
        <f aca="true" t="shared" si="54" ref="BE315:BE316">IF(U315="základní",N315,0)</f>
        <v>0</v>
      </c>
      <c r="BF315" s="125">
        <f aca="true" t="shared" si="55" ref="BF315:BF316">IF(U315="snížená",N315,0)</f>
        <v>0</v>
      </c>
      <c r="BG315" s="125">
        <f aca="true" t="shared" si="56" ref="BG315:BG316">IF(U315="zákl. přenesená",N315,0)</f>
        <v>0</v>
      </c>
      <c r="BH315" s="125">
        <f aca="true" t="shared" si="57" ref="BH315:BH316">IF(U315="sníž. přenesená",N315,0)</f>
        <v>0</v>
      </c>
      <c r="BI315" s="125">
        <f aca="true" t="shared" si="58" ref="BI315:BI316">IF(U315="nulová",N315,0)</f>
        <v>0</v>
      </c>
      <c r="BJ315" s="11" t="s">
        <v>25</v>
      </c>
      <c r="BK315" s="125">
        <f aca="true" t="shared" si="59" ref="BK315:BK316">ROUND(L315*K315,2)</f>
        <v>0</v>
      </c>
      <c r="BL315" s="11" t="s">
        <v>166</v>
      </c>
      <c r="BM315" s="11" t="s">
        <v>955</v>
      </c>
    </row>
    <row r="316" spans="2:65" s="34" customFormat="1" ht="39.75" customHeight="1">
      <c r="B316" s="161"/>
      <c r="C316" s="197" t="s">
        <v>365</v>
      </c>
      <c r="D316" s="197" t="s">
        <v>162</v>
      </c>
      <c r="E316" s="198" t="s">
        <v>480</v>
      </c>
      <c r="F316" s="199" t="s">
        <v>481</v>
      </c>
      <c r="G316" s="199"/>
      <c r="H316" s="199"/>
      <c r="I316" s="199"/>
      <c r="J316" s="200" t="s">
        <v>212</v>
      </c>
      <c r="K316" s="201">
        <v>40</v>
      </c>
      <c r="L316" s="202">
        <v>0</v>
      </c>
      <c r="M316" s="202"/>
      <c r="N316" s="203">
        <f t="shared" si="50"/>
        <v>0</v>
      </c>
      <c r="O316" s="203"/>
      <c r="P316" s="203"/>
      <c r="Q316" s="203"/>
      <c r="R316" s="163"/>
      <c r="T316" s="204"/>
      <c r="U316" s="46" t="s">
        <v>50</v>
      </c>
      <c r="V316" s="36"/>
      <c r="W316" s="205">
        <f t="shared" si="51"/>
        <v>0</v>
      </c>
      <c r="X316" s="205">
        <v>0.22657</v>
      </c>
      <c r="Y316" s="205">
        <f t="shared" si="52"/>
        <v>9.0628</v>
      </c>
      <c r="Z316" s="205">
        <v>0</v>
      </c>
      <c r="AA316" s="206">
        <f t="shared" si="53"/>
        <v>0</v>
      </c>
      <c r="AR316" s="11" t="s">
        <v>166</v>
      </c>
      <c r="AT316" s="11" t="s">
        <v>162</v>
      </c>
      <c r="AU316" s="11" t="s">
        <v>24</v>
      </c>
      <c r="AY316" s="11" t="s">
        <v>161</v>
      </c>
      <c r="BE316" s="125">
        <f t="shared" si="54"/>
        <v>0</v>
      </c>
      <c r="BF316" s="125">
        <f t="shared" si="55"/>
        <v>0</v>
      </c>
      <c r="BG316" s="125">
        <f t="shared" si="56"/>
        <v>0</v>
      </c>
      <c r="BH316" s="125">
        <f t="shared" si="57"/>
        <v>0</v>
      </c>
      <c r="BI316" s="125">
        <f t="shared" si="58"/>
        <v>0</v>
      </c>
      <c r="BJ316" s="11" t="s">
        <v>25</v>
      </c>
      <c r="BK316" s="125">
        <f t="shared" si="59"/>
        <v>0</v>
      </c>
      <c r="BL316" s="11" t="s">
        <v>166</v>
      </c>
      <c r="BM316" s="11" t="s">
        <v>956</v>
      </c>
    </row>
    <row r="317" spans="2:51" s="207" customFormat="1" ht="20.25" customHeight="1">
      <c r="B317" s="208"/>
      <c r="C317" s="209"/>
      <c r="D317" s="209"/>
      <c r="E317" s="210"/>
      <c r="F317" s="211" t="s">
        <v>483</v>
      </c>
      <c r="G317" s="211"/>
      <c r="H317" s="211"/>
      <c r="I317" s="211"/>
      <c r="J317" s="209"/>
      <c r="K317" s="210"/>
      <c r="L317" s="209"/>
      <c r="M317" s="209"/>
      <c r="N317" s="209"/>
      <c r="O317" s="209"/>
      <c r="P317" s="209"/>
      <c r="Q317" s="209"/>
      <c r="R317" s="212"/>
      <c r="T317" s="213"/>
      <c r="U317" s="209"/>
      <c r="V317" s="209"/>
      <c r="W317" s="209"/>
      <c r="X317" s="209"/>
      <c r="Y317" s="209"/>
      <c r="Z317" s="209"/>
      <c r="AA317" s="214"/>
      <c r="AT317" s="215" t="s">
        <v>169</v>
      </c>
      <c r="AU317" s="215" t="s">
        <v>24</v>
      </c>
      <c r="AV317" s="207" t="s">
        <v>25</v>
      </c>
      <c r="AW317" s="207" t="s">
        <v>42</v>
      </c>
      <c r="AX317" s="207" t="s">
        <v>85</v>
      </c>
      <c r="AY317" s="215" t="s">
        <v>161</v>
      </c>
    </row>
    <row r="318" spans="2:51" s="207" customFormat="1" ht="20.25" customHeight="1">
      <c r="B318" s="208"/>
      <c r="C318" s="209"/>
      <c r="D318" s="209"/>
      <c r="E318" s="210"/>
      <c r="F318" s="236" t="s">
        <v>484</v>
      </c>
      <c r="G318" s="236"/>
      <c r="H318" s="236"/>
      <c r="I318" s="236"/>
      <c r="J318" s="209"/>
      <c r="K318" s="210"/>
      <c r="L318" s="209"/>
      <c r="M318" s="209"/>
      <c r="N318" s="209"/>
      <c r="O318" s="209"/>
      <c r="P318" s="209"/>
      <c r="Q318" s="209"/>
      <c r="R318" s="212"/>
      <c r="T318" s="213"/>
      <c r="U318" s="209"/>
      <c r="V318" s="209"/>
      <c r="W318" s="209"/>
      <c r="X318" s="209"/>
      <c r="Y318" s="209"/>
      <c r="Z318" s="209"/>
      <c r="AA318" s="214"/>
      <c r="AT318" s="215" t="s">
        <v>169</v>
      </c>
      <c r="AU318" s="215" t="s">
        <v>24</v>
      </c>
      <c r="AV318" s="207" t="s">
        <v>25</v>
      </c>
      <c r="AW318" s="207" t="s">
        <v>42</v>
      </c>
      <c r="AX318" s="207" t="s">
        <v>85</v>
      </c>
      <c r="AY318" s="215" t="s">
        <v>161</v>
      </c>
    </row>
    <row r="319" spans="2:51" s="216" customFormat="1" ht="20.25" customHeight="1">
      <c r="B319" s="217"/>
      <c r="C319" s="218"/>
      <c r="D319" s="218"/>
      <c r="E319" s="219"/>
      <c r="F319" s="220" t="s">
        <v>436</v>
      </c>
      <c r="G319" s="220"/>
      <c r="H319" s="220"/>
      <c r="I319" s="220"/>
      <c r="J319" s="218"/>
      <c r="K319" s="221">
        <v>40</v>
      </c>
      <c r="L319" s="218"/>
      <c r="M319" s="218"/>
      <c r="N319" s="218"/>
      <c r="O319" s="218"/>
      <c r="P319" s="218"/>
      <c r="Q319" s="218"/>
      <c r="R319" s="222"/>
      <c r="T319" s="223"/>
      <c r="U319" s="218"/>
      <c r="V319" s="218"/>
      <c r="W319" s="218"/>
      <c r="X319" s="218"/>
      <c r="Y319" s="218"/>
      <c r="Z319" s="218"/>
      <c r="AA319" s="224"/>
      <c r="AT319" s="225" t="s">
        <v>169</v>
      </c>
      <c r="AU319" s="225" t="s">
        <v>24</v>
      </c>
      <c r="AV319" s="216" t="s">
        <v>24</v>
      </c>
      <c r="AW319" s="216" t="s">
        <v>42</v>
      </c>
      <c r="AX319" s="216" t="s">
        <v>85</v>
      </c>
      <c r="AY319" s="225" t="s">
        <v>161</v>
      </c>
    </row>
    <row r="320" spans="2:51" s="237" customFormat="1" ht="20.25" customHeight="1">
      <c r="B320" s="238"/>
      <c r="C320" s="239"/>
      <c r="D320" s="239"/>
      <c r="E320" s="240"/>
      <c r="F320" s="241" t="s">
        <v>190</v>
      </c>
      <c r="G320" s="241"/>
      <c r="H320" s="241"/>
      <c r="I320" s="241"/>
      <c r="J320" s="239"/>
      <c r="K320" s="242">
        <v>40</v>
      </c>
      <c r="L320" s="239"/>
      <c r="M320" s="239"/>
      <c r="N320" s="239"/>
      <c r="O320" s="239"/>
      <c r="P320" s="239"/>
      <c r="Q320" s="239"/>
      <c r="R320" s="243"/>
      <c r="T320" s="244"/>
      <c r="U320" s="239"/>
      <c r="V320" s="239"/>
      <c r="W320" s="239"/>
      <c r="X320" s="239"/>
      <c r="Y320" s="239"/>
      <c r="Z320" s="239"/>
      <c r="AA320" s="245"/>
      <c r="AT320" s="246" t="s">
        <v>169</v>
      </c>
      <c r="AU320" s="246" t="s">
        <v>24</v>
      </c>
      <c r="AV320" s="237" t="s">
        <v>166</v>
      </c>
      <c r="AW320" s="237" t="s">
        <v>42</v>
      </c>
      <c r="AX320" s="237" t="s">
        <v>25</v>
      </c>
      <c r="AY320" s="246" t="s">
        <v>161</v>
      </c>
    </row>
    <row r="321" spans="2:63" s="184" customFormat="1" ht="29.25" customHeight="1">
      <c r="B321" s="185"/>
      <c r="C321" s="186"/>
      <c r="D321" s="195" t="s">
        <v>122</v>
      </c>
      <c r="E321" s="195"/>
      <c r="F321" s="195"/>
      <c r="G321" s="195"/>
      <c r="H321" s="195"/>
      <c r="I321" s="195"/>
      <c r="J321" s="195"/>
      <c r="K321" s="195"/>
      <c r="L321" s="195"/>
      <c r="M321" s="195"/>
      <c r="N321" s="196">
        <f>BK321</f>
        <v>0</v>
      </c>
      <c r="O321" s="196"/>
      <c r="P321" s="196"/>
      <c r="Q321" s="196"/>
      <c r="R321" s="188"/>
      <c r="T321" s="189"/>
      <c r="U321" s="186"/>
      <c r="V321" s="186"/>
      <c r="W321" s="190">
        <f>SUM(W322:W346)</f>
        <v>0</v>
      </c>
      <c r="X321" s="186"/>
      <c r="Y321" s="190">
        <f>SUM(Y322:Y346)</f>
        <v>75.24266429000001</v>
      </c>
      <c r="Z321" s="186"/>
      <c r="AA321" s="191">
        <f>SUM(AA322:AA346)</f>
        <v>0</v>
      </c>
      <c r="AR321" s="192" t="s">
        <v>25</v>
      </c>
      <c r="AT321" s="193" t="s">
        <v>84</v>
      </c>
      <c r="AU321" s="193" t="s">
        <v>25</v>
      </c>
      <c r="AY321" s="192" t="s">
        <v>161</v>
      </c>
      <c r="BK321" s="194">
        <f>SUM(BK322:BK346)</f>
        <v>0</v>
      </c>
    </row>
    <row r="322" spans="2:65" s="34" customFormat="1" ht="28.5" customHeight="1">
      <c r="B322" s="161"/>
      <c r="C322" s="197" t="s">
        <v>370</v>
      </c>
      <c r="D322" s="197" t="s">
        <v>162</v>
      </c>
      <c r="E322" s="198" t="s">
        <v>510</v>
      </c>
      <c r="F322" s="199" t="s">
        <v>511</v>
      </c>
      <c r="G322" s="199"/>
      <c r="H322" s="199"/>
      <c r="I322" s="199"/>
      <c r="J322" s="200" t="s">
        <v>165</v>
      </c>
      <c r="K322" s="201">
        <v>37.577</v>
      </c>
      <c r="L322" s="202">
        <v>0</v>
      </c>
      <c r="M322" s="202"/>
      <c r="N322" s="203">
        <f>ROUND(L322*K322,2)</f>
        <v>0</v>
      </c>
      <c r="O322" s="203"/>
      <c r="P322" s="203"/>
      <c r="Q322" s="203"/>
      <c r="R322" s="163"/>
      <c r="T322" s="204"/>
      <c r="U322" s="46" t="s">
        <v>50</v>
      </c>
      <c r="V322" s="36"/>
      <c r="W322" s="205">
        <f>V322*K322</f>
        <v>0</v>
      </c>
      <c r="X322" s="205">
        <v>1.89077</v>
      </c>
      <c r="Y322" s="205">
        <f>X322*K322</f>
        <v>71.04946429</v>
      </c>
      <c r="Z322" s="205">
        <v>0</v>
      </c>
      <c r="AA322" s="206">
        <f>Z322*K322</f>
        <v>0</v>
      </c>
      <c r="AR322" s="11" t="s">
        <v>166</v>
      </c>
      <c r="AT322" s="11" t="s">
        <v>162</v>
      </c>
      <c r="AU322" s="11" t="s">
        <v>24</v>
      </c>
      <c r="AY322" s="11" t="s">
        <v>161</v>
      </c>
      <c r="BE322" s="125">
        <f>IF(U322="základní",N322,0)</f>
        <v>0</v>
      </c>
      <c r="BF322" s="125">
        <f>IF(U322="snížená",N322,0)</f>
        <v>0</v>
      </c>
      <c r="BG322" s="125">
        <f>IF(U322="zákl. přenesená",N322,0)</f>
        <v>0</v>
      </c>
      <c r="BH322" s="125">
        <f>IF(U322="sníž. přenesená",N322,0)</f>
        <v>0</v>
      </c>
      <c r="BI322" s="125">
        <f>IF(U322="nulová",N322,0)</f>
        <v>0</v>
      </c>
      <c r="BJ322" s="11" t="s">
        <v>25</v>
      </c>
      <c r="BK322" s="125">
        <f>ROUND(L322*K322,2)</f>
        <v>0</v>
      </c>
      <c r="BL322" s="11" t="s">
        <v>166</v>
      </c>
      <c r="BM322" s="11" t="s">
        <v>957</v>
      </c>
    </row>
    <row r="323" spans="2:51" s="207" customFormat="1" ht="20.25" customHeight="1">
      <c r="B323" s="208"/>
      <c r="C323" s="209"/>
      <c r="D323" s="209"/>
      <c r="E323" s="210"/>
      <c r="F323" s="211" t="s">
        <v>513</v>
      </c>
      <c r="G323" s="211"/>
      <c r="H323" s="211"/>
      <c r="I323" s="211"/>
      <c r="J323" s="209"/>
      <c r="K323" s="210"/>
      <c r="L323" s="209"/>
      <c r="M323" s="209"/>
      <c r="N323" s="209"/>
      <c r="O323" s="209"/>
      <c r="P323" s="209"/>
      <c r="Q323" s="209"/>
      <c r="R323" s="212"/>
      <c r="T323" s="213"/>
      <c r="U323" s="209"/>
      <c r="V323" s="209"/>
      <c r="W323" s="209"/>
      <c r="X323" s="209"/>
      <c r="Y323" s="209"/>
      <c r="Z323" s="209"/>
      <c r="AA323" s="214"/>
      <c r="AT323" s="215" t="s">
        <v>169</v>
      </c>
      <c r="AU323" s="215" t="s">
        <v>24</v>
      </c>
      <c r="AV323" s="207" t="s">
        <v>25</v>
      </c>
      <c r="AW323" s="207" t="s">
        <v>42</v>
      </c>
      <c r="AX323" s="207" t="s">
        <v>85</v>
      </c>
      <c r="AY323" s="215" t="s">
        <v>161</v>
      </c>
    </row>
    <row r="324" spans="2:51" s="216" customFormat="1" ht="20.25" customHeight="1">
      <c r="B324" s="217"/>
      <c r="C324" s="218"/>
      <c r="D324" s="218"/>
      <c r="E324" s="219"/>
      <c r="F324" s="220" t="s">
        <v>958</v>
      </c>
      <c r="G324" s="220"/>
      <c r="H324" s="220"/>
      <c r="I324" s="220"/>
      <c r="J324" s="218"/>
      <c r="K324" s="221">
        <v>13.35</v>
      </c>
      <c r="L324" s="218"/>
      <c r="M324" s="218"/>
      <c r="N324" s="218"/>
      <c r="O324" s="218"/>
      <c r="P324" s="218"/>
      <c r="Q324" s="218"/>
      <c r="R324" s="222"/>
      <c r="T324" s="223"/>
      <c r="U324" s="218"/>
      <c r="V324" s="218"/>
      <c r="W324" s="218"/>
      <c r="X324" s="218"/>
      <c r="Y324" s="218"/>
      <c r="Z324" s="218"/>
      <c r="AA324" s="224"/>
      <c r="AT324" s="225" t="s">
        <v>169</v>
      </c>
      <c r="AU324" s="225" t="s">
        <v>24</v>
      </c>
      <c r="AV324" s="216" t="s">
        <v>24</v>
      </c>
      <c r="AW324" s="216" t="s">
        <v>42</v>
      </c>
      <c r="AX324" s="216" t="s">
        <v>85</v>
      </c>
      <c r="AY324" s="225" t="s">
        <v>161</v>
      </c>
    </row>
    <row r="325" spans="2:51" s="216" customFormat="1" ht="20.25" customHeight="1">
      <c r="B325" s="217"/>
      <c r="C325" s="218"/>
      <c r="D325" s="218"/>
      <c r="E325" s="219"/>
      <c r="F325" s="220" t="s">
        <v>959</v>
      </c>
      <c r="G325" s="220"/>
      <c r="H325" s="220"/>
      <c r="I325" s="220"/>
      <c r="J325" s="218"/>
      <c r="K325" s="221">
        <v>16.688</v>
      </c>
      <c r="L325" s="218"/>
      <c r="M325" s="218"/>
      <c r="N325" s="218"/>
      <c r="O325" s="218"/>
      <c r="P325" s="218"/>
      <c r="Q325" s="218"/>
      <c r="R325" s="222"/>
      <c r="T325" s="223"/>
      <c r="U325" s="218"/>
      <c r="V325" s="218"/>
      <c r="W325" s="218"/>
      <c r="X325" s="218"/>
      <c r="Y325" s="218"/>
      <c r="Z325" s="218"/>
      <c r="AA325" s="224"/>
      <c r="AT325" s="225" t="s">
        <v>169</v>
      </c>
      <c r="AU325" s="225" t="s">
        <v>24</v>
      </c>
      <c r="AV325" s="216" t="s">
        <v>24</v>
      </c>
      <c r="AW325" s="216" t="s">
        <v>42</v>
      </c>
      <c r="AX325" s="216" t="s">
        <v>85</v>
      </c>
      <c r="AY325" s="225" t="s">
        <v>161</v>
      </c>
    </row>
    <row r="326" spans="2:51" s="216" customFormat="1" ht="20.25" customHeight="1">
      <c r="B326" s="217"/>
      <c r="C326" s="218"/>
      <c r="D326" s="218"/>
      <c r="E326" s="219"/>
      <c r="F326" s="220" t="s">
        <v>960</v>
      </c>
      <c r="G326" s="220"/>
      <c r="H326" s="220"/>
      <c r="I326" s="220"/>
      <c r="J326" s="218"/>
      <c r="K326" s="221">
        <v>8.344</v>
      </c>
      <c r="L326" s="218"/>
      <c r="M326" s="218"/>
      <c r="N326" s="218"/>
      <c r="O326" s="218"/>
      <c r="P326" s="218"/>
      <c r="Q326" s="218"/>
      <c r="R326" s="222"/>
      <c r="T326" s="223"/>
      <c r="U326" s="218"/>
      <c r="V326" s="218"/>
      <c r="W326" s="218"/>
      <c r="X326" s="218"/>
      <c r="Y326" s="218"/>
      <c r="Z326" s="218"/>
      <c r="AA326" s="224"/>
      <c r="AT326" s="225" t="s">
        <v>169</v>
      </c>
      <c r="AU326" s="225" t="s">
        <v>24</v>
      </c>
      <c r="AV326" s="216" t="s">
        <v>24</v>
      </c>
      <c r="AW326" s="216" t="s">
        <v>42</v>
      </c>
      <c r="AX326" s="216" t="s">
        <v>85</v>
      </c>
      <c r="AY326" s="225" t="s">
        <v>161</v>
      </c>
    </row>
    <row r="327" spans="2:51" s="226" customFormat="1" ht="20.25" customHeight="1">
      <c r="B327" s="227"/>
      <c r="C327" s="228"/>
      <c r="D327" s="228"/>
      <c r="E327" s="229"/>
      <c r="F327" s="230" t="s">
        <v>183</v>
      </c>
      <c r="G327" s="230"/>
      <c r="H327" s="230"/>
      <c r="I327" s="230"/>
      <c r="J327" s="228"/>
      <c r="K327" s="231">
        <v>38.382</v>
      </c>
      <c r="L327" s="228"/>
      <c r="M327" s="228"/>
      <c r="N327" s="228"/>
      <c r="O327" s="228"/>
      <c r="P327" s="228"/>
      <c r="Q327" s="228"/>
      <c r="R327" s="232"/>
      <c r="T327" s="233"/>
      <c r="U327" s="228"/>
      <c r="V327" s="228"/>
      <c r="W327" s="228"/>
      <c r="X327" s="228"/>
      <c r="Y327" s="228"/>
      <c r="Z327" s="228"/>
      <c r="AA327" s="234"/>
      <c r="AT327" s="235" t="s">
        <v>169</v>
      </c>
      <c r="AU327" s="235" t="s">
        <v>24</v>
      </c>
      <c r="AV327" s="226" t="s">
        <v>184</v>
      </c>
      <c r="AW327" s="226" t="s">
        <v>42</v>
      </c>
      <c r="AX327" s="226" t="s">
        <v>85</v>
      </c>
      <c r="AY327" s="235" t="s">
        <v>161</v>
      </c>
    </row>
    <row r="328" spans="2:51" s="207" customFormat="1" ht="20.25" customHeight="1">
      <c r="B328" s="208"/>
      <c r="C328" s="209"/>
      <c r="D328" s="209"/>
      <c r="E328" s="210"/>
      <c r="F328" s="236" t="s">
        <v>961</v>
      </c>
      <c r="G328" s="236"/>
      <c r="H328" s="236"/>
      <c r="I328" s="236"/>
      <c r="J328" s="209"/>
      <c r="K328" s="210"/>
      <c r="L328" s="209"/>
      <c r="M328" s="209"/>
      <c r="N328" s="209"/>
      <c r="O328" s="209"/>
      <c r="P328" s="209"/>
      <c r="Q328" s="209"/>
      <c r="R328" s="212"/>
      <c r="T328" s="213"/>
      <c r="U328" s="209"/>
      <c r="V328" s="209"/>
      <c r="W328" s="209"/>
      <c r="X328" s="209"/>
      <c r="Y328" s="209"/>
      <c r="Z328" s="209"/>
      <c r="AA328" s="214"/>
      <c r="AT328" s="215" t="s">
        <v>169</v>
      </c>
      <c r="AU328" s="215" t="s">
        <v>24</v>
      </c>
      <c r="AV328" s="207" t="s">
        <v>25</v>
      </c>
      <c r="AW328" s="207" t="s">
        <v>42</v>
      </c>
      <c r="AX328" s="207" t="s">
        <v>85</v>
      </c>
      <c r="AY328" s="215" t="s">
        <v>161</v>
      </c>
    </row>
    <row r="329" spans="2:51" s="216" customFormat="1" ht="20.25" customHeight="1">
      <c r="B329" s="217"/>
      <c r="C329" s="218"/>
      <c r="D329" s="218"/>
      <c r="E329" s="219"/>
      <c r="F329" s="220" t="s">
        <v>962</v>
      </c>
      <c r="G329" s="220"/>
      <c r="H329" s="220"/>
      <c r="I329" s="220"/>
      <c r="J329" s="218"/>
      <c r="K329" s="221">
        <v>-0.396</v>
      </c>
      <c r="L329" s="218"/>
      <c r="M329" s="218"/>
      <c r="N329" s="218"/>
      <c r="O329" s="218"/>
      <c r="P329" s="218"/>
      <c r="Q329" s="218"/>
      <c r="R329" s="222"/>
      <c r="T329" s="223"/>
      <c r="U329" s="218"/>
      <c r="V329" s="218"/>
      <c r="W329" s="218"/>
      <c r="X329" s="218"/>
      <c r="Y329" s="218"/>
      <c r="Z329" s="218"/>
      <c r="AA329" s="224"/>
      <c r="AT329" s="225" t="s">
        <v>169</v>
      </c>
      <c r="AU329" s="225" t="s">
        <v>24</v>
      </c>
      <c r="AV329" s="216" t="s">
        <v>24</v>
      </c>
      <c r="AW329" s="216" t="s">
        <v>42</v>
      </c>
      <c r="AX329" s="216" t="s">
        <v>85</v>
      </c>
      <c r="AY329" s="225" t="s">
        <v>161</v>
      </c>
    </row>
    <row r="330" spans="2:51" s="216" customFormat="1" ht="20.25" customHeight="1">
      <c r="B330" s="217"/>
      <c r="C330" s="218"/>
      <c r="D330" s="218"/>
      <c r="E330" s="219"/>
      <c r="F330" s="220" t="s">
        <v>963</v>
      </c>
      <c r="G330" s="220"/>
      <c r="H330" s="220"/>
      <c r="I330" s="220"/>
      <c r="J330" s="218"/>
      <c r="K330" s="221">
        <v>-0.347</v>
      </c>
      <c r="L330" s="218"/>
      <c r="M330" s="218"/>
      <c r="N330" s="218"/>
      <c r="O330" s="218"/>
      <c r="P330" s="218"/>
      <c r="Q330" s="218"/>
      <c r="R330" s="222"/>
      <c r="T330" s="223"/>
      <c r="U330" s="218"/>
      <c r="V330" s="218"/>
      <c r="W330" s="218"/>
      <c r="X330" s="218"/>
      <c r="Y330" s="218"/>
      <c r="Z330" s="218"/>
      <c r="AA330" s="224"/>
      <c r="AT330" s="225" t="s">
        <v>169</v>
      </c>
      <c r="AU330" s="225" t="s">
        <v>24</v>
      </c>
      <c r="AV330" s="216" t="s">
        <v>24</v>
      </c>
      <c r="AW330" s="216" t="s">
        <v>42</v>
      </c>
      <c r="AX330" s="216" t="s">
        <v>85</v>
      </c>
      <c r="AY330" s="225" t="s">
        <v>161</v>
      </c>
    </row>
    <row r="331" spans="2:51" s="216" customFormat="1" ht="20.25" customHeight="1">
      <c r="B331" s="217"/>
      <c r="C331" s="218"/>
      <c r="D331" s="218"/>
      <c r="E331" s="219"/>
      <c r="F331" s="220" t="s">
        <v>964</v>
      </c>
      <c r="G331" s="220"/>
      <c r="H331" s="220"/>
      <c r="I331" s="220"/>
      <c r="J331" s="218"/>
      <c r="K331" s="221">
        <v>-0.062</v>
      </c>
      <c r="L331" s="218"/>
      <c r="M331" s="218"/>
      <c r="N331" s="218"/>
      <c r="O331" s="218"/>
      <c r="P331" s="218"/>
      <c r="Q331" s="218"/>
      <c r="R331" s="222"/>
      <c r="T331" s="223"/>
      <c r="U331" s="218"/>
      <c r="V331" s="218"/>
      <c r="W331" s="218"/>
      <c r="X331" s="218"/>
      <c r="Y331" s="218"/>
      <c r="Z331" s="218"/>
      <c r="AA331" s="224"/>
      <c r="AT331" s="225" t="s">
        <v>169</v>
      </c>
      <c r="AU331" s="225" t="s">
        <v>24</v>
      </c>
      <c r="AV331" s="216" t="s">
        <v>24</v>
      </c>
      <c r="AW331" s="216" t="s">
        <v>42</v>
      </c>
      <c r="AX331" s="216" t="s">
        <v>85</v>
      </c>
      <c r="AY331" s="225" t="s">
        <v>161</v>
      </c>
    </row>
    <row r="332" spans="2:51" s="226" customFormat="1" ht="20.25" customHeight="1">
      <c r="B332" s="227"/>
      <c r="C332" s="228"/>
      <c r="D332" s="228"/>
      <c r="E332" s="229"/>
      <c r="F332" s="230" t="s">
        <v>183</v>
      </c>
      <c r="G332" s="230"/>
      <c r="H332" s="230"/>
      <c r="I332" s="230"/>
      <c r="J332" s="228"/>
      <c r="K332" s="231">
        <v>-0.805</v>
      </c>
      <c r="L332" s="228"/>
      <c r="M332" s="228"/>
      <c r="N332" s="228"/>
      <c r="O332" s="228"/>
      <c r="P332" s="228"/>
      <c r="Q332" s="228"/>
      <c r="R332" s="232"/>
      <c r="T332" s="233"/>
      <c r="U332" s="228"/>
      <c r="V332" s="228"/>
      <c r="W332" s="228"/>
      <c r="X332" s="228"/>
      <c r="Y332" s="228"/>
      <c r="Z332" s="228"/>
      <c r="AA332" s="234"/>
      <c r="AT332" s="235" t="s">
        <v>169</v>
      </c>
      <c r="AU332" s="235" t="s">
        <v>24</v>
      </c>
      <c r="AV332" s="226" t="s">
        <v>184</v>
      </c>
      <c r="AW332" s="226" t="s">
        <v>42</v>
      </c>
      <c r="AX332" s="226" t="s">
        <v>85</v>
      </c>
      <c r="AY332" s="235" t="s">
        <v>161</v>
      </c>
    </row>
    <row r="333" spans="2:51" s="237" customFormat="1" ht="20.25" customHeight="1">
      <c r="B333" s="238"/>
      <c r="C333" s="239"/>
      <c r="D333" s="239"/>
      <c r="E333" s="240"/>
      <c r="F333" s="241" t="s">
        <v>190</v>
      </c>
      <c r="G333" s="241"/>
      <c r="H333" s="241"/>
      <c r="I333" s="241"/>
      <c r="J333" s="239"/>
      <c r="K333" s="242">
        <v>37.577</v>
      </c>
      <c r="L333" s="239"/>
      <c r="M333" s="239"/>
      <c r="N333" s="239"/>
      <c r="O333" s="239"/>
      <c r="P333" s="239"/>
      <c r="Q333" s="239"/>
      <c r="R333" s="243"/>
      <c r="T333" s="244"/>
      <c r="U333" s="239"/>
      <c r="V333" s="239"/>
      <c r="W333" s="239"/>
      <c r="X333" s="239"/>
      <c r="Y333" s="239"/>
      <c r="Z333" s="239"/>
      <c r="AA333" s="245"/>
      <c r="AT333" s="246" t="s">
        <v>169</v>
      </c>
      <c r="AU333" s="246" t="s">
        <v>24</v>
      </c>
      <c r="AV333" s="237" t="s">
        <v>166</v>
      </c>
      <c r="AW333" s="237" t="s">
        <v>42</v>
      </c>
      <c r="AX333" s="237" t="s">
        <v>25</v>
      </c>
      <c r="AY333" s="246" t="s">
        <v>161</v>
      </c>
    </row>
    <row r="334" spans="2:65" s="34" customFormat="1" ht="28.5" customHeight="1">
      <c r="B334" s="161"/>
      <c r="C334" s="197" t="s">
        <v>377</v>
      </c>
      <c r="D334" s="197" t="s">
        <v>162</v>
      </c>
      <c r="E334" s="198" t="s">
        <v>965</v>
      </c>
      <c r="F334" s="199" t="s">
        <v>966</v>
      </c>
      <c r="G334" s="199"/>
      <c r="H334" s="199"/>
      <c r="I334" s="199"/>
      <c r="J334" s="200" t="s">
        <v>165</v>
      </c>
      <c r="K334" s="201">
        <v>1.7</v>
      </c>
      <c r="L334" s="202">
        <v>0</v>
      </c>
      <c r="M334" s="202"/>
      <c r="N334" s="203">
        <f>ROUND(L334*K334,2)</f>
        <v>0</v>
      </c>
      <c r="O334" s="203"/>
      <c r="P334" s="203"/>
      <c r="Q334" s="203"/>
      <c r="R334" s="163"/>
      <c r="T334" s="204"/>
      <c r="U334" s="46" t="s">
        <v>50</v>
      </c>
      <c r="V334" s="36"/>
      <c r="W334" s="205">
        <f>V334*K334</f>
        <v>0</v>
      </c>
      <c r="X334" s="205">
        <v>2.429</v>
      </c>
      <c r="Y334" s="205">
        <f>X334*K334</f>
        <v>4.1293</v>
      </c>
      <c r="Z334" s="205">
        <v>0</v>
      </c>
      <c r="AA334" s="206">
        <f>Z334*K334</f>
        <v>0</v>
      </c>
      <c r="AR334" s="11" t="s">
        <v>166</v>
      </c>
      <c r="AT334" s="11" t="s">
        <v>162</v>
      </c>
      <c r="AU334" s="11" t="s">
        <v>24</v>
      </c>
      <c r="AY334" s="11" t="s">
        <v>161</v>
      </c>
      <c r="BE334" s="125">
        <f>IF(U334="základní",N334,0)</f>
        <v>0</v>
      </c>
      <c r="BF334" s="125">
        <f>IF(U334="snížená",N334,0)</f>
        <v>0</v>
      </c>
      <c r="BG334" s="125">
        <f>IF(U334="zákl. přenesená",N334,0)</f>
        <v>0</v>
      </c>
      <c r="BH334" s="125">
        <f>IF(U334="sníž. přenesená",N334,0)</f>
        <v>0</v>
      </c>
      <c r="BI334" s="125">
        <f>IF(U334="nulová",N334,0)</f>
        <v>0</v>
      </c>
      <c r="BJ334" s="11" t="s">
        <v>25</v>
      </c>
      <c r="BK334" s="125">
        <f>ROUND(L334*K334,2)</f>
        <v>0</v>
      </c>
      <c r="BL334" s="11" t="s">
        <v>166</v>
      </c>
      <c r="BM334" s="11" t="s">
        <v>967</v>
      </c>
    </row>
    <row r="335" spans="2:51" s="207" customFormat="1" ht="20.25" customHeight="1">
      <c r="B335" s="208"/>
      <c r="C335" s="209"/>
      <c r="D335" s="209"/>
      <c r="E335" s="210"/>
      <c r="F335" s="211" t="s">
        <v>968</v>
      </c>
      <c r="G335" s="211"/>
      <c r="H335" s="211"/>
      <c r="I335" s="211"/>
      <c r="J335" s="209"/>
      <c r="K335" s="210"/>
      <c r="L335" s="209"/>
      <c r="M335" s="209"/>
      <c r="N335" s="209"/>
      <c r="O335" s="209"/>
      <c r="P335" s="209"/>
      <c r="Q335" s="209"/>
      <c r="R335" s="212"/>
      <c r="T335" s="213"/>
      <c r="U335" s="209"/>
      <c r="V335" s="209"/>
      <c r="W335" s="209"/>
      <c r="X335" s="209"/>
      <c r="Y335" s="209"/>
      <c r="Z335" s="209"/>
      <c r="AA335" s="214"/>
      <c r="AT335" s="215" t="s">
        <v>169</v>
      </c>
      <c r="AU335" s="215" t="s">
        <v>24</v>
      </c>
      <c r="AV335" s="207" t="s">
        <v>25</v>
      </c>
      <c r="AW335" s="207" t="s">
        <v>42</v>
      </c>
      <c r="AX335" s="207" t="s">
        <v>85</v>
      </c>
      <c r="AY335" s="215" t="s">
        <v>161</v>
      </c>
    </row>
    <row r="336" spans="2:51" s="207" customFormat="1" ht="20.25" customHeight="1">
      <c r="B336" s="208"/>
      <c r="C336" s="209"/>
      <c r="D336" s="209"/>
      <c r="E336" s="210"/>
      <c r="F336" s="236" t="s">
        <v>969</v>
      </c>
      <c r="G336" s="236"/>
      <c r="H336" s="236"/>
      <c r="I336" s="236"/>
      <c r="J336" s="209"/>
      <c r="K336" s="210"/>
      <c r="L336" s="209"/>
      <c r="M336" s="209"/>
      <c r="N336" s="209"/>
      <c r="O336" s="209"/>
      <c r="P336" s="209"/>
      <c r="Q336" s="209"/>
      <c r="R336" s="212"/>
      <c r="T336" s="213"/>
      <c r="U336" s="209"/>
      <c r="V336" s="209"/>
      <c r="W336" s="209"/>
      <c r="X336" s="209"/>
      <c r="Y336" s="209"/>
      <c r="Z336" s="209"/>
      <c r="AA336" s="214"/>
      <c r="AT336" s="215" t="s">
        <v>169</v>
      </c>
      <c r="AU336" s="215" t="s">
        <v>24</v>
      </c>
      <c r="AV336" s="207" t="s">
        <v>25</v>
      </c>
      <c r="AW336" s="207" t="s">
        <v>42</v>
      </c>
      <c r="AX336" s="207" t="s">
        <v>85</v>
      </c>
      <c r="AY336" s="215" t="s">
        <v>161</v>
      </c>
    </row>
    <row r="337" spans="2:51" s="207" customFormat="1" ht="20.25" customHeight="1">
      <c r="B337" s="208"/>
      <c r="C337" s="209"/>
      <c r="D337" s="209"/>
      <c r="E337" s="210"/>
      <c r="F337" s="236" t="s">
        <v>970</v>
      </c>
      <c r="G337" s="236"/>
      <c r="H337" s="236"/>
      <c r="I337" s="236"/>
      <c r="J337" s="209"/>
      <c r="K337" s="210"/>
      <c r="L337" s="209"/>
      <c r="M337" s="209"/>
      <c r="N337" s="209"/>
      <c r="O337" s="209"/>
      <c r="P337" s="209"/>
      <c r="Q337" s="209"/>
      <c r="R337" s="212"/>
      <c r="T337" s="213"/>
      <c r="U337" s="209"/>
      <c r="V337" s="209"/>
      <c r="W337" s="209"/>
      <c r="X337" s="209"/>
      <c r="Y337" s="209"/>
      <c r="Z337" s="209"/>
      <c r="AA337" s="214"/>
      <c r="AT337" s="215" t="s">
        <v>169</v>
      </c>
      <c r="AU337" s="215" t="s">
        <v>24</v>
      </c>
      <c r="AV337" s="207" t="s">
        <v>25</v>
      </c>
      <c r="AW337" s="207" t="s">
        <v>42</v>
      </c>
      <c r="AX337" s="207" t="s">
        <v>85</v>
      </c>
      <c r="AY337" s="215" t="s">
        <v>161</v>
      </c>
    </row>
    <row r="338" spans="2:51" s="216" customFormat="1" ht="20.25" customHeight="1">
      <c r="B338" s="217"/>
      <c r="C338" s="218"/>
      <c r="D338" s="218"/>
      <c r="E338" s="219"/>
      <c r="F338" s="220" t="s">
        <v>971</v>
      </c>
      <c r="G338" s="220"/>
      <c r="H338" s="220"/>
      <c r="I338" s="220"/>
      <c r="J338" s="218"/>
      <c r="K338" s="221">
        <v>1.7</v>
      </c>
      <c r="L338" s="218"/>
      <c r="M338" s="218"/>
      <c r="N338" s="218"/>
      <c r="O338" s="218"/>
      <c r="P338" s="218"/>
      <c r="Q338" s="218"/>
      <c r="R338" s="222"/>
      <c r="T338" s="223"/>
      <c r="U338" s="218"/>
      <c r="V338" s="218"/>
      <c r="W338" s="218"/>
      <c r="X338" s="218"/>
      <c r="Y338" s="218"/>
      <c r="Z338" s="218"/>
      <c r="AA338" s="224"/>
      <c r="AT338" s="225" t="s">
        <v>169</v>
      </c>
      <c r="AU338" s="225" t="s">
        <v>24</v>
      </c>
      <c r="AV338" s="216" t="s">
        <v>24</v>
      </c>
      <c r="AW338" s="216" t="s">
        <v>42</v>
      </c>
      <c r="AX338" s="216" t="s">
        <v>85</v>
      </c>
      <c r="AY338" s="225" t="s">
        <v>161</v>
      </c>
    </row>
    <row r="339" spans="2:51" s="237" customFormat="1" ht="20.25" customHeight="1">
      <c r="B339" s="238"/>
      <c r="C339" s="239"/>
      <c r="D339" s="239"/>
      <c r="E339" s="240"/>
      <c r="F339" s="241" t="s">
        <v>190</v>
      </c>
      <c r="G339" s="241"/>
      <c r="H339" s="241"/>
      <c r="I339" s="241"/>
      <c r="J339" s="239"/>
      <c r="K339" s="242">
        <v>1.7</v>
      </c>
      <c r="L339" s="239"/>
      <c r="M339" s="239"/>
      <c r="N339" s="239"/>
      <c r="O339" s="239"/>
      <c r="P339" s="239"/>
      <c r="Q339" s="239"/>
      <c r="R339" s="243"/>
      <c r="T339" s="244"/>
      <c r="U339" s="239"/>
      <c r="V339" s="239"/>
      <c r="W339" s="239"/>
      <c r="X339" s="239"/>
      <c r="Y339" s="239"/>
      <c r="Z339" s="239"/>
      <c r="AA339" s="245"/>
      <c r="AT339" s="246" t="s">
        <v>169</v>
      </c>
      <c r="AU339" s="246" t="s">
        <v>24</v>
      </c>
      <c r="AV339" s="237" t="s">
        <v>166</v>
      </c>
      <c r="AW339" s="237" t="s">
        <v>42</v>
      </c>
      <c r="AX339" s="237" t="s">
        <v>25</v>
      </c>
      <c r="AY339" s="246" t="s">
        <v>161</v>
      </c>
    </row>
    <row r="340" spans="2:65" s="34" customFormat="1" ht="20.25" customHeight="1">
      <c r="B340" s="161"/>
      <c r="C340" s="197" t="s">
        <v>384</v>
      </c>
      <c r="D340" s="197" t="s">
        <v>162</v>
      </c>
      <c r="E340" s="198" t="s">
        <v>972</v>
      </c>
      <c r="F340" s="199" t="s">
        <v>973</v>
      </c>
      <c r="G340" s="199"/>
      <c r="H340" s="199"/>
      <c r="I340" s="199"/>
      <c r="J340" s="200" t="s">
        <v>193</v>
      </c>
      <c r="K340" s="201">
        <v>10</v>
      </c>
      <c r="L340" s="202">
        <v>0</v>
      </c>
      <c r="M340" s="202"/>
      <c r="N340" s="203">
        <f>ROUND(L340*K340,2)</f>
        <v>0</v>
      </c>
      <c r="O340" s="203"/>
      <c r="P340" s="203"/>
      <c r="Q340" s="203"/>
      <c r="R340" s="163"/>
      <c r="T340" s="204"/>
      <c r="U340" s="46" t="s">
        <v>50</v>
      </c>
      <c r="V340" s="36"/>
      <c r="W340" s="205">
        <f>V340*K340</f>
        <v>0</v>
      </c>
      <c r="X340" s="205">
        <v>0.00639</v>
      </c>
      <c r="Y340" s="205">
        <f>X340*K340</f>
        <v>0.0639</v>
      </c>
      <c r="Z340" s="205">
        <v>0</v>
      </c>
      <c r="AA340" s="206">
        <f>Z340*K340</f>
        <v>0</v>
      </c>
      <c r="AR340" s="11" t="s">
        <v>166</v>
      </c>
      <c r="AT340" s="11" t="s">
        <v>162</v>
      </c>
      <c r="AU340" s="11" t="s">
        <v>24</v>
      </c>
      <c r="AY340" s="11" t="s">
        <v>161</v>
      </c>
      <c r="BE340" s="125">
        <f>IF(U340="základní",N340,0)</f>
        <v>0</v>
      </c>
      <c r="BF340" s="125">
        <f>IF(U340="snížená",N340,0)</f>
        <v>0</v>
      </c>
      <c r="BG340" s="125">
        <f>IF(U340="zákl. přenesená",N340,0)</f>
        <v>0</v>
      </c>
      <c r="BH340" s="125">
        <f>IF(U340="sníž. přenesená",N340,0)</f>
        <v>0</v>
      </c>
      <c r="BI340" s="125">
        <f>IF(U340="nulová",N340,0)</f>
        <v>0</v>
      </c>
      <c r="BJ340" s="11" t="s">
        <v>25</v>
      </c>
      <c r="BK340" s="125">
        <f>ROUND(L340*K340,2)</f>
        <v>0</v>
      </c>
      <c r="BL340" s="11" t="s">
        <v>166</v>
      </c>
      <c r="BM340" s="11" t="s">
        <v>974</v>
      </c>
    </row>
    <row r="341" spans="2:51" s="207" customFormat="1" ht="20.25" customHeight="1">
      <c r="B341" s="208"/>
      <c r="C341" s="209"/>
      <c r="D341" s="209"/>
      <c r="E341" s="210"/>
      <c r="F341" s="211" t="s">
        <v>232</v>
      </c>
      <c r="G341" s="211"/>
      <c r="H341" s="211"/>
      <c r="I341" s="211"/>
      <c r="J341" s="209"/>
      <c r="K341" s="210"/>
      <c r="L341" s="209"/>
      <c r="M341" s="209"/>
      <c r="N341" s="209"/>
      <c r="O341" s="209"/>
      <c r="P341" s="209"/>
      <c r="Q341" s="209"/>
      <c r="R341" s="212"/>
      <c r="T341" s="213"/>
      <c r="U341" s="209"/>
      <c r="V341" s="209"/>
      <c r="W341" s="209"/>
      <c r="X341" s="209"/>
      <c r="Y341" s="209"/>
      <c r="Z341" s="209"/>
      <c r="AA341" s="214"/>
      <c r="AT341" s="215" t="s">
        <v>169</v>
      </c>
      <c r="AU341" s="215" t="s">
        <v>24</v>
      </c>
      <c r="AV341" s="207" t="s">
        <v>25</v>
      </c>
      <c r="AW341" s="207" t="s">
        <v>42</v>
      </c>
      <c r="AX341" s="207" t="s">
        <v>85</v>
      </c>
      <c r="AY341" s="215" t="s">
        <v>161</v>
      </c>
    </row>
    <row r="342" spans="2:51" s="207" customFormat="1" ht="20.25" customHeight="1">
      <c r="B342" s="208"/>
      <c r="C342" s="209"/>
      <c r="D342" s="209"/>
      <c r="E342" s="210"/>
      <c r="F342" s="236" t="s">
        <v>975</v>
      </c>
      <c r="G342" s="236"/>
      <c r="H342" s="236"/>
      <c r="I342" s="236"/>
      <c r="J342" s="209"/>
      <c r="K342" s="210"/>
      <c r="L342" s="209"/>
      <c r="M342" s="209"/>
      <c r="N342" s="209"/>
      <c r="O342" s="209"/>
      <c r="P342" s="209"/>
      <c r="Q342" s="209"/>
      <c r="R342" s="212"/>
      <c r="T342" s="213"/>
      <c r="U342" s="209"/>
      <c r="V342" s="209"/>
      <c r="W342" s="209"/>
      <c r="X342" s="209"/>
      <c r="Y342" s="209"/>
      <c r="Z342" s="209"/>
      <c r="AA342" s="214"/>
      <c r="AT342" s="215" t="s">
        <v>169</v>
      </c>
      <c r="AU342" s="215" t="s">
        <v>24</v>
      </c>
      <c r="AV342" s="207" t="s">
        <v>25</v>
      </c>
      <c r="AW342" s="207" t="s">
        <v>42</v>
      </c>
      <c r="AX342" s="207" t="s">
        <v>85</v>
      </c>
      <c r="AY342" s="215" t="s">
        <v>161</v>
      </c>
    </row>
    <row r="343" spans="2:51" s="207" customFormat="1" ht="20.25" customHeight="1">
      <c r="B343" s="208"/>
      <c r="C343" s="209"/>
      <c r="D343" s="209"/>
      <c r="E343" s="210"/>
      <c r="F343" s="236" t="s">
        <v>976</v>
      </c>
      <c r="G343" s="236"/>
      <c r="H343" s="236"/>
      <c r="I343" s="236"/>
      <c r="J343" s="209"/>
      <c r="K343" s="210"/>
      <c r="L343" s="209"/>
      <c r="M343" s="209"/>
      <c r="N343" s="209"/>
      <c r="O343" s="209"/>
      <c r="P343" s="209"/>
      <c r="Q343" s="209"/>
      <c r="R343" s="212"/>
      <c r="T343" s="213"/>
      <c r="U343" s="209"/>
      <c r="V343" s="209"/>
      <c r="W343" s="209"/>
      <c r="X343" s="209"/>
      <c r="Y343" s="209"/>
      <c r="Z343" s="209"/>
      <c r="AA343" s="214"/>
      <c r="AT343" s="215" t="s">
        <v>169</v>
      </c>
      <c r="AU343" s="215" t="s">
        <v>24</v>
      </c>
      <c r="AV343" s="207" t="s">
        <v>25</v>
      </c>
      <c r="AW343" s="207" t="s">
        <v>42</v>
      </c>
      <c r="AX343" s="207" t="s">
        <v>85</v>
      </c>
      <c r="AY343" s="215" t="s">
        <v>161</v>
      </c>
    </row>
    <row r="344" spans="2:51" s="216" customFormat="1" ht="20.25" customHeight="1">
      <c r="B344" s="217"/>
      <c r="C344" s="218"/>
      <c r="D344" s="218"/>
      <c r="E344" s="219"/>
      <c r="F344" s="220" t="s">
        <v>30</v>
      </c>
      <c r="G344" s="220"/>
      <c r="H344" s="220"/>
      <c r="I344" s="220"/>
      <c r="J344" s="218"/>
      <c r="K344" s="221">
        <v>10</v>
      </c>
      <c r="L344" s="218"/>
      <c r="M344" s="218"/>
      <c r="N344" s="218"/>
      <c r="O344" s="218"/>
      <c r="P344" s="218"/>
      <c r="Q344" s="218"/>
      <c r="R344" s="222"/>
      <c r="T344" s="223"/>
      <c r="U344" s="218"/>
      <c r="V344" s="218"/>
      <c r="W344" s="218"/>
      <c r="X344" s="218"/>
      <c r="Y344" s="218"/>
      <c r="Z344" s="218"/>
      <c r="AA344" s="224"/>
      <c r="AT344" s="225" t="s">
        <v>169</v>
      </c>
      <c r="AU344" s="225" t="s">
        <v>24</v>
      </c>
      <c r="AV344" s="216" t="s">
        <v>24</v>
      </c>
      <c r="AW344" s="216" t="s">
        <v>42</v>
      </c>
      <c r="AX344" s="216" t="s">
        <v>85</v>
      </c>
      <c r="AY344" s="225" t="s">
        <v>161</v>
      </c>
    </row>
    <row r="345" spans="2:51" s="237" customFormat="1" ht="20.25" customHeight="1">
      <c r="B345" s="238"/>
      <c r="C345" s="239"/>
      <c r="D345" s="239"/>
      <c r="E345" s="240"/>
      <c r="F345" s="241" t="s">
        <v>190</v>
      </c>
      <c r="G345" s="241"/>
      <c r="H345" s="241"/>
      <c r="I345" s="241"/>
      <c r="J345" s="239"/>
      <c r="K345" s="242">
        <v>10</v>
      </c>
      <c r="L345" s="239"/>
      <c r="M345" s="239"/>
      <c r="N345" s="239"/>
      <c r="O345" s="239"/>
      <c r="P345" s="239"/>
      <c r="Q345" s="239"/>
      <c r="R345" s="243"/>
      <c r="T345" s="244"/>
      <c r="U345" s="239"/>
      <c r="V345" s="239"/>
      <c r="W345" s="239"/>
      <c r="X345" s="239"/>
      <c r="Y345" s="239"/>
      <c r="Z345" s="239"/>
      <c r="AA345" s="245"/>
      <c r="AT345" s="246" t="s">
        <v>169</v>
      </c>
      <c r="AU345" s="246" t="s">
        <v>24</v>
      </c>
      <c r="AV345" s="237" t="s">
        <v>166</v>
      </c>
      <c r="AW345" s="237" t="s">
        <v>42</v>
      </c>
      <c r="AX345" s="237" t="s">
        <v>25</v>
      </c>
      <c r="AY345" s="246" t="s">
        <v>161</v>
      </c>
    </row>
    <row r="346" spans="2:65" s="34" customFormat="1" ht="20.25" customHeight="1">
      <c r="B346" s="161"/>
      <c r="C346" s="197" t="s">
        <v>391</v>
      </c>
      <c r="D346" s="197" t="s">
        <v>162</v>
      </c>
      <c r="E346" s="198" t="s">
        <v>977</v>
      </c>
      <c r="F346" s="199" t="s">
        <v>978</v>
      </c>
      <c r="G346" s="199"/>
      <c r="H346" s="199"/>
      <c r="I346" s="199"/>
      <c r="J346" s="200" t="s">
        <v>595</v>
      </c>
      <c r="K346" s="201">
        <v>10</v>
      </c>
      <c r="L346" s="202">
        <v>0</v>
      </c>
      <c r="M346" s="202"/>
      <c r="N346" s="203">
        <f>ROUND(L346*K346,2)</f>
        <v>0</v>
      </c>
      <c r="O346" s="203"/>
      <c r="P346" s="203"/>
      <c r="Q346" s="203"/>
      <c r="R346" s="163"/>
      <c r="T346" s="204"/>
      <c r="U346" s="46" t="s">
        <v>50</v>
      </c>
      <c r="V346" s="36"/>
      <c r="W346" s="205">
        <f>V346*K346</f>
        <v>0</v>
      </c>
      <c r="X346" s="205">
        <v>0</v>
      </c>
      <c r="Y346" s="205">
        <f>X346*K346</f>
        <v>0</v>
      </c>
      <c r="Z346" s="205">
        <v>0</v>
      </c>
      <c r="AA346" s="206">
        <f>Z346*K346</f>
        <v>0</v>
      </c>
      <c r="AR346" s="11" t="s">
        <v>166</v>
      </c>
      <c r="AT346" s="11" t="s">
        <v>162</v>
      </c>
      <c r="AU346" s="11" t="s">
        <v>24</v>
      </c>
      <c r="AY346" s="11" t="s">
        <v>161</v>
      </c>
      <c r="BE346" s="125">
        <f>IF(U346="základní",N346,0)</f>
        <v>0</v>
      </c>
      <c r="BF346" s="125">
        <f>IF(U346="snížená",N346,0)</f>
        <v>0</v>
      </c>
      <c r="BG346" s="125">
        <f>IF(U346="zákl. přenesená",N346,0)</f>
        <v>0</v>
      </c>
      <c r="BH346" s="125">
        <f>IF(U346="sníž. přenesená",N346,0)</f>
        <v>0</v>
      </c>
      <c r="BI346" s="125">
        <f>IF(U346="nulová",N346,0)</f>
        <v>0</v>
      </c>
      <c r="BJ346" s="11" t="s">
        <v>25</v>
      </c>
      <c r="BK346" s="125">
        <f>ROUND(L346*K346,2)</f>
        <v>0</v>
      </c>
      <c r="BL346" s="11" t="s">
        <v>166</v>
      </c>
      <c r="BM346" s="11" t="s">
        <v>979</v>
      </c>
    </row>
    <row r="347" spans="2:63" s="184" customFormat="1" ht="29.25" customHeight="1">
      <c r="B347" s="185"/>
      <c r="C347" s="186"/>
      <c r="D347" s="195" t="s">
        <v>123</v>
      </c>
      <c r="E347" s="195"/>
      <c r="F347" s="195"/>
      <c r="G347" s="195"/>
      <c r="H347" s="195"/>
      <c r="I347" s="195"/>
      <c r="J347" s="195"/>
      <c r="K347" s="195"/>
      <c r="L347" s="195"/>
      <c r="M347" s="195"/>
      <c r="N347" s="255">
        <f>BK347</f>
        <v>0</v>
      </c>
      <c r="O347" s="255"/>
      <c r="P347" s="255"/>
      <c r="Q347" s="255"/>
      <c r="R347" s="188"/>
      <c r="T347" s="189"/>
      <c r="U347" s="186"/>
      <c r="V347" s="186"/>
      <c r="W347" s="190">
        <f>SUM(W348:W354)</f>
        <v>0</v>
      </c>
      <c r="X347" s="186"/>
      <c r="Y347" s="190">
        <f>SUM(Y348:Y354)</f>
        <v>131.572245</v>
      </c>
      <c r="Z347" s="186"/>
      <c r="AA347" s="191">
        <f>SUM(AA348:AA354)</f>
        <v>0</v>
      </c>
      <c r="AR347" s="192" t="s">
        <v>25</v>
      </c>
      <c r="AT347" s="193" t="s">
        <v>84</v>
      </c>
      <c r="AU347" s="193" t="s">
        <v>25</v>
      </c>
      <c r="AY347" s="192" t="s">
        <v>161</v>
      </c>
      <c r="BK347" s="194">
        <f>SUM(BK348:BK354)</f>
        <v>0</v>
      </c>
    </row>
    <row r="348" spans="2:65" s="34" customFormat="1" ht="39.75" customHeight="1">
      <c r="B348" s="161"/>
      <c r="C348" s="197" t="s">
        <v>395</v>
      </c>
      <c r="D348" s="197" t="s">
        <v>162</v>
      </c>
      <c r="E348" s="198" t="s">
        <v>565</v>
      </c>
      <c r="F348" s="199" t="s">
        <v>566</v>
      </c>
      <c r="G348" s="199"/>
      <c r="H348" s="199"/>
      <c r="I348" s="199"/>
      <c r="J348" s="200" t="s">
        <v>193</v>
      </c>
      <c r="K348" s="201">
        <v>133.5</v>
      </c>
      <c r="L348" s="202">
        <v>0</v>
      </c>
      <c r="M348" s="202"/>
      <c r="N348" s="203">
        <f aca="true" t="shared" si="60" ref="N348:N351">ROUND(L348*K348,2)</f>
        <v>0</v>
      </c>
      <c r="O348" s="203"/>
      <c r="P348" s="203"/>
      <c r="Q348" s="203"/>
      <c r="R348" s="163"/>
      <c r="T348" s="204"/>
      <c r="U348" s="46" t="s">
        <v>50</v>
      </c>
      <c r="V348" s="36"/>
      <c r="W348" s="205">
        <f aca="true" t="shared" si="61" ref="W348:W351">V348*K348</f>
        <v>0</v>
      </c>
      <c r="X348" s="205">
        <v>0.26244</v>
      </c>
      <c r="Y348" s="205">
        <f aca="true" t="shared" si="62" ref="Y348:Y351">X348*K348</f>
        <v>35.035740000000004</v>
      </c>
      <c r="Z348" s="205">
        <v>0</v>
      </c>
      <c r="AA348" s="206">
        <f aca="true" t="shared" si="63" ref="AA348:AA351">Z348*K348</f>
        <v>0</v>
      </c>
      <c r="AR348" s="11" t="s">
        <v>166</v>
      </c>
      <c r="AT348" s="11" t="s">
        <v>162</v>
      </c>
      <c r="AU348" s="11" t="s">
        <v>24</v>
      </c>
      <c r="AY348" s="11" t="s">
        <v>161</v>
      </c>
      <c r="BE348" s="125">
        <f aca="true" t="shared" si="64" ref="BE348:BE351">IF(U348="základní",N348,0)</f>
        <v>0</v>
      </c>
      <c r="BF348" s="125">
        <f aca="true" t="shared" si="65" ref="BF348:BF351">IF(U348="snížená",N348,0)</f>
        <v>0</v>
      </c>
      <c r="BG348" s="125">
        <f aca="true" t="shared" si="66" ref="BG348:BG351">IF(U348="zákl. přenesená",N348,0)</f>
        <v>0</v>
      </c>
      <c r="BH348" s="125">
        <f aca="true" t="shared" si="67" ref="BH348:BH351">IF(U348="sníž. přenesená",N348,0)</f>
        <v>0</v>
      </c>
      <c r="BI348" s="125">
        <f aca="true" t="shared" si="68" ref="BI348:BI351">IF(U348="nulová",N348,0)</f>
        <v>0</v>
      </c>
      <c r="BJ348" s="11" t="s">
        <v>25</v>
      </c>
      <c r="BK348" s="125">
        <f aca="true" t="shared" si="69" ref="BK348:BK351">ROUND(L348*K348,2)</f>
        <v>0</v>
      </c>
      <c r="BL348" s="11" t="s">
        <v>166</v>
      </c>
      <c r="BM348" s="11" t="s">
        <v>980</v>
      </c>
    </row>
    <row r="349" spans="2:65" s="34" customFormat="1" ht="39.75" customHeight="1">
      <c r="B349" s="161"/>
      <c r="C349" s="197" t="s">
        <v>399</v>
      </c>
      <c r="D349" s="197" t="s">
        <v>162</v>
      </c>
      <c r="E349" s="198" t="s">
        <v>569</v>
      </c>
      <c r="F349" s="199" t="s">
        <v>570</v>
      </c>
      <c r="G349" s="199"/>
      <c r="H349" s="199"/>
      <c r="I349" s="199"/>
      <c r="J349" s="200" t="s">
        <v>193</v>
      </c>
      <c r="K349" s="201">
        <v>133.5</v>
      </c>
      <c r="L349" s="202">
        <v>0</v>
      </c>
      <c r="M349" s="202"/>
      <c r="N349" s="203">
        <f t="shared" si="60"/>
        <v>0</v>
      </c>
      <c r="O349" s="203"/>
      <c r="P349" s="203"/>
      <c r="Q349" s="203"/>
      <c r="R349" s="163"/>
      <c r="T349" s="204"/>
      <c r="U349" s="46" t="s">
        <v>50</v>
      </c>
      <c r="V349" s="36"/>
      <c r="W349" s="205">
        <f t="shared" si="61"/>
        <v>0</v>
      </c>
      <c r="X349" s="205">
        <v>0.34763</v>
      </c>
      <c r="Y349" s="205">
        <f t="shared" si="62"/>
        <v>46.408605</v>
      </c>
      <c r="Z349" s="205">
        <v>0</v>
      </c>
      <c r="AA349" s="206">
        <f t="shared" si="63"/>
        <v>0</v>
      </c>
      <c r="AR349" s="11" t="s">
        <v>166</v>
      </c>
      <c r="AT349" s="11" t="s">
        <v>162</v>
      </c>
      <c r="AU349" s="11" t="s">
        <v>24</v>
      </c>
      <c r="AY349" s="11" t="s">
        <v>161</v>
      </c>
      <c r="BE349" s="125">
        <f t="shared" si="64"/>
        <v>0</v>
      </c>
      <c r="BF349" s="125">
        <f t="shared" si="65"/>
        <v>0</v>
      </c>
      <c r="BG349" s="125">
        <f t="shared" si="66"/>
        <v>0</v>
      </c>
      <c r="BH349" s="125">
        <f t="shared" si="67"/>
        <v>0</v>
      </c>
      <c r="BI349" s="125">
        <f t="shared" si="68"/>
        <v>0</v>
      </c>
      <c r="BJ349" s="11" t="s">
        <v>25</v>
      </c>
      <c r="BK349" s="125">
        <f t="shared" si="69"/>
        <v>0</v>
      </c>
      <c r="BL349" s="11" t="s">
        <v>166</v>
      </c>
      <c r="BM349" s="11" t="s">
        <v>981</v>
      </c>
    </row>
    <row r="350" spans="2:65" s="34" customFormat="1" ht="39.75" customHeight="1">
      <c r="B350" s="161"/>
      <c r="C350" s="197" t="s">
        <v>406</v>
      </c>
      <c r="D350" s="197" t="s">
        <v>162</v>
      </c>
      <c r="E350" s="198" t="s">
        <v>572</v>
      </c>
      <c r="F350" s="199" t="s">
        <v>573</v>
      </c>
      <c r="G350" s="199"/>
      <c r="H350" s="199"/>
      <c r="I350" s="199"/>
      <c r="J350" s="200" t="s">
        <v>193</v>
      </c>
      <c r="K350" s="201">
        <v>186.9</v>
      </c>
      <c r="L350" s="202">
        <v>0</v>
      </c>
      <c r="M350" s="202"/>
      <c r="N350" s="203">
        <f t="shared" si="60"/>
        <v>0</v>
      </c>
      <c r="O350" s="203"/>
      <c r="P350" s="203"/>
      <c r="Q350" s="203"/>
      <c r="R350" s="163"/>
      <c r="T350" s="204"/>
      <c r="U350" s="46" t="s">
        <v>50</v>
      </c>
      <c r="V350" s="36"/>
      <c r="W350" s="205">
        <f t="shared" si="61"/>
        <v>0</v>
      </c>
      <c r="X350" s="205">
        <v>0.26376</v>
      </c>
      <c r="Y350" s="205">
        <f t="shared" si="62"/>
        <v>49.296744000000004</v>
      </c>
      <c r="Z350" s="205">
        <v>0</v>
      </c>
      <c r="AA350" s="206">
        <f t="shared" si="63"/>
        <v>0</v>
      </c>
      <c r="AR350" s="11" t="s">
        <v>166</v>
      </c>
      <c r="AT350" s="11" t="s">
        <v>162</v>
      </c>
      <c r="AU350" s="11" t="s">
        <v>24</v>
      </c>
      <c r="AY350" s="11" t="s">
        <v>161</v>
      </c>
      <c r="BE350" s="125">
        <f t="shared" si="64"/>
        <v>0</v>
      </c>
      <c r="BF350" s="125">
        <f t="shared" si="65"/>
        <v>0</v>
      </c>
      <c r="BG350" s="125">
        <f t="shared" si="66"/>
        <v>0</v>
      </c>
      <c r="BH350" s="125">
        <f t="shared" si="67"/>
        <v>0</v>
      </c>
      <c r="BI350" s="125">
        <f t="shared" si="68"/>
        <v>0</v>
      </c>
      <c r="BJ350" s="11" t="s">
        <v>25</v>
      </c>
      <c r="BK350" s="125">
        <f t="shared" si="69"/>
        <v>0</v>
      </c>
      <c r="BL350" s="11" t="s">
        <v>166</v>
      </c>
      <c r="BM350" s="11" t="s">
        <v>982</v>
      </c>
    </row>
    <row r="351" spans="2:65" s="34" customFormat="1" ht="28.5" customHeight="1">
      <c r="B351" s="161"/>
      <c r="C351" s="197" t="s">
        <v>426</v>
      </c>
      <c r="D351" s="197" t="s">
        <v>162</v>
      </c>
      <c r="E351" s="198" t="s">
        <v>576</v>
      </c>
      <c r="F351" s="199" t="s">
        <v>577</v>
      </c>
      <c r="G351" s="199"/>
      <c r="H351" s="199"/>
      <c r="I351" s="199"/>
      <c r="J351" s="200" t="s">
        <v>193</v>
      </c>
      <c r="K351" s="201">
        <v>320.4</v>
      </c>
      <c r="L351" s="202">
        <v>0</v>
      </c>
      <c r="M351" s="202"/>
      <c r="N351" s="203">
        <f t="shared" si="60"/>
        <v>0</v>
      </c>
      <c r="O351" s="203"/>
      <c r="P351" s="203"/>
      <c r="Q351" s="203"/>
      <c r="R351" s="163"/>
      <c r="T351" s="204"/>
      <c r="U351" s="46" t="s">
        <v>50</v>
      </c>
      <c r="V351" s="36"/>
      <c r="W351" s="205">
        <f t="shared" si="61"/>
        <v>0</v>
      </c>
      <c r="X351" s="205">
        <v>0.00061</v>
      </c>
      <c r="Y351" s="205">
        <f t="shared" si="62"/>
        <v>0.19544399999999998</v>
      </c>
      <c r="Z351" s="205">
        <v>0</v>
      </c>
      <c r="AA351" s="206">
        <f t="shared" si="63"/>
        <v>0</v>
      </c>
      <c r="AR351" s="11" t="s">
        <v>166</v>
      </c>
      <c r="AT351" s="11" t="s">
        <v>162</v>
      </c>
      <c r="AU351" s="11" t="s">
        <v>24</v>
      </c>
      <c r="AY351" s="11" t="s">
        <v>161</v>
      </c>
      <c r="BE351" s="125">
        <f t="shared" si="64"/>
        <v>0</v>
      </c>
      <c r="BF351" s="125">
        <f t="shared" si="65"/>
        <v>0</v>
      </c>
      <c r="BG351" s="125">
        <f t="shared" si="66"/>
        <v>0</v>
      </c>
      <c r="BH351" s="125">
        <f t="shared" si="67"/>
        <v>0</v>
      </c>
      <c r="BI351" s="125">
        <f t="shared" si="68"/>
        <v>0</v>
      </c>
      <c r="BJ351" s="11" t="s">
        <v>25</v>
      </c>
      <c r="BK351" s="125">
        <f t="shared" si="69"/>
        <v>0</v>
      </c>
      <c r="BL351" s="11" t="s">
        <v>166</v>
      </c>
      <c r="BM351" s="11" t="s">
        <v>983</v>
      </c>
    </row>
    <row r="352" spans="2:51" s="216" customFormat="1" ht="20.25" customHeight="1">
      <c r="B352" s="217"/>
      <c r="C352" s="218"/>
      <c r="D352" s="218"/>
      <c r="E352" s="219"/>
      <c r="F352" s="247" t="s">
        <v>984</v>
      </c>
      <c r="G352" s="247"/>
      <c r="H352" s="247"/>
      <c r="I352" s="247"/>
      <c r="J352" s="218"/>
      <c r="K352" s="221">
        <v>320.4</v>
      </c>
      <c r="L352" s="218"/>
      <c r="M352" s="218"/>
      <c r="N352" s="218"/>
      <c r="O352" s="218"/>
      <c r="P352" s="218"/>
      <c r="Q352" s="218"/>
      <c r="R352" s="222"/>
      <c r="T352" s="223"/>
      <c r="U352" s="218"/>
      <c r="V352" s="218"/>
      <c r="W352" s="218"/>
      <c r="X352" s="218"/>
      <c r="Y352" s="218"/>
      <c r="Z352" s="218"/>
      <c r="AA352" s="224"/>
      <c r="AT352" s="225" t="s">
        <v>169</v>
      </c>
      <c r="AU352" s="225" t="s">
        <v>24</v>
      </c>
      <c r="AV352" s="216" t="s">
        <v>24</v>
      </c>
      <c r="AW352" s="216" t="s">
        <v>42</v>
      </c>
      <c r="AX352" s="216" t="s">
        <v>85</v>
      </c>
      <c r="AY352" s="225" t="s">
        <v>161</v>
      </c>
    </row>
    <row r="353" spans="2:51" s="237" customFormat="1" ht="20.25" customHeight="1">
      <c r="B353" s="238"/>
      <c r="C353" s="239"/>
      <c r="D353" s="239"/>
      <c r="E353" s="240"/>
      <c r="F353" s="241" t="s">
        <v>190</v>
      </c>
      <c r="G353" s="241"/>
      <c r="H353" s="241"/>
      <c r="I353" s="241"/>
      <c r="J353" s="239"/>
      <c r="K353" s="242">
        <v>320.4</v>
      </c>
      <c r="L353" s="239"/>
      <c r="M353" s="239"/>
      <c r="N353" s="239"/>
      <c r="O353" s="239"/>
      <c r="P353" s="239"/>
      <c r="Q353" s="239"/>
      <c r="R353" s="243"/>
      <c r="T353" s="244"/>
      <c r="U353" s="239"/>
      <c r="V353" s="239"/>
      <c r="W353" s="239"/>
      <c r="X353" s="239"/>
      <c r="Y353" s="239"/>
      <c r="Z353" s="239"/>
      <c r="AA353" s="245"/>
      <c r="AT353" s="246" t="s">
        <v>169</v>
      </c>
      <c r="AU353" s="246" t="s">
        <v>24</v>
      </c>
      <c r="AV353" s="237" t="s">
        <v>166</v>
      </c>
      <c r="AW353" s="237" t="s">
        <v>42</v>
      </c>
      <c r="AX353" s="237" t="s">
        <v>25</v>
      </c>
      <c r="AY353" s="246" t="s">
        <v>161</v>
      </c>
    </row>
    <row r="354" spans="2:65" s="34" customFormat="1" ht="39.75" customHeight="1">
      <c r="B354" s="161"/>
      <c r="C354" s="197" t="s">
        <v>432</v>
      </c>
      <c r="D354" s="197" t="s">
        <v>162</v>
      </c>
      <c r="E354" s="198" t="s">
        <v>585</v>
      </c>
      <c r="F354" s="199" t="s">
        <v>586</v>
      </c>
      <c r="G354" s="199"/>
      <c r="H354" s="199"/>
      <c r="I354" s="199"/>
      <c r="J354" s="200" t="s">
        <v>212</v>
      </c>
      <c r="K354" s="201">
        <v>283.8</v>
      </c>
      <c r="L354" s="202">
        <v>0</v>
      </c>
      <c r="M354" s="202"/>
      <c r="N354" s="203">
        <f>ROUND(L354*K354,2)</f>
        <v>0</v>
      </c>
      <c r="O354" s="203"/>
      <c r="P354" s="203"/>
      <c r="Q354" s="203"/>
      <c r="R354" s="163"/>
      <c r="T354" s="204"/>
      <c r="U354" s="46" t="s">
        <v>50</v>
      </c>
      <c r="V354" s="36"/>
      <c r="W354" s="205">
        <f>V354*K354</f>
        <v>0</v>
      </c>
      <c r="X354" s="205">
        <v>0.00224</v>
      </c>
      <c r="Y354" s="205">
        <f>X354*K354</f>
        <v>0.6357119999999999</v>
      </c>
      <c r="Z354" s="205">
        <v>0</v>
      </c>
      <c r="AA354" s="206">
        <f>Z354*K354</f>
        <v>0</v>
      </c>
      <c r="AR354" s="11" t="s">
        <v>166</v>
      </c>
      <c r="AT354" s="11" t="s">
        <v>162</v>
      </c>
      <c r="AU354" s="11" t="s">
        <v>24</v>
      </c>
      <c r="AY354" s="11" t="s">
        <v>161</v>
      </c>
      <c r="BE354" s="125">
        <f>IF(U354="základní",N354,0)</f>
        <v>0</v>
      </c>
      <c r="BF354" s="125">
        <f>IF(U354="snížená",N354,0)</f>
        <v>0</v>
      </c>
      <c r="BG354" s="125">
        <f>IF(U354="zákl. přenesená",N354,0)</f>
        <v>0</v>
      </c>
      <c r="BH354" s="125">
        <f>IF(U354="sníž. přenesená",N354,0)</f>
        <v>0</v>
      </c>
      <c r="BI354" s="125">
        <f>IF(U354="nulová",N354,0)</f>
        <v>0</v>
      </c>
      <c r="BJ354" s="11" t="s">
        <v>25</v>
      </c>
      <c r="BK354" s="125">
        <f>ROUND(L354*K354,2)</f>
        <v>0</v>
      </c>
      <c r="BL354" s="11" t="s">
        <v>166</v>
      </c>
      <c r="BM354" s="11" t="s">
        <v>985</v>
      </c>
    </row>
    <row r="355" spans="2:63" s="184" customFormat="1" ht="29.25" customHeight="1">
      <c r="B355" s="185"/>
      <c r="C355" s="186"/>
      <c r="D355" s="195" t="s">
        <v>124</v>
      </c>
      <c r="E355" s="195"/>
      <c r="F355" s="195"/>
      <c r="G355" s="195"/>
      <c r="H355" s="195"/>
      <c r="I355" s="195"/>
      <c r="J355" s="195"/>
      <c r="K355" s="195"/>
      <c r="L355" s="195"/>
      <c r="M355" s="195"/>
      <c r="N355" s="255">
        <f>BK355</f>
        <v>0</v>
      </c>
      <c r="O355" s="255"/>
      <c r="P355" s="255"/>
      <c r="Q355" s="255"/>
      <c r="R355" s="188"/>
      <c r="T355" s="189"/>
      <c r="U355" s="186"/>
      <c r="V355" s="186"/>
      <c r="W355" s="190">
        <f>SUM(W356:W465)</f>
        <v>0</v>
      </c>
      <c r="X355" s="186"/>
      <c r="Y355" s="190">
        <f>SUM(Y356:Y465)</f>
        <v>10.893861900000003</v>
      </c>
      <c r="Z355" s="186"/>
      <c r="AA355" s="191">
        <f>SUM(AA356:AA465)</f>
        <v>0</v>
      </c>
      <c r="AR355" s="192" t="s">
        <v>25</v>
      </c>
      <c r="AT355" s="193" t="s">
        <v>84</v>
      </c>
      <c r="AU355" s="193" t="s">
        <v>25</v>
      </c>
      <c r="AY355" s="192" t="s">
        <v>161</v>
      </c>
      <c r="BK355" s="194">
        <f>SUM(BK356:BK465)</f>
        <v>0</v>
      </c>
    </row>
    <row r="356" spans="2:65" s="34" customFormat="1" ht="28.5" customHeight="1">
      <c r="B356" s="161"/>
      <c r="C356" s="197" t="s">
        <v>436</v>
      </c>
      <c r="D356" s="197" t="s">
        <v>162</v>
      </c>
      <c r="E356" s="198" t="s">
        <v>986</v>
      </c>
      <c r="F356" s="199" t="s">
        <v>987</v>
      </c>
      <c r="G356" s="199"/>
      <c r="H356" s="199"/>
      <c r="I356" s="199"/>
      <c r="J356" s="200" t="s">
        <v>212</v>
      </c>
      <c r="K356" s="201">
        <v>69</v>
      </c>
      <c r="L356" s="202">
        <v>0</v>
      </c>
      <c r="M356" s="202"/>
      <c r="N356" s="203">
        <f aca="true" t="shared" si="70" ref="N356:N406">ROUND(L356*K356,2)</f>
        <v>0</v>
      </c>
      <c r="O356" s="203"/>
      <c r="P356" s="203"/>
      <c r="Q356" s="203"/>
      <c r="R356" s="163"/>
      <c r="T356" s="204"/>
      <c r="U356" s="46" t="s">
        <v>50</v>
      </c>
      <c r="V356" s="36"/>
      <c r="W356" s="205">
        <f aca="true" t="shared" si="71" ref="W356:W406">V356*K356</f>
        <v>0</v>
      </c>
      <c r="X356" s="205">
        <v>0</v>
      </c>
      <c r="Y356" s="205">
        <f aca="true" t="shared" si="72" ref="Y356:Y406">X356*K356</f>
        <v>0</v>
      </c>
      <c r="Z356" s="205">
        <v>0</v>
      </c>
      <c r="AA356" s="206">
        <f aca="true" t="shared" si="73" ref="AA356:AA406">Z356*K356</f>
        <v>0</v>
      </c>
      <c r="AR356" s="11" t="s">
        <v>166</v>
      </c>
      <c r="AT356" s="11" t="s">
        <v>162</v>
      </c>
      <c r="AU356" s="11" t="s">
        <v>24</v>
      </c>
      <c r="AY356" s="11" t="s">
        <v>161</v>
      </c>
      <c r="BE356" s="125">
        <f aca="true" t="shared" si="74" ref="BE356:BE406">IF(U356="základní",N356,0)</f>
        <v>0</v>
      </c>
      <c r="BF356" s="125">
        <f aca="true" t="shared" si="75" ref="BF356:BF406">IF(U356="snížená",N356,0)</f>
        <v>0</v>
      </c>
      <c r="BG356" s="125">
        <f aca="true" t="shared" si="76" ref="BG356:BG406">IF(U356="zákl. přenesená",N356,0)</f>
        <v>0</v>
      </c>
      <c r="BH356" s="125">
        <f aca="true" t="shared" si="77" ref="BH356:BH406">IF(U356="sníž. přenesená",N356,0)</f>
        <v>0</v>
      </c>
      <c r="BI356" s="125">
        <f aca="true" t="shared" si="78" ref="BI356:BI406">IF(U356="nulová",N356,0)</f>
        <v>0</v>
      </c>
      <c r="BJ356" s="11" t="s">
        <v>25</v>
      </c>
      <c r="BK356" s="125">
        <f aca="true" t="shared" si="79" ref="BK356:BK406">ROUND(L356*K356,2)</f>
        <v>0</v>
      </c>
      <c r="BL356" s="11" t="s">
        <v>166</v>
      </c>
      <c r="BM356" s="11" t="s">
        <v>988</v>
      </c>
    </row>
    <row r="357" spans="2:65" s="34" customFormat="1" ht="28.5" customHeight="1">
      <c r="B357" s="161"/>
      <c r="C357" s="248" t="s">
        <v>441</v>
      </c>
      <c r="D357" s="248" t="s">
        <v>427</v>
      </c>
      <c r="E357" s="249" t="s">
        <v>989</v>
      </c>
      <c r="F357" s="250" t="s">
        <v>990</v>
      </c>
      <c r="G357" s="250"/>
      <c r="H357" s="250"/>
      <c r="I357" s="250"/>
      <c r="J357" s="251" t="s">
        <v>212</v>
      </c>
      <c r="K357" s="252">
        <v>69</v>
      </c>
      <c r="L357" s="253">
        <v>0</v>
      </c>
      <c r="M357" s="253"/>
      <c r="N357" s="254">
        <f t="shared" si="70"/>
        <v>0</v>
      </c>
      <c r="O357" s="254"/>
      <c r="P357" s="254"/>
      <c r="Q357" s="254"/>
      <c r="R357" s="163"/>
      <c r="T357" s="204"/>
      <c r="U357" s="46" t="s">
        <v>50</v>
      </c>
      <c r="V357" s="36"/>
      <c r="W357" s="205">
        <f t="shared" si="71"/>
        <v>0</v>
      </c>
      <c r="X357" s="205">
        <v>0.0145</v>
      </c>
      <c r="Y357" s="205">
        <f t="shared" si="72"/>
        <v>1.0005</v>
      </c>
      <c r="Z357" s="205">
        <v>0</v>
      </c>
      <c r="AA357" s="206">
        <f t="shared" si="73"/>
        <v>0</v>
      </c>
      <c r="AR357" s="11" t="s">
        <v>235</v>
      </c>
      <c r="AT357" s="11" t="s">
        <v>427</v>
      </c>
      <c r="AU357" s="11" t="s">
        <v>24</v>
      </c>
      <c r="AY357" s="11" t="s">
        <v>161</v>
      </c>
      <c r="BE357" s="125">
        <f t="shared" si="74"/>
        <v>0</v>
      </c>
      <c r="BF357" s="125">
        <f t="shared" si="75"/>
        <v>0</v>
      </c>
      <c r="BG357" s="125">
        <f t="shared" si="76"/>
        <v>0</v>
      </c>
      <c r="BH357" s="125">
        <f t="shared" si="77"/>
        <v>0</v>
      </c>
      <c r="BI357" s="125">
        <f t="shared" si="78"/>
        <v>0</v>
      </c>
      <c r="BJ357" s="11" t="s">
        <v>25</v>
      </c>
      <c r="BK357" s="125">
        <f t="shared" si="79"/>
        <v>0</v>
      </c>
      <c r="BL357" s="11" t="s">
        <v>166</v>
      </c>
      <c r="BM357" s="11" t="s">
        <v>991</v>
      </c>
    </row>
    <row r="358" spans="2:65" s="34" customFormat="1" ht="28.5" customHeight="1">
      <c r="B358" s="161"/>
      <c r="C358" s="197" t="s">
        <v>446</v>
      </c>
      <c r="D358" s="197" t="s">
        <v>162</v>
      </c>
      <c r="E358" s="198" t="s">
        <v>992</v>
      </c>
      <c r="F358" s="199" t="s">
        <v>993</v>
      </c>
      <c r="G358" s="199"/>
      <c r="H358" s="199"/>
      <c r="I358" s="199"/>
      <c r="J358" s="200" t="s">
        <v>212</v>
      </c>
      <c r="K358" s="201">
        <v>50.5</v>
      </c>
      <c r="L358" s="202">
        <v>0</v>
      </c>
      <c r="M358" s="202"/>
      <c r="N358" s="203">
        <f t="shared" si="70"/>
        <v>0</v>
      </c>
      <c r="O358" s="203"/>
      <c r="P358" s="203"/>
      <c r="Q358" s="203"/>
      <c r="R358" s="163"/>
      <c r="T358" s="204"/>
      <c r="U358" s="46" t="s">
        <v>50</v>
      </c>
      <c r="V358" s="36"/>
      <c r="W358" s="205">
        <f t="shared" si="71"/>
        <v>0</v>
      </c>
      <c r="X358" s="205">
        <v>0</v>
      </c>
      <c r="Y358" s="205">
        <f t="shared" si="72"/>
        <v>0</v>
      </c>
      <c r="Z358" s="205">
        <v>0</v>
      </c>
      <c r="AA358" s="206">
        <f t="shared" si="73"/>
        <v>0</v>
      </c>
      <c r="AR358" s="11" t="s">
        <v>166</v>
      </c>
      <c r="AT358" s="11" t="s">
        <v>162</v>
      </c>
      <c r="AU358" s="11" t="s">
        <v>24</v>
      </c>
      <c r="AY358" s="11" t="s">
        <v>161</v>
      </c>
      <c r="BE358" s="125">
        <f t="shared" si="74"/>
        <v>0</v>
      </c>
      <c r="BF358" s="125">
        <f t="shared" si="75"/>
        <v>0</v>
      </c>
      <c r="BG358" s="125">
        <f t="shared" si="76"/>
        <v>0</v>
      </c>
      <c r="BH358" s="125">
        <f t="shared" si="77"/>
        <v>0</v>
      </c>
      <c r="BI358" s="125">
        <f t="shared" si="78"/>
        <v>0</v>
      </c>
      <c r="BJ358" s="11" t="s">
        <v>25</v>
      </c>
      <c r="BK358" s="125">
        <f t="shared" si="79"/>
        <v>0</v>
      </c>
      <c r="BL358" s="11" t="s">
        <v>166</v>
      </c>
      <c r="BM358" s="11" t="s">
        <v>994</v>
      </c>
    </row>
    <row r="359" spans="2:65" s="34" customFormat="1" ht="28.5" customHeight="1">
      <c r="B359" s="161"/>
      <c r="C359" s="248" t="s">
        <v>450</v>
      </c>
      <c r="D359" s="248" t="s">
        <v>427</v>
      </c>
      <c r="E359" s="249" t="s">
        <v>995</v>
      </c>
      <c r="F359" s="250" t="s">
        <v>996</v>
      </c>
      <c r="G359" s="250"/>
      <c r="H359" s="250"/>
      <c r="I359" s="250"/>
      <c r="J359" s="251" t="s">
        <v>212</v>
      </c>
      <c r="K359" s="252">
        <v>50.5</v>
      </c>
      <c r="L359" s="253">
        <v>0</v>
      </c>
      <c r="M359" s="253"/>
      <c r="N359" s="254">
        <f t="shared" si="70"/>
        <v>0</v>
      </c>
      <c r="O359" s="254"/>
      <c r="P359" s="254"/>
      <c r="Q359" s="254"/>
      <c r="R359" s="163"/>
      <c r="T359" s="204"/>
      <c r="U359" s="46" t="s">
        <v>50</v>
      </c>
      <c r="V359" s="36"/>
      <c r="W359" s="205">
        <f t="shared" si="71"/>
        <v>0</v>
      </c>
      <c r="X359" s="205">
        <v>0.0177</v>
      </c>
      <c r="Y359" s="205">
        <f t="shared" si="72"/>
        <v>0.89385</v>
      </c>
      <c r="Z359" s="205">
        <v>0</v>
      </c>
      <c r="AA359" s="206">
        <f t="shared" si="73"/>
        <v>0</v>
      </c>
      <c r="AR359" s="11" t="s">
        <v>235</v>
      </c>
      <c r="AT359" s="11" t="s">
        <v>427</v>
      </c>
      <c r="AU359" s="11" t="s">
        <v>24</v>
      </c>
      <c r="AY359" s="11" t="s">
        <v>161</v>
      </c>
      <c r="BE359" s="125">
        <f t="shared" si="74"/>
        <v>0</v>
      </c>
      <c r="BF359" s="125">
        <f t="shared" si="75"/>
        <v>0</v>
      </c>
      <c r="BG359" s="125">
        <f t="shared" si="76"/>
        <v>0</v>
      </c>
      <c r="BH359" s="125">
        <f t="shared" si="77"/>
        <v>0</v>
      </c>
      <c r="BI359" s="125">
        <f t="shared" si="78"/>
        <v>0</v>
      </c>
      <c r="BJ359" s="11" t="s">
        <v>25</v>
      </c>
      <c r="BK359" s="125">
        <f t="shared" si="79"/>
        <v>0</v>
      </c>
      <c r="BL359" s="11" t="s">
        <v>166</v>
      </c>
      <c r="BM359" s="11" t="s">
        <v>997</v>
      </c>
    </row>
    <row r="360" spans="2:65" s="34" customFormat="1" ht="28.5" customHeight="1">
      <c r="B360" s="161"/>
      <c r="C360" s="197" t="s">
        <v>456</v>
      </c>
      <c r="D360" s="197" t="s">
        <v>162</v>
      </c>
      <c r="E360" s="198" t="s">
        <v>998</v>
      </c>
      <c r="F360" s="199" t="s">
        <v>999</v>
      </c>
      <c r="G360" s="199"/>
      <c r="H360" s="199"/>
      <c r="I360" s="199"/>
      <c r="J360" s="200" t="s">
        <v>212</v>
      </c>
      <c r="K360" s="201">
        <v>3.5</v>
      </c>
      <c r="L360" s="202">
        <v>0</v>
      </c>
      <c r="M360" s="202"/>
      <c r="N360" s="203">
        <f t="shared" si="70"/>
        <v>0</v>
      </c>
      <c r="O360" s="203"/>
      <c r="P360" s="203"/>
      <c r="Q360" s="203"/>
      <c r="R360" s="163"/>
      <c r="T360" s="204"/>
      <c r="U360" s="46" t="s">
        <v>50</v>
      </c>
      <c r="V360" s="36"/>
      <c r="W360" s="205">
        <f t="shared" si="71"/>
        <v>0</v>
      </c>
      <c r="X360" s="205">
        <v>0</v>
      </c>
      <c r="Y360" s="205">
        <f t="shared" si="72"/>
        <v>0</v>
      </c>
      <c r="Z360" s="205">
        <v>0</v>
      </c>
      <c r="AA360" s="206">
        <f t="shared" si="73"/>
        <v>0</v>
      </c>
      <c r="AR360" s="11" t="s">
        <v>166</v>
      </c>
      <c r="AT360" s="11" t="s">
        <v>162</v>
      </c>
      <c r="AU360" s="11" t="s">
        <v>24</v>
      </c>
      <c r="AY360" s="11" t="s">
        <v>161</v>
      </c>
      <c r="BE360" s="125">
        <f t="shared" si="74"/>
        <v>0</v>
      </c>
      <c r="BF360" s="125">
        <f t="shared" si="75"/>
        <v>0</v>
      </c>
      <c r="BG360" s="125">
        <f t="shared" si="76"/>
        <v>0</v>
      </c>
      <c r="BH360" s="125">
        <f t="shared" si="77"/>
        <v>0</v>
      </c>
      <c r="BI360" s="125">
        <f t="shared" si="78"/>
        <v>0</v>
      </c>
      <c r="BJ360" s="11" t="s">
        <v>25</v>
      </c>
      <c r="BK360" s="125">
        <f t="shared" si="79"/>
        <v>0</v>
      </c>
      <c r="BL360" s="11" t="s">
        <v>166</v>
      </c>
      <c r="BM360" s="11" t="s">
        <v>1000</v>
      </c>
    </row>
    <row r="361" spans="2:65" s="34" customFormat="1" ht="28.5" customHeight="1">
      <c r="B361" s="161"/>
      <c r="C361" s="248" t="s">
        <v>460</v>
      </c>
      <c r="D361" s="248" t="s">
        <v>427</v>
      </c>
      <c r="E361" s="249" t="s">
        <v>1001</v>
      </c>
      <c r="F361" s="250" t="s">
        <v>1002</v>
      </c>
      <c r="G361" s="250"/>
      <c r="H361" s="250"/>
      <c r="I361" s="250"/>
      <c r="J361" s="251" t="s">
        <v>212</v>
      </c>
      <c r="K361" s="252">
        <v>3.5</v>
      </c>
      <c r="L361" s="253">
        <v>0</v>
      </c>
      <c r="M361" s="253"/>
      <c r="N361" s="254">
        <f t="shared" si="70"/>
        <v>0</v>
      </c>
      <c r="O361" s="254"/>
      <c r="P361" s="254"/>
      <c r="Q361" s="254"/>
      <c r="R361" s="163"/>
      <c r="T361" s="204"/>
      <c r="U361" s="46" t="s">
        <v>50</v>
      </c>
      <c r="V361" s="36"/>
      <c r="W361" s="205">
        <f t="shared" si="71"/>
        <v>0</v>
      </c>
      <c r="X361" s="205">
        <v>0.028</v>
      </c>
      <c r="Y361" s="205">
        <f t="shared" si="72"/>
        <v>0.098</v>
      </c>
      <c r="Z361" s="205">
        <v>0</v>
      </c>
      <c r="AA361" s="206">
        <f t="shared" si="73"/>
        <v>0</v>
      </c>
      <c r="AR361" s="11" t="s">
        <v>235</v>
      </c>
      <c r="AT361" s="11" t="s">
        <v>427</v>
      </c>
      <c r="AU361" s="11" t="s">
        <v>24</v>
      </c>
      <c r="AY361" s="11" t="s">
        <v>161</v>
      </c>
      <c r="BE361" s="125">
        <f t="shared" si="74"/>
        <v>0</v>
      </c>
      <c r="BF361" s="125">
        <f t="shared" si="75"/>
        <v>0</v>
      </c>
      <c r="BG361" s="125">
        <f t="shared" si="76"/>
        <v>0</v>
      </c>
      <c r="BH361" s="125">
        <f t="shared" si="77"/>
        <v>0</v>
      </c>
      <c r="BI361" s="125">
        <f t="shared" si="78"/>
        <v>0</v>
      </c>
      <c r="BJ361" s="11" t="s">
        <v>25</v>
      </c>
      <c r="BK361" s="125">
        <f t="shared" si="79"/>
        <v>0</v>
      </c>
      <c r="BL361" s="11" t="s">
        <v>166</v>
      </c>
      <c r="BM361" s="11" t="s">
        <v>1003</v>
      </c>
    </row>
    <row r="362" spans="2:65" s="34" customFormat="1" ht="28.5" customHeight="1">
      <c r="B362" s="161"/>
      <c r="C362" s="197" t="s">
        <v>466</v>
      </c>
      <c r="D362" s="197" t="s">
        <v>162</v>
      </c>
      <c r="E362" s="198" t="s">
        <v>1004</v>
      </c>
      <c r="F362" s="199" t="s">
        <v>1005</v>
      </c>
      <c r="G362" s="199"/>
      <c r="H362" s="199"/>
      <c r="I362" s="199"/>
      <c r="J362" s="200" t="s">
        <v>595</v>
      </c>
      <c r="K362" s="201">
        <v>1</v>
      </c>
      <c r="L362" s="202">
        <v>0</v>
      </c>
      <c r="M362" s="202"/>
      <c r="N362" s="203">
        <f t="shared" si="70"/>
        <v>0</v>
      </c>
      <c r="O362" s="203"/>
      <c r="P362" s="203"/>
      <c r="Q362" s="203"/>
      <c r="R362" s="163"/>
      <c r="T362" s="204"/>
      <c r="U362" s="46" t="s">
        <v>50</v>
      </c>
      <c r="V362" s="36"/>
      <c r="W362" s="205">
        <f t="shared" si="71"/>
        <v>0</v>
      </c>
      <c r="X362" s="205">
        <v>0.0008</v>
      </c>
      <c r="Y362" s="205">
        <f t="shared" si="72"/>
        <v>0.0008</v>
      </c>
      <c r="Z362" s="205">
        <v>0</v>
      </c>
      <c r="AA362" s="206">
        <f t="shared" si="73"/>
        <v>0</v>
      </c>
      <c r="AR362" s="11" t="s">
        <v>166</v>
      </c>
      <c r="AT362" s="11" t="s">
        <v>162</v>
      </c>
      <c r="AU362" s="11" t="s">
        <v>24</v>
      </c>
      <c r="AY362" s="11" t="s">
        <v>161</v>
      </c>
      <c r="BE362" s="125">
        <f t="shared" si="74"/>
        <v>0</v>
      </c>
      <c r="BF362" s="125">
        <f t="shared" si="75"/>
        <v>0</v>
      </c>
      <c r="BG362" s="125">
        <f t="shared" si="76"/>
        <v>0</v>
      </c>
      <c r="BH362" s="125">
        <f t="shared" si="77"/>
        <v>0</v>
      </c>
      <c r="BI362" s="125">
        <f t="shared" si="78"/>
        <v>0</v>
      </c>
      <c r="BJ362" s="11" t="s">
        <v>25</v>
      </c>
      <c r="BK362" s="125">
        <f t="shared" si="79"/>
        <v>0</v>
      </c>
      <c r="BL362" s="11" t="s">
        <v>166</v>
      </c>
      <c r="BM362" s="11" t="s">
        <v>1006</v>
      </c>
    </row>
    <row r="363" spans="2:65" s="34" customFormat="1" ht="20.25" customHeight="1">
      <c r="B363" s="161"/>
      <c r="C363" s="248" t="s">
        <v>471</v>
      </c>
      <c r="D363" s="248" t="s">
        <v>427</v>
      </c>
      <c r="E363" s="249" t="s">
        <v>1007</v>
      </c>
      <c r="F363" s="250" t="s">
        <v>1008</v>
      </c>
      <c r="G363" s="250"/>
      <c r="H363" s="250"/>
      <c r="I363" s="250"/>
      <c r="J363" s="251" t="s">
        <v>595</v>
      </c>
      <c r="K363" s="252">
        <v>1</v>
      </c>
      <c r="L363" s="253">
        <v>0</v>
      </c>
      <c r="M363" s="253"/>
      <c r="N363" s="254">
        <f t="shared" si="70"/>
        <v>0</v>
      </c>
      <c r="O363" s="254"/>
      <c r="P363" s="254"/>
      <c r="Q363" s="254"/>
      <c r="R363" s="163"/>
      <c r="T363" s="204"/>
      <c r="U363" s="46" t="s">
        <v>50</v>
      </c>
      <c r="V363" s="36"/>
      <c r="W363" s="205">
        <f t="shared" si="71"/>
        <v>0</v>
      </c>
      <c r="X363" s="205">
        <v>0.014</v>
      </c>
      <c r="Y363" s="205">
        <f t="shared" si="72"/>
        <v>0.014</v>
      </c>
      <c r="Z363" s="205">
        <v>0</v>
      </c>
      <c r="AA363" s="206">
        <f t="shared" si="73"/>
        <v>0</v>
      </c>
      <c r="AR363" s="11" t="s">
        <v>235</v>
      </c>
      <c r="AT363" s="11" t="s">
        <v>427</v>
      </c>
      <c r="AU363" s="11" t="s">
        <v>24</v>
      </c>
      <c r="AY363" s="11" t="s">
        <v>161</v>
      </c>
      <c r="BE363" s="125">
        <f t="shared" si="74"/>
        <v>0</v>
      </c>
      <c r="BF363" s="125">
        <f t="shared" si="75"/>
        <v>0</v>
      </c>
      <c r="BG363" s="125">
        <f t="shared" si="76"/>
        <v>0</v>
      </c>
      <c r="BH363" s="125">
        <f t="shared" si="77"/>
        <v>0</v>
      </c>
      <c r="BI363" s="125">
        <f t="shared" si="78"/>
        <v>0</v>
      </c>
      <c r="BJ363" s="11" t="s">
        <v>25</v>
      </c>
      <c r="BK363" s="125">
        <f t="shared" si="79"/>
        <v>0</v>
      </c>
      <c r="BL363" s="11" t="s">
        <v>166</v>
      </c>
      <c r="BM363" s="11" t="s">
        <v>1009</v>
      </c>
    </row>
    <row r="364" spans="2:65" s="34" customFormat="1" ht="28.5" customHeight="1">
      <c r="B364" s="161"/>
      <c r="C364" s="197" t="s">
        <v>475</v>
      </c>
      <c r="D364" s="197" t="s">
        <v>162</v>
      </c>
      <c r="E364" s="198" t="s">
        <v>1010</v>
      </c>
      <c r="F364" s="199" t="s">
        <v>1011</v>
      </c>
      <c r="G364" s="199"/>
      <c r="H364" s="199"/>
      <c r="I364" s="199"/>
      <c r="J364" s="200" t="s">
        <v>595</v>
      </c>
      <c r="K364" s="201">
        <v>5</v>
      </c>
      <c r="L364" s="202">
        <v>0</v>
      </c>
      <c r="M364" s="202"/>
      <c r="N364" s="203">
        <f t="shared" si="70"/>
        <v>0</v>
      </c>
      <c r="O364" s="203"/>
      <c r="P364" s="203"/>
      <c r="Q364" s="203"/>
      <c r="R364" s="163"/>
      <c r="T364" s="204"/>
      <c r="U364" s="46" t="s">
        <v>50</v>
      </c>
      <c r="V364" s="36"/>
      <c r="W364" s="205">
        <f t="shared" si="71"/>
        <v>0</v>
      </c>
      <c r="X364" s="205">
        <v>0.00163</v>
      </c>
      <c r="Y364" s="205">
        <f t="shared" si="72"/>
        <v>0.00815</v>
      </c>
      <c r="Z364" s="205">
        <v>0</v>
      </c>
      <c r="AA364" s="206">
        <f t="shared" si="73"/>
        <v>0</v>
      </c>
      <c r="AR364" s="11" t="s">
        <v>166</v>
      </c>
      <c r="AT364" s="11" t="s">
        <v>162</v>
      </c>
      <c r="AU364" s="11" t="s">
        <v>24</v>
      </c>
      <c r="AY364" s="11" t="s">
        <v>161</v>
      </c>
      <c r="BE364" s="125">
        <f t="shared" si="74"/>
        <v>0</v>
      </c>
      <c r="BF364" s="125">
        <f t="shared" si="75"/>
        <v>0</v>
      </c>
      <c r="BG364" s="125">
        <f t="shared" si="76"/>
        <v>0</v>
      </c>
      <c r="BH364" s="125">
        <f t="shared" si="77"/>
        <v>0</v>
      </c>
      <c r="BI364" s="125">
        <f t="shared" si="78"/>
        <v>0</v>
      </c>
      <c r="BJ364" s="11" t="s">
        <v>25</v>
      </c>
      <c r="BK364" s="125">
        <f t="shared" si="79"/>
        <v>0</v>
      </c>
      <c r="BL364" s="11" t="s">
        <v>166</v>
      </c>
      <c r="BM364" s="11" t="s">
        <v>1012</v>
      </c>
    </row>
    <row r="365" spans="2:65" s="34" customFormat="1" ht="20.25" customHeight="1">
      <c r="B365" s="161"/>
      <c r="C365" s="248" t="s">
        <v>479</v>
      </c>
      <c r="D365" s="248" t="s">
        <v>427</v>
      </c>
      <c r="E365" s="249" t="s">
        <v>1013</v>
      </c>
      <c r="F365" s="250" t="s">
        <v>1014</v>
      </c>
      <c r="G365" s="250"/>
      <c r="H365" s="250"/>
      <c r="I365" s="250"/>
      <c r="J365" s="251" t="s">
        <v>595</v>
      </c>
      <c r="K365" s="252">
        <v>5</v>
      </c>
      <c r="L365" s="253">
        <v>0</v>
      </c>
      <c r="M365" s="253"/>
      <c r="N365" s="254">
        <f t="shared" si="70"/>
        <v>0</v>
      </c>
      <c r="O365" s="254"/>
      <c r="P365" s="254"/>
      <c r="Q365" s="254"/>
      <c r="R365" s="163"/>
      <c r="T365" s="204"/>
      <c r="U365" s="46" t="s">
        <v>50</v>
      </c>
      <c r="V365" s="36"/>
      <c r="W365" s="205">
        <f t="shared" si="71"/>
        <v>0</v>
      </c>
      <c r="X365" s="205">
        <v>0.0176</v>
      </c>
      <c r="Y365" s="205">
        <f t="shared" si="72"/>
        <v>0.08800000000000001</v>
      </c>
      <c r="Z365" s="205">
        <v>0</v>
      </c>
      <c r="AA365" s="206">
        <f t="shared" si="73"/>
        <v>0</v>
      </c>
      <c r="AR365" s="11" t="s">
        <v>235</v>
      </c>
      <c r="AT365" s="11" t="s">
        <v>427</v>
      </c>
      <c r="AU365" s="11" t="s">
        <v>24</v>
      </c>
      <c r="AY365" s="11" t="s">
        <v>161</v>
      </c>
      <c r="BE365" s="125">
        <f t="shared" si="74"/>
        <v>0</v>
      </c>
      <c r="BF365" s="125">
        <f t="shared" si="75"/>
        <v>0</v>
      </c>
      <c r="BG365" s="125">
        <f t="shared" si="76"/>
        <v>0</v>
      </c>
      <c r="BH365" s="125">
        <f t="shared" si="77"/>
        <v>0</v>
      </c>
      <c r="BI365" s="125">
        <f t="shared" si="78"/>
        <v>0</v>
      </c>
      <c r="BJ365" s="11" t="s">
        <v>25</v>
      </c>
      <c r="BK365" s="125">
        <f t="shared" si="79"/>
        <v>0</v>
      </c>
      <c r="BL365" s="11" t="s">
        <v>166</v>
      </c>
      <c r="BM365" s="11" t="s">
        <v>1015</v>
      </c>
    </row>
    <row r="366" spans="2:65" s="34" customFormat="1" ht="28.5" customHeight="1">
      <c r="B366" s="161"/>
      <c r="C366" s="197" t="s">
        <v>486</v>
      </c>
      <c r="D366" s="197" t="s">
        <v>162</v>
      </c>
      <c r="E366" s="198" t="s">
        <v>1016</v>
      </c>
      <c r="F366" s="199" t="s">
        <v>1017</v>
      </c>
      <c r="G366" s="199"/>
      <c r="H366" s="199"/>
      <c r="I366" s="199"/>
      <c r="J366" s="200" t="s">
        <v>595</v>
      </c>
      <c r="K366" s="201">
        <v>1</v>
      </c>
      <c r="L366" s="202">
        <v>0</v>
      </c>
      <c r="M366" s="202"/>
      <c r="N366" s="203">
        <f t="shared" si="70"/>
        <v>0</v>
      </c>
      <c r="O366" s="203"/>
      <c r="P366" s="203"/>
      <c r="Q366" s="203"/>
      <c r="R366" s="163"/>
      <c r="T366" s="204"/>
      <c r="U366" s="46" t="s">
        <v>50</v>
      </c>
      <c r="V366" s="36"/>
      <c r="W366" s="205">
        <f t="shared" si="71"/>
        <v>0</v>
      </c>
      <c r="X366" s="205">
        <v>0.00289</v>
      </c>
      <c r="Y366" s="205">
        <f t="shared" si="72"/>
        <v>0.00289</v>
      </c>
      <c r="Z366" s="205">
        <v>0</v>
      </c>
      <c r="AA366" s="206">
        <f t="shared" si="73"/>
        <v>0</v>
      </c>
      <c r="AR366" s="11" t="s">
        <v>166</v>
      </c>
      <c r="AT366" s="11" t="s">
        <v>162</v>
      </c>
      <c r="AU366" s="11" t="s">
        <v>24</v>
      </c>
      <c r="AY366" s="11" t="s">
        <v>161</v>
      </c>
      <c r="BE366" s="125">
        <f t="shared" si="74"/>
        <v>0</v>
      </c>
      <c r="BF366" s="125">
        <f t="shared" si="75"/>
        <v>0</v>
      </c>
      <c r="BG366" s="125">
        <f t="shared" si="76"/>
        <v>0</v>
      </c>
      <c r="BH366" s="125">
        <f t="shared" si="77"/>
        <v>0</v>
      </c>
      <c r="BI366" s="125">
        <f t="shared" si="78"/>
        <v>0</v>
      </c>
      <c r="BJ366" s="11" t="s">
        <v>25</v>
      </c>
      <c r="BK366" s="125">
        <f t="shared" si="79"/>
        <v>0</v>
      </c>
      <c r="BL366" s="11" t="s">
        <v>166</v>
      </c>
      <c r="BM366" s="11" t="s">
        <v>1018</v>
      </c>
    </row>
    <row r="367" spans="2:65" s="34" customFormat="1" ht="20.25" customHeight="1">
      <c r="B367" s="161"/>
      <c r="C367" s="248" t="s">
        <v>493</v>
      </c>
      <c r="D367" s="248" t="s">
        <v>427</v>
      </c>
      <c r="E367" s="249" t="s">
        <v>1019</v>
      </c>
      <c r="F367" s="250" t="s">
        <v>1020</v>
      </c>
      <c r="G367" s="250"/>
      <c r="H367" s="250"/>
      <c r="I367" s="250"/>
      <c r="J367" s="251" t="s">
        <v>595</v>
      </c>
      <c r="K367" s="252">
        <v>1</v>
      </c>
      <c r="L367" s="253">
        <v>0</v>
      </c>
      <c r="M367" s="253"/>
      <c r="N367" s="254">
        <f t="shared" si="70"/>
        <v>0</v>
      </c>
      <c r="O367" s="254"/>
      <c r="P367" s="254"/>
      <c r="Q367" s="254"/>
      <c r="R367" s="163"/>
      <c r="T367" s="204"/>
      <c r="U367" s="46" t="s">
        <v>50</v>
      </c>
      <c r="V367" s="36"/>
      <c r="W367" s="205">
        <f t="shared" si="71"/>
        <v>0</v>
      </c>
      <c r="X367" s="205">
        <v>0.0192</v>
      </c>
      <c r="Y367" s="205">
        <f t="shared" si="72"/>
        <v>0.0192</v>
      </c>
      <c r="Z367" s="205">
        <v>0</v>
      </c>
      <c r="AA367" s="206">
        <f t="shared" si="73"/>
        <v>0</v>
      </c>
      <c r="AR367" s="11" t="s">
        <v>235</v>
      </c>
      <c r="AT367" s="11" t="s">
        <v>427</v>
      </c>
      <c r="AU367" s="11" t="s">
        <v>24</v>
      </c>
      <c r="AY367" s="11" t="s">
        <v>161</v>
      </c>
      <c r="BE367" s="125">
        <f t="shared" si="74"/>
        <v>0</v>
      </c>
      <c r="BF367" s="125">
        <f t="shared" si="75"/>
        <v>0</v>
      </c>
      <c r="BG367" s="125">
        <f t="shared" si="76"/>
        <v>0</v>
      </c>
      <c r="BH367" s="125">
        <f t="shared" si="77"/>
        <v>0</v>
      </c>
      <c r="BI367" s="125">
        <f t="shared" si="78"/>
        <v>0</v>
      </c>
      <c r="BJ367" s="11" t="s">
        <v>25</v>
      </c>
      <c r="BK367" s="125">
        <f t="shared" si="79"/>
        <v>0</v>
      </c>
      <c r="BL367" s="11" t="s">
        <v>166</v>
      </c>
      <c r="BM367" s="11" t="s">
        <v>1021</v>
      </c>
    </row>
    <row r="368" spans="2:65" s="34" customFormat="1" ht="28.5" customHeight="1">
      <c r="B368" s="161"/>
      <c r="C368" s="197" t="s">
        <v>500</v>
      </c>
      <c r="D368" s="197" t="s">
        <v>162</v>
      </c>
      <c r="E368" s="198" t="s">
        <v>1022</v>
      </c>
      <c r="F368" s="199" t="s">
        <v>1023</v>
      </c>
      <c r="G368" s="199"/>
      <c r="H368" s="199"/>
      <c r="I368" s="199"/>
      <c r="J368" s="200" t="s">
        <v>595</v>
      </c>
      <c r="K368" s="201">
        <v>17</v>
      </c>
      <c r="L368" s="202">
        <v>0</v>
      </c>
      <c r="M368" s="202"/>
      <c r="N368" s="203">
        <f t="shared" si="70"/>
        <v>0</v>
      </c>
      <c r="O368" s="203"/>
      <c r="P368" s="203"/>
      <c r="Q368" s="203"/>
      <c r="R368" s="163"/>
      <c r="T368" s="204"/>
      <c r="U368" s="46" t="s">
        <v>50</v>
      </c>
      <c r="V368" s="36"/>
      <c r="W368" s="205">
        <f t="shared" si="71"/>
        <v>0</v>
      </c>
      <c r="X368" s="205">
        <v>0.0008</v>
      </c>
      <c r="Y368" s="205">
        <f t="shared" si="72"/>
        <v>0.013600000000000001</v>
      </c>
      <c r="Z368" s="205">
        <v>0</v>
      </c>
      <c r="AA368" s="206">
        <f t="shared" si="73"/>
        <v>0</v>
      </c>
      <c r="AR368" s="11" t="s">
        <v>166</v>
      </c>
      <c r="AT368" s="11" t="s">
        <v>162</v>
      </c>
      <c r="AU368" s="11" t="s">
        <v>24</v>
      </c>
      <c r="AY368" s="11" t="s">
        <v>161</v>
      </c>
      <c r="BE368" s="125">
        <f t="shared" si="74"/>
        <v>0</v>
      </c>
      <c r="BF368" s="125">
        <f t="shared" si="75"/>
        <v>0</v>
      </c>
      <c r="BG368" s="125">
        <f t="shared" si="76"/>
        <v>0</v>
      </c>
      <c r="BH368" s="125">
        <f t="shared" si="77"/>
        <v>0</v>
      </c>
      <c r="BI368" s="125">
        <f t="shared" si="78"/>
        <v>0</v>
      </c>
      <c r="BJ368" s="11" t="s">
        <v>25</v>
      </c>
      <c r="BK368" s="125">
        <f t="shared" si="79"/>
        <v>0</v>
      </c>
      <c r="BL368" s="11" t="s">
        <v>166</v>
      </c>
      <c r="BM368" s="11" t="s">
        <v>1024</v>
      </c>
    </row>
    <row r="369" spans="2:65" s="34" customFormat="1" ht="28.5" customHeight="1">
      <c r="B369" s="161"/>
      <c r="C369" s="248" t="s">
        <v>509</v>
      </c>
      <c r="D369" s="248" t="s">
        <v>427</v>
      </c>
      <c r="E369" s="249" t="s">
        <v>1025</v>
      </c>
      <c r="F369" s="250" t="s">
        <v>1026</v>
      </c>
      <c r="G369" s="250"/>
      <c r="H369" s="250"/>
      <c r="I369" s="250"/>
      <c r="J369" s="251" t="s">
        <v>595</v>
      </c>
      <c r="K369" s="252">
        <v>1</v>
      </c>
      <c r="L369" s="253">
        <v>0</v>
      </c>
      <c r="M369" s="253"/>
      <c r="N369" s="254">
        <f t="shared" si="70"/>
        <v>0</v>
      </c>
      <c r="O369" s="254"/>
      <c r="P369" s="254"/>
      <c r="Q369" s="254"/>
      <c r="R369" s="163"/>
      <c r="T369" s="204"/>
      <c r="U369" s="46" t="s">
        <v>50</v>
      </c>
      <c r="V369" s="36"/>
      <c r="W369" s="205">
        <f t="shared" si="71"/>
        <v>0</v>
      </c>
      <c r="X369" s="205">
        <v>0.0111</v>
      </c>
      <c r="Y369" s="205">
        <f t="shared" si="72"/>
        <v>0.0111</v>
      </c>
      <c r="Z369" s="205">
        <v>0</v>
      </c>
      <c r="AA369" s="206">
        <f t="shared" si="73"/>
        <v>0</v>
      </c>
      <c r="AR369" s="11" t="s">
        <v>235</v>
      </c>
      <c r="AT369" s="11" t="s">
        <v>427</v>
      </c>
      <c r="AU369" s="11" t="s">
        <v>24</v>
      </c>
      <c r="AY369" s="11" t="s">
        <v>161</v>
      </c>
      <c r="BE369" s="125">
        <f t="shared" si="74"/>
        <v>0</v>
      </c>
      <c r="BF369" s="125">
        <f t="shared" si="75"/>
        <v>0</v>
      </c>
      <c r="BG369" s="125">
        <f t="shared" si="76"/>
        <v>0</v>
      </c>
      <c r="BH369" s="125">
        <f t="shared" si="77"/>
        <v>0</v>
      </c>
      <c r="BI369" s="125">
        <f t="shared" si="78"/>
        <v>0</v>
      </c>
      <c r="BJ369" s="11" t="s">
        <v>25</v>
      </c>
      <c r="BK369" s="125">
        <f t="shared" si="79"/>
        <v>0</v>
      </c>
      <c r="BL369" s="11" t="s">
        <v>166</v>
      </c>
      <c r="BM369" s="11" t="s">
        <v>1027</v>
      </c>
    </row>
    <row r="370" spans="2:65" s="34" customFormat="1" ht="28.5" customHeight="1">
      <c r="B370" s="161"/>
      <c r="C370" s="248" t="s">
        <v>518</v>
      </c>
      <c r="D370" s="248" t="s">
        <v>427</v>
      </c>
      <c r="E370" s="249" t="s">
        <v>1028</v>
      </c>
      <c r="F370" s="250" t="s">
        <v>1029</v>
      </c>
      <c r="G370" s="250"/>
      <c r="H370" s="250"/>
      <c r="I370" s="250"/>
      <c r="J370" s="251" t="s">
        <v>595</v>
      </c>
      <c r="K370" s="252">
        <v>2</v>
      </c>
      <c r="L370" s="253">
        <v>0</v>
      </c>
      <c r="M370" s="253"/>
      <c r="N370" s="254">
        <f t="shared" si="70"/>
        <v>0</v>
      </c>
      <c r="O370" s="254"/>
      <c r="P370" s="254"/>
      <c r="Q370" s="254"/>
      <c r="R370" s="163"/>
      <c r="T370" s="204"/>
      <c r="U370" s="46" t="s">
        <v>50</v>
      </c>
      <c r="V370" s="36"/>
      <c r="W370" s="205">
        <f t="shared" si="71"/>
        <v>0</v>
      </c>
      <c r="X370" s="205">
        <v>0.0097</v>
      </c>
      <c r="Y370" s="205">
        <f t="shared" si="72"/>
        <v>0.0194</v>
      </c>
      <c r="Z370" s="205">
        <v>0</v>
      </c>
      <c r="AA370" s="206">
        <f t="shared" si="73"/>
        <v>0</v>
      </c>
      <c r="AR370" s="11" t="s">
        <v>235</v>
      </c>
      <c r="AT370" s="11" t="s">
        <v>427</v>
      </c>
      <c r="AU370" s="11" t="s">
        <v>24</v>
      </c>
      <c r="AY370" s="11" t="s">
        <v>161</v>
      </c>
      <c r="BE370" s="125">
        <f t="shared" si="74"/>
        <v>0</v>
      </c>
      <c r="BF370" s="125">
        <f t="shared" si="75"/>
        <v>0</v>
      </c>
      <c r="BG370" s="125">
        <f t="shared" si="76"/>
        <v>0</v>
      </c>
      <c r="BH370" s="125">
        <f t="shared" si="77"/>
        <v>0</v>
      </c>
      <c r="BI370" s="125">
        <f t="shared" si="78"/>
        <v>0</v>
      </c>
      <c r="BJ370" s="11" t="s">
        <v>25</v>
      </c>
      <c r="BK370" s="125">
        <f t="shared" si="79"/>
        <v>0</v>
      </c>
      <c r="BL370" s="11" t="s">
        <v>166</v>
      </c>
      <c r="BM370" s="11" t="s">
        <v>1030</v>
      </c>
    </row>
    <row r="371" spans="2:65" s="34" customFormat="1" ht="28.5" customHeight="1">
      <c r="B371" s="161"/>
      <c r="C371" s="248" t="s">
        <v>525</v>
      </c>
      <c r="D371" s="248" t="s">
        <v>427</v>
      </c>
      <c r="E371" s="249" t="s">
        <v>1031</v>
      </c>
      <c r="F371" s="250" t="s">
        <v>1032</v>
      </c>
      <c r="G371" s="250"/>
      <c r="H371" s="250"/>
      <c r="I371" s="250"/>
      <c r="J371" s="251" t="s">
        <v>595</v>
      </c>
      <c r="K371" s="252">
        <v>1</v>
      </c>
      <c r="L371" s="253">
        <v>0</v>
      </c>
      <c r="M371" s="253"/>
      <c r="N371" s="254">
        <f t="shared" si="70"/>
        <v>0</v>
      </c>
      <c r="O371" s="254"/>
      <c r="P371" s="254"/>
      <c r="Q371" s="254"/>
      <c r="R371" s="163"/>
      <c r="T371" s="204"/>
      <c r="U371" s="46" t="s">
        <v>50</v>
      </c>
      <c r="V371" s="36"/>
      <c r="W371" s="205">
        <f t="shared" si="71"/>
        <v>0</v>
      </c>
      <c r="X371" s="205">
        <v>0.009</v>
      </c>
      <c r="Y371" s="205">
        <f t="shared" si="72"/>
        <v>0.009</v>
      </c>
      <c r="Z371" s="205">
        <v>0</v>
      </c>
      <c r="AA371" s="206">
        <f t="shared" si="73"/>
        <v>0</v>
      </c>
      <c r="AR371" s="11" t="s">
        <v>235</v>
      </c>
      <c r="AT371" s="11" t="s">
        <v>427</v>
      </c>
      <c r="AU371" s="11" t="s">
        <v>24</v>
      </c>
      <c r="AY371" s="11" t="s">
        <v>161</v>
      </c>
      <c r="BE371" s="125">
        <f t="shared" si="74"/>
        <v>0</v>
      </c>
      <c r="BF371" s="125">
        <f t="shared" si="75"/>
        <v>0</v>
      </c>
      <c r="BG371" s="125">
        <f t="shared" si="76"/>
        <v>0</v>
      </c>
      <c r="BH371" s="125">
        <f t="shared" si="77"/>
        <v>0</v>
      </c>
      <c r="BI371" s="125">
        <f t="shared" si="78"/>
        <v>0</v>
      </c>
      <c r="BJ371" s="11" t="s">
        <v>25</v>
      </c>
      <c r="BK371" s="125">
        <f t="shared" si="79"/>
        <v>0</v>
      </c>
      <c r="BL371" s="11" t="s">
        <v>166</v>
      </c>
      <c r="BM371" s="11" t="s">
        <v>1033</v>
      </c>
    </row>
    <row r="372" spans="2:65" s="34" customFormat="1" ht="28.5" customHeight="1">
      <c r="B372" s="161"/>
      <c r="C372" s="248" t="s">
        <v>532</v>
      </c>
      <c r="D372" s="248" t="s">
        <v>427</v>
      </c>
      <c r="E372" s="249" t="s">
        <v>1034</v>
      </c>
      <c r="F372" s="250" t="s">
        <v>1035</v>
      </c>
      <c r="G372" s="250"/>
      <c r="H372" s="250"/>
      <c r="I372" s="250"/>
      <c r="J372" s="251" t="s">
        <v>595</v>
      </c>
      <c r="K372" s="252">
        <v>2</v>
      </c>
      <c r="L372" s="253">
        <v>0</v>
      </c>
      <c r="M372" s="253"/>
      <c r="N372" s="254">
        <f t="shared" si="70"/>
        <v>0</v>
      </c>
      <c r="O372" s="254"/>
      <c r="P372" s="254"/>
      <c r="Q372" s="254"/>
      <c r="R372" s="163"/>
      <c r="T372" s="204"/>
      <c r="U372" s="46" t="s">
        <v>50</v>
      </c>
      <c r="V372" s="36"/>
      <c r="W372" s="205">
        <f t="shared" si="71"/>
        <v>0</v>
      </c>
      <c r="X372" s="205">
        <v>0.0132</v>
      </c>
      <c r="Y372" s="205">
        <f t="shared" si="72"/>
        <v>0.0264</v>
      </c>
      <c r="Z372" s="205">
        <v>0</v>
      </c>
      <c r="AA372" s="206">
        <f t="shared" si="73"/>
        <v>0</v>
      </c>
      <c r="AR372" s="11" t="s">
        <v>235</v>
      </c>
      <c r="AT372" s="11" t="s">
        <v>427</v>
      </c>
      <c r="AU372" s="11" t="s">
        <v>24</v>
      </c>
      <c r="AY372" s="11" t="s">
        <v>161</v>
      </c>
      <c r="BE372" s="125">
        <f t="shared" si="74"/>
        <v>0</v>
      </c>
      <c r="BF372" s="125">
        <f t="shared" si="75"/>
        <v>0</v>
      </c>
      <c r="BG372" s="125">
        <f t="shared" si="76"/>
        <v>0</v>
      </c>
      <c r="BH372" s="125">
        <f t="shared" si="77"/>
        <v>0</v>
      </c>
      <c r="BI372" s="125">
        <f t="shared" si="78"/>
        <v>0</v>
      </c>
      <c r="BJ372" s="11" t="s">
        <v>25</v>
      </c>
      <c r="BK372" s="125">
        <f t="shared" si="79"/>
        <v>0</v>
      </c>
      <c r="BL372" s="11" t="s">
        <v>166</v>
      </c>
      <c r="BM372" s="11" t="s">
        <v>1036</v>
      </c>
    </row>
    <row r="373" spans="2:65" s="34" customFormat="1" ht="39.75" customHeight="1">
      <c r="B373" s="161"/>
      <c r="C373" s="248" t="s">
        <v>541</v>
      </c>
      <c r="D373" s="248" t="s">
        <v>427</v>
      </c>
      <c r="E373" s="249" t="s">
        <v>1037</v>
      </c>
      <c r="F373" s="250" t="s">
        <v>1038</v>
      </c>
      <c r="G373" s="250"/>
      <c r="H373" s="250"/>
      <c r="I373" s="250"/>
      <c r="J373" s="251" t="s">
        <v>595</v>
      </c>
      <c r="K373" s="252">
        <v>5</v>
      </c>
      <c r="L373" s="253">
        <v>0</v>
      </c>
      <c r="M373" s="253"/>
      <c r="N373" s="254">
        <f t="shared" si="70"/>
        <v>0</v>
      </c>
      <c r="O373" s="254"/>
      <c r="P373" s="254"/>
      <c r="Q373" s="254"/>
      <c r="R373" s="163"/>
      <c r="T373" s="204"/>
      <c r="U373" s="46" t="s">
        <v>50</v>
      </c>
      <c r="V373" s="36"/>
      <c r="W373" s="205">
        <f t="shared" si="71"/>
        <v>0</v>
      </c>
      <c r="X373" s="205">
        <v>0.0077</v>
      </c>
      <c r="Y373" s="205">
        <f t="shared" si="72"/>
        <v>0.0385</v>
      </c>
      <c r="Z373" s="205">
        <v>0</v>
      </c>
      <c r="AA373" s="206">
        <f t="shared" si="73"/>
        <v>0</v>
      </c>
      <c r="AR373" s="11" t="s">
        <v>235</v>
      </c>
      <c r="AT373" s="11" t="s">
        <v>427</v>
      </c>
      <c r="AU373" s="11" t="s">
        <v>24</v>
      </c>
      <c r="AY373" s="11" t="s">
        <v>161</v>
      </c>
      <c r="BE373" s="125">
        <f t="shared" si="74"/>
        <v>0</v>
      </c>
      <c r="BF373" s="125">
        <f t="shared" si="75"/>
        <v>0</v>
      </c>
      <c r="BG373" s="125">
        <f t="shared" si="76"/>
        <v>0</v>
      </c>
      <c r="BH373" s="125">
        <f t="shared" si="77"/>
        <v>0</v>
      </c>
      <c r="BI373" s="125">
        <f t="shared" si="78"/>
        <v>0</v>
      </c>
      <c r="BJ373" s="11" t="s">
        <v>25</v>
      </c>
      <c r="BK373" s="125">
        <f t="shared" si="79"/>
        <v>0</v>
      </c>
      <c r="BL373" s="11" t="s">
        <v>166</v>
      </c>
      <c r="BM373" s="11" t="s">
        <v>1039</v>
      </c>
    </row>
    <row r="374" spans="2:65" s="34" customFormat="1" ht="28.5" customHeight="1">
      <c r="B374" s="161"/>
      <c r="C374" s="248" t="s">
        <v>547</v>
      </c>
      <c r="D374" s="248" t="s">
        <v>427</v>
      </c>
      <c r="E374" s="249" t="s">
        <v>1040</v>
      </c>
      <c r="F374" s="250" t="s">
        <v>1041</v>
      </c>
      <c r="G374" s="250"/>
      <c r="H374" s="250"/>
      <c r="I374" s="250"/>
      <c r="J374" s="251" t="s">
        <v>595</v>
      </c>
      <c r="K374" s="252">
        <v>1</v>
      </c>
      <c r="L374" s="253">
        <v>0</v>
      </c>
      <c r="M374" s="253"/>
      <c r="N374" s="254">
        <f t="shared" si="70"/>
        <v>0</v>
      </c>
      <c r="O374" s="254"/>
      <c r="P374" s="254"/>
      <c r="Q374" s="254"/>
      <c r="R374" s="163"/>
      <c r="T374" s="204"/>
      <c r="U374" s="46" t="s">
        <v>50</v>
      </c>
      <c r="V374" s="36"/>
      <c r="W374" s="205">
        <f t="shared" si="71"/>
        <v>0</v>
      </c>
      <c r="X374" s="205">
        <v>0.0035</v>
      </c>
      <c r="Y374" s="205">
        <f t="shared" si="72"/>
        <v>0.0035</v>
      </c>
      <c r="Z374" s="205">
        <v>0</v>
      </c>
      <c r="AA374" s="206">
        <f t="shared" si="73"/>
        <v>0</v>
      </c>
      <c r="AR374" s="11" t="s">
        <v>235</v>
      </c>
      <c r="AT374" s="11" t="s">
        <v>427</v>
      </c>
      <c r="AU374" s="11" t="s">
        <v>24</v>
      </c>
      <c r="AY374" s="11" t="s">
        <v>161</v>
      </c>
      <c r="BE374" s="125">
        <f t="shared" si="74"/>
        <v>0</v>
      </c>
      <c r="BF374" s="125">
        <f t="shared" si="75"/>
        <v>0</v>
      </c>
      <c r="BG374" s="125">
        <f t="shared" si="76"/>
        <v>0</v>
      </c>
      <c r="BH374" s="125">
        <f t="shared" si="77"/>
        <v>0</v>
      </c>
      <c r="BI374" s="125">
        <f t="shared" si="78"/>
        <v>0</v>
      </c>
      <c r="BJ374" s="11" t="s">
        <v>25</v>
      </c>
      <c r="BK374" s="125">
        <f t="shared" si="79"/>
        <v>0</v>
      </c>
      <c r="BL374" s="11" t="s">
        <v>166</v>
      </c>
      <c r="BM374" s="11" t="s">
        <v>1042</v>
      </c>
    </row>
    <row r="375" spans="2:65" s="34" customFormat="1" ht="28.5" customHeight="1">
      <c r="B375" s="161"/>
      <c r="C375" s="248" t="s">
        <v>552</v>
      </c>
      <c r="D375" s="248" t="s">
        <v>427</v>
      </c>
      <c r="E375" s="249" t="s">
        <v>1043</v>
      </c>
      <c r="F375" s="250" t="s">
        <v>1044</v>
      </c>
      <c r="G375" s="250"/>
      <c r="H375" s="250"/>
      <c r="I375" s="250"/>
      <c r="J375" s="251" t="s">
        <v>595</v>
      </c>
      <c r="K375" s="252">
        <v>1</v>
      </c>
      <c r="L375" s="253">
        <v>0</v>
      </c>
      <c r="M375" s="253"/>
      <c r="N375" s="254">
        <f t="shared" si="70"/>
        <v>0</v>
      </c>
      <c r="O375" s="254"/>
      <c r="P375" s="254"/>
      <c r="Q375" s="254"/>
      <c r="R375" s="163"/>
      <c r="T375" s="204"/>
      <c r="U375" s="46" t="s">
        <v>50</v>
      </c>
      <c r="V375" s="36"/>
      <c r="W375" s="205">
        <f t="shared" si="71"/>
        <v>0</v>
      </c>
      <c r="X375" s="205">
        <v>0.0043</v>
      </c>
      <c r="Y375" s="205">
        <f t="shared" si="72"/>
        <v>0.0043</v>
      </c>
      <c r="Z375" s="205">
        <v>0</v>
      </c>
      <c r="AA375" s="206">
        <f t="shared" si="73"/>
        <v>0</v>
      </c>
      <c r="AR375" s="11" t="s">
        <v>235</v>
      </c>
      <c r="AT375" s="11" t="s">
        <v>427</v>
      </c>
      <c r="AU375" s="11" t="s">
        <v>24</v>
      </c>
      <c r="AY375" s="11" t="s">
        <v>161</v>
      </c>
      <c r="BE375" s="125">
        <f t="shared" si="74"/>
        <v>0</v>
      </c>
      <c r="BF375" s="125">
        <f t="shared" si="75"/>
        <v>0</v>
      </c>
      <c r="BG375" s="125">
        <f t="shared" si="76"/>
        <v>0</v>
      </c>
      <c r="BH375" s="125">
        <f t="shared" si="77"/>
        <v>0</v>
      </c>
      <c r="BI375" s="125">
        <f t="shared" si="78"/>
        <v>0</v>
      </c>
      <c r="BJ375" s="11" t="s">
        <v>25</v>
      </c>
      <c r="BK375" s="125">
        <f t="shared" si="79"/>
        <v>0</v>
      </c>
      <c r="BL375" s="11" t="s">
        <v>166</v>
      </c>
      <c r="BM375" s="11" t="s">
        <v>1045</v>
      </c>
    </row>
    <row r="376" spans="2:65" s="34" customFormat="1" ht="28.5" customHeight="1">
      <c r="B376" s="161"/>
      <c r="C376" s="248" t="s">
        <v>556</v>
      </c>
      <c r="D376" s="248" t="s">
        <v>427</v>
      </c>
      <c r="E376" s="249" t="s">
        <v>1046</v>
      </c>
      <c r="F376" s="250" t="s">
        <v>1047</v>
      </c>
      <c r="G376" s="250"/>
      <c r="H376" s="250"/>
      <c r="I376" s="250"/>
      <c r="J376" s="251" t="s">
        <v>595</v>
      </c>
      <c r="K376" s="252">
        <v>2</v>
      </c>
      <c r="L376" s="253">
        <v>0</v>
      </c>
      <c r="M376" s="253"/>
      <c r="N376" s="254">
        <f t="shared" si="70"/>
        <v>0</v>
      </c>
      <c r="O376" s="254"/>
      <c r="P376" s="254"/>
      <c r="Q376" s="254"/>
      <c r="R376" s="163"/>
      <c r="T376" s="204"/>
      <c r="U376" s="46" t="s">
        <v>50</v>
      </c>
      <c r="V376" s="36"/>
      <c r="W376" s="205">
        <f t="shared" si="71"/>
        <v>0</v>
      </c>
      <c r="X376" s="205">
        <v>0.0069</v>
      </c>
      <c r="Y376" s="205">
        <f t="shared" si="72"/>
        <v>0.0138</v>
      </c>
      <c r="Z376" s="205">
        <v>0</v>
      </c>
      <c r="AA376" s="206">
        <f t="shared" si="73"/>
        <v>0</v>
      </c>
      <c r="AR376" s="11" t="s">
        <v>235</v>
      </c>
      <c r="AT376" s="11" t="s">
        <v>427</v>
      </c>
      <c r="AU376" s="11" t="s">
        <v>24</v>
      </c>
      <c r="AY376" s="11" t="s">
        <v>161</v>
      </c>
      <c r="BE376" s="125">
        <f t="shared" si="74"/>
        <v>0</v>
      </c>
      <c r="BF376" s="125">
        <f t="shared" si="75"/>
        <v>0</v>
      </c>
      <c r="BG376" s="125">
        <f t="shared" si="76"/>
        <v>0</v>
      </c>
      <c r="BH376" s="125">
        <f t="shared" si="77"/>
        <v>0</v>
      </c>
      <c r="BI376" s="125">
        <f t="shared" si="78"/>
        <v>0</v>
      </c>
      <c r="BJ376" s="11" t="s">
        <v>25</v>
      </c>
      <c r="BK376" s="125">
        <f t="shared" si="79"/>
        <v>0</v>
      </c>
      <c r="BL376" s="11" t="s">
        <v>166</v>
      </c>
      <c r="BM376" s="11" t="s">
        <v>1048</v>
      </c>
    </row>
    <row r="377" spans="2:65" s="34" customFormat="1" ht="20.25" customHeight="1">
      <c r="B377" s="161"/>
      <c r="C377" s="248" t="s">
        <v>560</v>
      </c>
      <c r="D377" s="248" t="s">
        <v>427</v>
      </c>
      <c r="E377" s="249" t="s">
        <v>1049</v>
      </c>
      <c r="F377" s="250" t="s">
        <v>1050</v>
      </c>
      <c r="G377" s="250"/>
      <c r="H377" s="250"/>
      <c r="I377" s="250"/>
      <c r="J377" s="251" t="s">
        <v>595</v>
      </c>
      <c r="K377" s="252">
        <v>2</v>
      </c>
      <c r="L377" s="253">
        <v>0</v>
      </c>
      <c r="M377" s="253"/>
      <c r="N377" s="254">
        <f t="shared" si="70"/>
        <v>0</v>
      </c>
      <c r="O377" s="254"/>
      <c r="P377" s="254"/>
      <c r="Q377" s="254"/>
      <c r="R377" s="163"/>
      <c r="T377" s="204"/>
      <c r="U377" s="46" t="s">
        <v>50</v>
      </c>
      <c r="V377" s="36"/>
      <c r="W377" s="205">
        <f t="shared" si="71"/>
        <v>0</v>
      </c>
      <c r="X377" s="205">
        <v>0.0133</v>
      </c>
      <c r="Y377" s="205">
        <f t="shared" si="72"/>
        <v>0.0266</v>
      </c>
      <c r="Z377" s="205">
        <v>0</v>
      </c>
      <c r="AA377" s="206">
        <f t="shared" si="73"/>
        <v>0</v>
      </c>
      <c r="AR377" s="11" t="s">
        <v>235</v>
      </c>
      <c r="AT377" s="11" t="s">
        <v>427</v>
      </c>
      <c r="AU377" s="11" t="s">
        <v>24</v>
      </c>
      <c r="AY377" s="11" t="s">
        <v>161</v>
      </c>
      <c r="BE377" s="125">
        <f t="shared" si="74"/>
        <v>0</v>
      </c>
      <c r="BF377" s="125">
        <f t="shared" si="75"/>
        <v>0</v>
      </c>
      <c r="BG377" s="125">
        <f t="shared" si="76"/>
        <v>0</v>
      </c>
      <c r="BH377" s="125">
        <f t="shared" si="77"/>
        <v>0</v>
      </c>
      <c r="BI377" s="125">
        <f t="shared" si="78"/>
        <v>0</v>
      </c>
      <c r="BJ377" s="11" t="s">
        <v>25</v>
      </c>
      <c r="BK377" s="125">
        <f t="shared" si="79"/>
        <v>0</v>
      </c>
      <c r="BL377" s="11" t="s">
        <v>166</v>
      </c>
      <c r="BM377" s="11" t="s">
        <v>1051</v>
      </c>
    </row>
    <row r="378" spans="2:65" s="34" customFormat="1" ht="39.75" customHeight="1">
      <c r="B378" s="161"/>
      <c r="C378" s="197" t="s">
        <v>564</v>
      </c>
      <c r="D378" s="197" t="s">
        <v>162</v>
      </c>
      <c r="E378" s="198" t="s">
        <v>1052</v>
      </c>
      <c r="F378" s="199" t="s">
        <v>1053</v>
      </c>
      <c r="G378" s="199"/>
      <c r="H378" s="199"/>
      <c r="I378" s="199"/>
      <c r="J378" s="200" t="s">
        <v>595</v>
      </c>
      <c r="K378" s="201">
        <v>2</v>
      </c>
      <c r="L378" s="202">
        <v>0</v>
      </c>
      <c r="M378" s="202"/>
      <c r="N378" s="203">
        <f t="shared" si="70"/>
        <v>0</v>
      </c>
      <c r="O378" s="203"/>
      <c r="P378" s="203"/>
      <c r="Q378" s="203"/>
      <c r="R378" s="163"/>
      <c r="T378" s="204"/>
      <c r="U378" s="46" t="s">
        <v>50</v>
      </c>
      <c r="V378" s="36"/>
      <c r="W378" s="205">
        <f t="shared" si="71"/>
        <v>0</v>
      </c>
      <c r="X378" s="205">
        <v>0</v>
      </c>
      <c r="Y378" s="205">
        <f t="shared" si="72"/>
        <v>0</v>
      </c>
      <c r="Z378" s="205">
        <v>0</v>
      </c>
      <c r="AA378" s="206">
        <f t="shared" si="73"/>
        <v>0</v>
      </c>
      <c r="AR378" s="11" t="s">
        <v>166</v>
      </c>
      <c r="AT378" s="11" t="s">
        <v>162</v>
      </c>
      <c r="AU378" s="11" t="s">
        <v>24</v>
      </c>
      <c r="AY378" s="11" t="s">
        <v>161</v>
      </c>
      <c r="BE378" s="125">
        <f t="shared" si="74"/>
        <v>0</v>
      </c>
      <c r="BF378" s="125">
        <f t="shared" si="75"/>
        <v>0</v>
      </c>
      <c r="BG378" s="125">
        <f t="shared" si="76"/>
        <v>0</v>
      </c>
      <c r="BH378" s="125">
        <f t="shared" si="77"/>
        <v>0</v>
      </c>
      <c r="BI378" s="125">
        <f t="shared" si="78"/>
        <v>0</v>
      </c>
      <c r="BJ378" s="11" t="s">
        <v>25</v>
      </c>
      <c r="BK378" s="125">
        <f t="shared" si="79"/>
        <v>0</v>
      </c>
      <c r="BL378" s="11" t="s">
        <v>166</v>
      </c>
      <c r="BM378" s="11" t="s">
        <v>1054</v>
      </c>
    </row>
    <row r="379" spans="2:65" s="34" customFormat="1" ht="28.5" customHeight="1">
      <c r="B379" s="161"/>
      <c r="C379" s="248" t="s">
        <v>568</v>
      </c>
      <c r="D379" s="248" t="s">
        <v>427</v>
      </c>
      <c r="E379" s="249" t="s">
        <v>1055</v>
      </c>
      <c r="F379" s="250" t="s">
        <v>1056</v>
      </c>
      <c r="G379" s="250"/>
      <c r="H379" s="250"/>
      <c r="I379" s="250"/>
      <c r="J379" s="251" t="s">
        <v>595</v>
      </c>
      <c r="K379" s="252">
        <v>2</v>
      </c>
      <c r="L379" s="253">
        <v>0</v>
      </c>
      <c r="M379" s="253"/>
      <c r="N379" s="254">
        <f t="shared" si="70"/>
        <v>0</v>
      </c>
      <c r="O379" s="254"/>
      <c r="P379" s="254"/>
      <c r="Q379" s="254"/>
      <c r="R379" s="163"/>
      <c r="T379" s="204"/>
      <c r="U379" s="46" t="s">
        <v>50</v>
      </c>
      <c r="V379" s="36"/>
      <c r="W379" s="205">
        <f t="shared" si="71"/>
        <v>0</v>
      </c>
      <c r="X379" s="205">
        <v>0.013</v>
      </c>
      <c r="Y379" s="205">
        <f t="shared" si="72"/>
        <v>0.026</v>
      </c>
      <c r="Z379" s="205">
        <v>0</v>
      </c>
      <c r="AA379" s="206">
        <f t="shared" si="73"/>
        <v>0</v>
      </c>
      <c r="AR379" s="11" t="s">
        <v>235</v>
      </c>
      <c r="AT379" s="11" t="s">
        <v>427</v>
      </c>
      <c r="AU379" s="11" t="s">
        <v>24</v>
      </c>
      <c r="AY379" s="11" t="s">
        <v>161</v>
      </c>
      <c r="BE379" s="125">
        <f t="shared" si="74"/>
        <v>0</v>
      </c>
      <c r="BF379" s="125">
        <f t="shared" si="75"/>
        <v>0</v>
      </c>
      <c r="BG379" s="125">
        <f t="shared" si="76"/>
        <v>0</v>
      </c>
      <c r="BH379" s="125">
        <f t="shared" si="77"/>
        <v>0</v>
      </c>
      <c r="BI379" s="125">
        <f t="shared" si="78"/>
        <v>0</v>
      </c>
      <c r="BJ379" s="11" t="s">
        <v>25</v>
      </c>
      <c r="BK379" s="125">
        <f t="shared" si="79"/>
        <v>0</v>
      </c>
      <c r="BL379" s="11" t="s">
        <v>166</v>
      </c>
      <c r="BM379" s="11" t="s">
        <v>1057</v>
      </c>
    </row>
    <row r="380" spans="2:65" s="34" customFormat="1" ht="28.5" customHeight="1">
      <c r="B380" s="161"/>
      <c r="C380" s="197" t="s">
        <v>485</v>
      </c>
      <c r="D380" s="197" t="s">
        <v>162</v>
      </c>
      <c r="E380" s="198" t="s">
        <v>1058</v>
      </c>
      <c r="F380" s="199" t="s">
        <v>1059</v>
      </c>
      <c r="G380" s="199"/>
      <c r="H380" s="199"/>
      <c r="I380" s="199"/>
      <c r="J380" s="200" t="s">
        <v>595</v>
      </c>
      <c r="K380" s="201">
        <v>1</v>
      </c>
      <c r="L380" s="202">
        <v>0</v>
      </c>
      <c r="M380" s="202"/>
      <c r="N380" s="203">
        <f t="shared" si="70"/>
        <v>0</v>
      </c>
      <c r="O380" s="203"/>
      <c r="P380" s="203"/>
      <c r="Q380" s="203"/>
      <c r="R380" s="163"/>
      <c r="T380" s="204"/>
      <c r="U380" s="46" t="s">
        <v>50</v>
      </c>
      <c r="V380" s="36"/>
      <c r="W380" s="205">
        <f t="shared" si="71"/>
        <v>0</v>
      </c>
      <c r="X380" s="205">
        <v>0.0012</v>
      </c>
      <c r="Y380" s="205">
        <f t="shared" si="72"/>
        <v>0.0012</v>
      </c>
      <c r="Z380" s="205">
        <v>0</v>
      </c>
      <c r="AA380" s="206">
        <f t="shared" si="73"/>
        <v>0</v>
      </c>
      <c r="AR380" s="11" t="s">
        <v>166</v>
      </c>
      <c r="AT380" s="11" t="s">
        <v>162</v>
      </c>
      <c r="AU380" s="11" t="s">
        <v>24</v>
      </c>
      <c r="AY380" s="11" t="s">
        <v>161</v>
      </c>
      <c r="BE380" s="125">
        <f t="shared" si="74"/>
        <v>0</v>
      </c>
      <c r="BF380" s="125">
        <f t="shared" si="75"/>
        <v>0</v>
      </c>
      <c r="BG380" s="125">
        <f t="shared" si="76"/>
        <v>0</v>
      </c>
      <c r="BH380" s="125">
        <f t="shared" si="77"/>
        <v>0</v>
      </c>
      <c r="BI380" s="125">
        <f t="shared" si="78"/>
        <v>0</v>
      </c>
      <c r="BJ380" s="11" t="s">
        <v>25</v>
      </c>
      <c r="BK380" s="125">
        <f t="shared" si="79"/>
        <v>0</v>
      </c>
      <c r="BL380" s="11" t="s">
        <v>166</v>
      </c>
      <c r="BM380" s="11" t="s">
        <v>1060</v>
      </c>
    </row>
    <row r="381" spans="2:65" s="34" customFormat="1" ht="28.5" customHeight="1">
      <c r="B381" s="161"/>
      <c r="C381" s="248" t="s">
        <v>575</v>
      </c>
      <c r="D381" s="248" t="s">
        <v>427</v>
      </c>
      <c r="E381" s="249" t="s">
        <v>1061</v>
      </c>
      <c r="F381" s="250" t="s">
        <v>1062</v>
      </c>
      <c r="G381" s="250"/>
      <c r="H381" s="250"/>
      <c r="I381" s="250"/>
      <c r="J381" s="251" t="s">
        <v>595</v>
      </c>
      <c r="K381" s="252">
        <v>1</v>
      </c>
      <c r="L381" s="253">
        <v>0</v>
      </c>
      <c r="M381" s="253"/>
      <c r="N381" s="254">
        <f t="shared" si="70"/>
        <v>0</v>
      </c>
      <c r="O381" s="254"/>
      <c r="P381" s="254"/>
      <c r="Q381" s="254"/>
      <c r="R381" s="163"/>
      <c r="T381" s="204"/>
      <c r="U381" s="46" t="s">
        <v>50</v>
      </c>
      <c r="V381" s="36"/>
      <c r="W381" s="205">
        <f t="shared" si="71"/>
        <v>0</v>
      </c>
      <c r="X381" s="205">
        <v>0.0153</v>
      </c>
      <c r="Y381" s="205">
        <f t="shared" si="72"/>
        <v>0.0153</v>
      </c>
      <c r="Z381" s="205">
        <v>0</v>
      </c>
      <c r="AA381" s="206">
        <f t="shared" si="73"/>
        <v>0</v>
      </c>
      <c r="AR381" s="11" t="s">
        <v>235</v>
      </c>
      <c r="AT381" s="11" t="s">
        <v>427</v>
      </c>
      <c r="AU381" s="11" t="s">
        <v>24</v>
      </c>
      <c r="AY381" s="11" t="s">
        <v>161</v>
      </c>
      <c r="BE381" s="125">
        <f t="shared" si="74"/>
        <v>0</v>
      </c>
      <c r="BF381" s="125">
        <f t="shared" si="75"/>
        <v>0</v>
      </c>
      <c r="BG381" s="125">
        <f t="shared" si="76"/>
        <v>0</v>
      </c>
      <c r="BH381" s="125">
        <f t="shared" si="77"/>
        <v>0</v>
      </c>
      <c r="BI381" s="125">
        <f t="shared" si="78"/>
        <v>0</v>
      </c>
      <c r="BJ381" s="11" t="s">
        <v>25</v>
      </c>
      <c r="BK381" s="125">
        <f t="shared" si="79"/>
        <v>0</v>
      </c>
      <c r="BL381" s="11" t="s">
        <v>166</v>
      </c>
      <c r="BM381" s="11" t="s">
        <v>1063</v>
      </c>
    </row>
    <row r="382" spans="2:65" s="34" customFormat="1" ht="39.75" customHeight="1">
      <c r="B382" s="161"/>
      <c r="C382" s="197" t="s">
        <v>580</v>
      </c>
      <c r="D382" s="197" t="s">
        <v>162</v>
      </c>
      <c r="E382" s="198" t="s">
        <v>1064</v>
      </c>
      <c r="F382" s="199" t="s">
        <v>1065</v>
      </c>
      <c r="G382" s="199"/>
      <c r="H382" s="199"/>
      <c r="I382" s="199"/>
      <c r="J382" s="200" t="s">
        <v>595</v>
      </c>
      <c r="K382" s="201">
        <v>6</v>
      </c>
      <c r="L382" s="202">
        <v>0</v>
      </c>
      <c r="M382" s="202"/>
      <c r="N382" s="203">
        <f t="shared" si="70"/>
        <v>0</v>
      </c>
      <c r="O382" s="203"/>
      <c r="P382" s="203"/>
      <c r="Q382" s="203"/>
      <c r="R382" s="163"/>
      <c r="T382" s="204"/>
      <c r="U382" s="46" t="s">
        <v>50</v>
      </c>
      <c r="V382" s="36"/>
      <c r="W382" s="205">
        <f t="shared" si="71"/>
        <v>0</v>
      </c>
      <c r="X382" s="205">
        <v>0</v>
      </c>
      <c r="Y382" s="205">
        <f t="shared" si="72"/>
        <v>0</v>
      </c>
      <c r="Z382" s="205">
        <v>0</v>
      </c>
      <c r="AA382" s="206">
        <f t="shared" si="73"/>
        <v>0</v>
      </c>
      <c r="AR382" s="11" t="s">
        <v>166</v>
      </c>
      <c r="AT382" s="11" t="s">
        <v>162</v>
      </c>
      <c r="AU382" s="11" t="s">
        <v>24</v>
      </c>
      <c r="AY382" s="11" t="s">
        <v>161</v>
      </c>
      <c r="BE382" s="125">
        <f t="shared" si="74"/>
        <v>0</v>
      </c>
      <c r="BF382" s="125">
        <f t="shared" si="75"/>
        <v>0</v>
      </c>
      <c r="BG382" s="125">
        <f t="shared" si="76"/>
        <v>0</v>
      </c>
      <c r="BH382" s="125">
        <f t="shared" si="77"/>
        <v>0</v>
      </c>
      <c r="BI382" s="125">
        <f t="shared" si="78"/>
        <v>0</v>
      </c>
      <c r="BJ382" s="11" t="s">
        <v>25</v>
      </c>
      <c r="BK382" s="125">
        <f t="shared" si="79"/>
        <v>0</v>
      </c>
      <c r="BL382" s="11" t="s">
        <v>166</v>
      </c>
      <c r="BM382" s="11" t="s">
        <v>1066</v>
      </c>
    </row>
    <row r="383" spans="2:65" s="34" customFormat="1" ht="20.25" customHeight="1">
      <c r="B383" s="161"/>
      <c r="C383" s="248" t="s">
        <v>584</v>
      </c>
      <c r="D383" s="248" t="s">
        <v>427</v>
      </c>
      <c r="E383" s="249" t="s">
        <v>1067</v>
      </c>
      <c r="F383" s="250" t="s">
        <v>1068</v>
      </c>
      <c r="G383" s="250"/>
      <c r="H383" s="250"/>
      <c r="I383" s="250"/>
      <c r="J383" s="251" t="s">
        <v>595</v>
      </c>
      <c r="K383" s="252">
        <v>5</v>
      </c>
      <c r="L383" s="253">
        <v>0</v>
      </c>
      <c r="M383" s="253"/>
      <c r="N383" s="254">
        <f t="shared" si="70"/>
        <v>0</v>
      </c>
      <c r="O383" s="254"/>
      <c r="P383" s="254"/>
      <c r="Q383" s="254"/>
      <c r="R383" s="163"/>
      <c r="T383" s="204"/>
      <c r="U383" s="46" t="s">
        <v>50</v>
      </c>
      <c r="V383" s="36"/>
      <c r="W383" s="205">
        <f t="shared" si="71"/>
        <v>0</v>
      </c>
      <c r="X383" s="205">
        <v>0.0101</v>
      </c>
      <c r="Y383" s="205">
        <f t="shared" si="72"/>
        <v>0.050499999999999996</v>
      </c>
      <c r="Z383" s="205">
        <v>0</v>
      </c>
      <c r="AA383" s="206">
        <f t="shared" si="73"/>
        <v>0</v>
      </c>
      <c r="AR383" s="11" t="s">
        <v>235</v>
      </c>
      <c r="AT383" s="11" t="s">
        <v>427</v>
      </c>
      <c r="AU383" s="11" t="s">
        <v>24</v>
      </c>
      <c r="AY383" s="11" t="s">
        <v>161</v>
      </c>
      <c r="BE383" s="125">
        <f t="shared" si="74"/>
        <v>0</v>
      </c>
      <c r="BF383" s="125">
        <f t="shared" si="75"/>
        <v>0</v>
      </c>
      <c r="BG383" s="125">
        <f t="shared" si="76"/>
        <v>0</v>
      </c>
      <c r="BH383" s="125">
        <f t="shared" si="77"/>
        <v>0</v>
      </c>
      <c r="BI383" s="125">
        <f t="shared" si="78"/>
        <v>0</v>
      </c>
      <c r="BJ383" s="11" t="s">
        <v>25</v>
      </c>
      <c r="BK383" s="125">
        <f t="shared" si="79"/>
        <v>0</v>
      </c>
      <c r="BL383" s="11" t="s">
        <v>166</v>
      </c>
      <c r="BM383" s="11" t="s">
        <v>1069</v>
      </c>
    </row>
    <row r="384" spans="2:65" s="34" customFormat="1" ht="20.25" customHeight="1">
      <c r="B384" s="161"/>
      <c r="C384" s="248" t="s">
        <v>588</v>
      </c>
      <c r="D384" s="248" t="s">
        <v>427</v>
      </c>
      <c r="E384" s="249" t="s">
        <v>1070</v>
      </c>
      <c r="F384" s="250" t="s">
        <v>1071</v>
      </c>
      <c r="G384" s="250"/>
      <c r="H384" s="250"/>
      <c r="I384" s="250"/>
      <c r="J384" s="251" t="s">
        <v>595</v>
      </c>
      <c r="K384" s="252">
        <v>1</v>
      </c>
      <c r="L384" s="253">
        <v>0</v>
      </c>
      <c r="M384" s="253"/>
      <c r="N384" s="254">
        <f t="shared" si="70"/>
        <v>0</v>
      </c>
      <c r="O384" s="254"/>
      <c r="P384" s="254"/>
      <c r="Q384" s="254"/>
      <c r="R384" s="163"/>
      <c r="T384" s="204"/>
      <c r="U384" s="46" t="s">
        <v>50</v>
      </c>
      <c r="V384" s="36"/>
      <c r="W384" s="205">
        <f t="shared" si="71"/>
        <v>0</v>
      </c>
      <c r="X384" s="205">
        <v>0.0088</v>
      </c>
      <c r="Y384" s="205">
        <f t="shared" si="72"/>
        <v>0.0088</v>
      </c>
      <c r="Z384" s="205">
        <v>0</v>
      </c>
      <c r="AA384" s="206">
        <f t="shared" si="73"/>
        <v>0</v>
      </c>
      <c r="AR384" s="11" t="s">
        <v>235</v>
      </c>
      <c r="AT384" s="11" t="s">
        <v>427</v>
      </c>
      <c r="AU384" s="11" t="s">
        <v>24</v>
      </c>
      <c r="AY384" s="11" t="s">
        <v>161</v>
      </c>
      <c r="BE384" s="125">
        <f t="shared" si="74"/>
        <v>0</v>
      </c>
      <c r="BF384" s="125">
        <f t="shared" si="75"/>
        <v>0</v>
      </c>
      <c r="BG384" s="125">
        <f t="shared" si="76"/>
        <v>0</v>
      </c>
      <c r="BH384" s="125">
        <f t="shared" si="77"/>
        <v>0</v>
      </c>
      <c r="BI384" s="125">
        <f t="shared" si="78"/>
        <v>0</v>
      </c>
      <c r="BJ384" s="11" t="s">
        <v>25</v>
      </c>
      <c r="BK384" s="125">
        <f t="shared" si="79"/>
        <v>0</v>
      </c>
      <c r="BL384" s="11" t="s">
        <v>166</v>
      </c>
      <c r="BM384" s="11" t="s">
        <v>1072</v>
      </c>
    </row>
    <row r="385" spans="2:65" s="34" customFormat="1" ht="39.75" customHeight="1">
      <c r="B385" s="161"/>
      <c r="C385" s="197" t="s">
        <v>592</v>
      </c>
      <c r="D385" s="197" t="s">
        <v>162</v>
      </c>
      <c r="E385" s="198" t="s">
        <v>1073</v>
      </c>
      <c r="F385" s="199" t="s">
        <v>1074</v>
      </c>
      <c r="G385" s="199"/>
      <c r="H385" s="199"/>
      <c r="I385" s="199"/>
      <c r="J385" s="200" t="s">
        <v>595</v>
      </c>
      <c r="K385" s="201">
        <v>3</v>
      </c>
      <c r="L385" s="202">
        <v>0</v>
      </c>
      <c r="M385" s="202"/>
      <c r="N385" s="203">
        <f t="shared" si="70"/>
        <v>0</v>
      </c>
      <c r="O385" s="203"/>
      <c r="P385" s="203"/>
      <c r="Q385" s="203"/>
      <c r="R385" s="163"/>
      <c r="T385" s="204"/>
      <c r="U385" s="46" t="s">
        <v>50</v>
      </c>
      <c r="V385" s="36"/>
      <c r="W385" s="205">
        <f t="shared" si="71"/>
        <v>0</v>
      </c>
      <c r="X385" s="205">
        <v>0</v>
      </c>
      <c r="Y385" s="205">
        <f t="shared" si="72"/>
        <v>0</v>
      </c>
      <c r="Z385" s="205">
        <v>0</v>
      </c>
      <c r="AA385" s="206">
        <f t="shared" si="73"/>
        <v>0</v>
      </c>
      <c r="AR385" s="11" t="s">
        <v>166</v>
      </c>
      <c r="AT385" s="11" t="s">
        <v>162</v>
      </c>
      <c r="AU385" s="11" t="s">
        <v>24</v>
      </c>
      <c r="AY385" s="11" t="s">
        <v>161</v>
      </c>
      <c r="BE385" s="125">
        <f t="shared" si="74"/>
        <v>0</v>
      </c>
      <c r="BF385" s="125">
        <f t="shared" si="75"/>
        <v>0</v>
      </c>
      <c r="BG385" s="125">
        <f t="shared" si="76"/>
        <v>0</v>
      </c>
      <c r="BH385" s="125">
        <f t="shared" si="77"/>
        <v>0</v>
      </c>
      <c r="BI385" s="125">
        <f t="shared" si="78"/>
        <v>0</v>
      </c>
      <c r="BJ385" s="11" t="s">
        <v>25</v>
      </c>
      <c r="BK385" s="125">
        <f t="shared" si="79"/>
        <v>0</v>
      </c>
      <c r="BL385" s="11" t="s">
        <v>166</v>
      </c>
      <c r="BM385" s="11" t="s">
        <v>1075</v>
      </c>
    </row>
    <row r="386" spans="2:65" s="34" customFormat="1" ht="28.5" customHeight="1">
      <c r="B386" s="161"/>
      <c r="C386" s="248" t="s">
        <v>216</v>
      </c>
      <c r="D386" s="248" t="s">
        <v>427</v>
      </c>
      <c r="E386" s="249" t="s">
        <v>1076</v>
      </c>
      <c r="F386" s="250" t="s">
        <v>1077</v>
      </c>
      <c r="G386" s="250"/>
      <c r="H386" s="250"/>
      <c r="I386" s="250"/>
      <c r="J386" s="251" t="s">
        <v>595</v>
      </c>
      <c r="K386" s="252">
        <v>3</v>
      </c>
      <c r="L386" s="253">
        <v>0</v>
      </c>
      <c r="M386" s="253"/>
      <c r="N386" s="254">
        <f t="shared" si="70"/>
        <v>0</v>
      </c>
      <c r="O386" s="254"/>
      <c r="P386" s="254"/>
      <c r="Q386" s="254"/>
      <c r="R386" s="163"/>
      <c r="T386" s="204"/>
      <c r="U386" s="46" t="s">
        <v>50</v>
      </c>
      <c r="V386" s="36"/>
      <c r="W386" s="205">
        <f t="shared" si="71"/>
        <v>0</v>
      </c>
      <c r="X386" s="205">
        <v>0.0094</v>
      </c>
      <c r="Y386" s="205">
        <f t="shared" si="72"/>
        <v>0.028200000000000003</v>
      </c>
      <c r="Z386" s="205">
        <v>0</v>
      </c>
      <c r="AA386" s="206">
        <f t="shared" si="73"/>
        <v>0</v>
      </c>
      <c r="AR386" s="11" t="s">
        <v>235</v>
      </c>
      <c r="AT386" s="11" t="s">
        <v>427</v>
      </c>
      <c r="AU386" s="11" t="s">
        <v>24</v>
      </c>
      <c r="AY386" s="11" t="s">
        <v>161</v>
      </c>
      <c r="BE386" s="125">
        <f t="shared" si="74"/>
        <v>0</v>
      </c>
      <c r="BF386" s="125">
        <f t="shared" si="75"/>
        <v>0</v>
      </c>
      <c r="BG386" s="125">
        <f t="shared" si="76"/>
        <v>0</v>
      </c>
      <c r="BH386" s="125">
        <f t="shared" si="77"/>
        <v>0</v>
      </c>
      <c r="BI386" s="125">
        <f t="shared" si="78"/>
        <v>0</v>
      </c>
      <c r="BJ386" s="11" t="s">
        <v>25</v>
      </c>
      <c r="BK386" s="125">
        <f t="shared" si="79"/>
        <v>0</v>
      </c>
      <c r="BL386" s="11" t="s">
        <v>166</v>
      </c>
      <c r="BM386" s="11" t="s">
        <v>1078</v>
      </c>
    </row>
    <row r="387" spans="2:65" s="34" customFormat="1" ht="28.5" customHeight="1">
      <c r="B387" s="161"/>
      <c r="C387" s="197" t="s">
        <v>602</v>
      </c>
      <c r="D387" s="197" t="s">
        <v>162</v>
      </c>
      <c r="E387" s="198" t="s">
        <v>1079</v>
      </c>
      <c r="F387" s="199" t="s">
        <v>1080</v>
      </c>
      <c r="G387" s="199"/>
      <c r="H387" s="199"/>
      <c r="I387" s="199"/>
      <c r="J387" s="200" t="s">
        <v>595</v>
      </c>
      <c r="K387" s="201">
        <v>3</v>
      </c>
      <c r="L387" s="202">
        <v>0</v>
      </c>
      <c r="M387" s="202"/>
      <c r="N387" s="203">
        <f t="shared" si="70"/>
        <v>0</v>
      </c>
      <c r="O387" s="203"/>
      <c r="P387" s="203"/>
      <c r="Q387" s="203"/>
      <c r="R387" s="163"/>
      <c r="T387" s="204"/>
      <c r="U387" s="46" t="s">
        <v>50</v>
      </c>
      <c r="V387" s="36"/>
      <c r="W387" s="205">
        <f t="shared" si="71"/>
        <v>0</v>
      </c>
      <c r="X387" s="205">
        <v>0.00163</v>
      </c>
      <c r="Y387" s="205">
        <f t="shared" si="72"/>
        <v>0.00489</v>
      </c>
      <c r="Z387" s="205">
        <v>0</v>
      </c>
      <c r="AA387" s="206">
        <f t="shared" si="73"/>
        <v>0</v>
      </c>
      <c r="AR387" s="11" t="s">
        <v>166</v>
      </c>
      <c r="AT387" s="11" t="s">
        <v>162</v>
      </c>
      <c r="AU387" s="11" t="s">
        <v>24</v>
      </c>
      <c r="AY387" s="11" t="s">
        <v>161</v>
      </c>
      <c r="BE387" s="125">
        <f t="shared" si="74"/>
        <v>0</v>
      </c>
      <c r="BF387" s="125">
        <f t="shared" si="75"/>
        <v>0</v>
      </c>
      <c r="BG387" s="125">
        <f t="shared" si="76"/>
        <v>0</v>
      </c>
      <c r="BH387" s="125">
        <f t="shared" si="77"/>
        <v>0</v>
      </c>
      <c r="BI387" s="125">
        <f t="shared" si="78"/>
        <v>0</v>
      </c>
      <c r="BJ387" s="11" t="s">
        <v>25</v>
      </c>
      <c r="BK387" s="125">
        <f t="shared" si="79"/>
        <v>0</v>
      </c>
      <c r="BL387" s="11" t="s">
        <v>166</v>
      </c>
      <c r="BM387" s="11" t="s">
        <v>1081</v>
      </c>
    </row>
    <row r="388" spans="2:65" s="34" customFormat="1" ht="28.5" customHeight="1">
      <c r="B388" s="161"/>
      <c r="C388" s="248" t="s">
        <v>606</v>
      </c>
      <c r="D388" s="248" t="s">
        <v>427</v>
      </c>
      <c r="E388" s="249" t="s">
        <v>1082</v>
      </c>
      <c r="F388" s="250" t="s">
        <v>1083</v>
      </c>
      <c r="G388" s="250"/>
      <c r="H388" s="250"/>
      <c r="I388" s="250"/>
      <c r="J388" s="251" t="s">
        <v>595</v>
      </c>
      <c r="K388" s="252">
        <v>1</v>
      </c>
      <c r="L388" s="253">
        <v>0</v>
      </c>
      <c r="M388" s="253"/>
      <c r="N388" s="254">
        <f t="shared" si="70"/>
        <v>0</v>
      </c>
      <c r="O388" s="254"/>
      <c r="P388" s="254"/>
      <c r="Q388" s="254"/>
      <c r="R388" s="163"/>
      <c r="T388" s="204"/>
      <c r="U388" s="46" t="s">
        <v>50</v>
      </c>
      <c r="V388" s="36"/>
      <c r="W388" s="205">
        <f t="shared" si="71"/>
        <v>0</v>
      </c>
      <c r="X388" s="205">
        <v>0.012</v>
      </c>
      <c r="Y388" s="205">
        <f t="shared" si="72"/>
        <v>0.012</v>
      </c>
      <c r="Z388" s="205">
        <v>0</v>
      </c>
      <c r="AA388" s="206">
        <f t="shared" si="73"/>
        <v>0</v>
      </c>
      <c r="AR388" s="11" t="s">
        <v>235</v>
      </c>
      <c r="AT388" s="11" t="s">
        <v>427</v>
      </c>
      <c r="AU388" s="11" t="s">
        <v>24</v>
      </c>
      <c r="AY388" s="11" t="s">
        <v>161</v>
      </c>
      <c r="BE388" s="125">
        <f t="shared" si="74"/>
        <v>0</v>
      </c>
      <c r="BF388" s="125">
        <f t="shared" si="75"/>
        <v>0</v>
      </c>
      <c r="BG388" s="125">
        <f t="shared" si="76"/>
        <v>0</v>
      </c>
      <c r="BH388" s="125">
        <f t="shared" si="77"/>
        <v>0</v>
      </c>
      <c r="BI388" s="125">
        <f t="shared" si="78"/>
        <v>0</v>
      </c>
      <c r="BJ388" s="11" t="s">
        <v>25</v>
      </c>
      <c r="BK388" s="125">
        <f t="shared" si="79"/>
        <v>0</v>
      </c>
      <c r="BL388" s="11" t="s">
        <v>166</v>
      </c>
      <c r="BM388" s="11" t="s">
        <v>1084</v>
      </c>
    </row>
    <row r="389" spans="2:65" s="34" customFormat="1" ht="28.5" customHeight="1">
      <c r="B389" s="161"/>
      <c r="C389" s="248" t="s">
        <v>610</v>
      </c>
      <c r="D389" s="248" t="s">
        <v>427</v>
      </c>
      <c r="E389" s="249" t="s">
        <v>1085</v>
      </c>
      <c r="F389" s="250" t="s">
        <v>1086</v>
      </c>
      <c r="G389" s="250"/>
      <c r="H389" s="250"/>
      <c r="I389" s="250"/>
      <c r="J389" s="251" t="s">
        <v>595</v>
      </c>
      <c r="K389" s="252">
        <v>1</v>
      </c>
      <c r="L389" s="253">
        <v>0</v>
      </c>
      <c r="M389" s="253"/>
      <c r="N389" s="254">
        <f t="shared" si="70"/>
        <v>0</v>
      </c>
      <c r="O389" s="254"/>
      <c r="P389" s="254"/>
      <c r="Q389" s="254"/>
      <c r="R389" s="163"/>
      <c r="T389" s="204"/>
      <c r="U389" s="46" t="s">
        <v>50</v>
      </c>
      <c r="V389" s="36"/>
      <c r="W389" s="205">
        <f t="shared" si="71"/>
        <v>0</v>
      </c>
      <c r="X389" s="205">
        <v>0.0126</v>
      </c>
      <c r="Y389" s="205">
        <f t="shared" si="72"/>
        <v>0.0126</v>
      </c>
      <c r="Z389" s="205">
        <v>0</v>
      </c>
      <c r="AA389" s="206">
        <f t="shared" si="73"/>
        <v>0</v>
      </c>
      <c r="AR389" s="11" t="s">
        <v>235</v>
      </c>
      <c r="AT389" s="11" t="s">
        <v>427</v>
      </c>
      <c r="AU389" s="11" t="s">
        <v>24</v>
      </c>
      <c r="AY389" s="11" t="s">
        <v>161</v>
      </c>
      <c r="BE389" s="125">
        <f t="shared" si="74"/>
        <v>0</v>
      </c>
      <c r="BF389" s="125">
        <f t="shared" si="75"/>
        <v>0</v>
      </c>
      <c r="BG389" s="125">
        <f t="shared" si="76"/>
        <v>0</v>
      </c>
      <c r="BH389" s="125">
        <f t="shared" si="77"/>
        <v>0</v>
      </c>
      <c r="BI389" s="125">
        <f t="shared" si="78"/>
        <v>0</v>
      </c>
      <c r="BJ389" s="11" t="s">
        <v>25</v>
      </c>
      <c r="BK389" s="125">
        <f t="shared" si="79"/>
        <v>0</v>
      </c>
      <c r="BL389" s="11" t="s">
        <v>166</v>
      </c>
      <c r="BM389" s="11" t="s">
        <v>1087</v>
      </c>
    </row>
    <row r="390" spans="2:65" s="34" customFormat="1" ht="39.75" customHeight="1">
      <c r="B390" s="161"/>
      <c r="C390" s="248" t="s">
        <v>614</v>
      </c>
      <c r="D390" s="248" t="s">
        <v>427</v>
      </c>
      <c r="E390" s="249" t="s">
        <v>1088</v>
      </c>
      <c r="F390" s="250" t="s">
        <v>1089</v>
      </c>
      <c r="G390" s="250"/>
      <c r="H390" s="250"/>
      <c r="I390" s="250"/>
      <c r="J390" s="251" t="s">
        <v>595</v>
      </c>
      <c r="K390" s="252">
        <v>1</v>
      </c>
      <c r="L390" s="253">
        <v>0</v>
      </c>
      <c r="M390" s="253"/>
      <c r="N390" s="254">
        <f t="shared" si="70"/>
        <v>0</v>
      </c>
      <c r="O390" s="254"/>
      <c r="P390" s="254"/>
      <c r="Q390" s="254"/>
      <c r="R390" s="163"/>
      <c r="T390" s="204"/>
      <c r="U390" s="46" t="s">
        <v>50</v>
      </c>
      <c r="V390" s="36"/>
      <c r="W390" s="205">
        <f t="shared" si="71"/>
        <v>0</v>
      </c>
      <c r="X390" s="205">
        <v>0.0097</v>
      </c>
      <c r="Y390" s="205">
        <f t="shared" si="72"/>
        <v>0.0097</v>
      </c>
      <c r="Z390" s="205">
        <v>0</v>
      </c>
      <c r="AA390" s="206">
        <f t="shared" si="73"/>
        <v>0</v>
      </c>
      <c r="AR390" s="11" t="s">
        <v>235</v>
      </c>
      <c r="AT390" s="11" t="s">
        <v>427</v>
      </c>
      <c r="AU390" s="11" t="s">
        <v>24</v>
      </c>
      <c r="AY390" s="11" t="s">
        <v>161</v>
      </c>
      <c r="BE390" s="125">
        <f t="shared" si="74"/>
        <v>0</v>
      </c>
      <c r="BF390" s="125">
        <f t="shared" si="75"/>
        <v>0</v>
      </c>
      <c r="BG390" s="125">
        <f t="shared" si="76"/>
        <v>0</v>
      </c>
      <c r="BH390" s="125">
        <f t="shared" si="77"/>
        <v>0</v>
      </c>
      <c r="BI390" s="125">
        <f t="shared" si="78"/>
        <v>0</v>
      </c>
      <c r="BJ390" s="11" t="s">
        <v>25</v>
      </c>
      <c r="BK390" s="125">
        <f t="shared" si="79"/>
        <v>0</v>
      </c>
      <c r="BL390" s="11" t="s">
        <v>166</v>
      </c>
      <c r="BM390" s="11" t="s">
        <v>1090</v>
      </c>
    </row>
    <row r="391" spans="2:65" s="34" customFormat="1" ht="28.5" customHeight="1">
      <c r="B391" s="161"/>
      <c r="C391" s="197" t="s">
        <v>618</v>
      </c>
      <c r="D391" s="197" t="s">
        <v>162</v>
      </c>
      <c r="E391" s="198" t="s">
        <v>1091</v>
      </c>
      <c r="F391" s="199" t="s">
        <v>1092</v>
      </c>
      <c r="G391" s="199"/>
      <c r="H391" s="199"/>
      <c r="I391" s="199"/>
      <c r="J391" s="200" t="s">
        <v>595</v>
      </c>
      <c r="K391" s="201">
        <v>4</v>
      </c>
      <c r="L391" s="202">
        <v>0</v>
      </c>
      <c r="M391" s="202"/>
      <c r="N391" s="203">
        <f t="shared" si="70"/>
        <v>0</v>
      </c>
      <c r="O391" s="203"/>
      <c r="P391" s="203"/>
      <c r="Q391" s="203"/>
      <c r="R391" s="163"/>
      <c r="T391" s="204"/>
      <c r="U391" s="46" t="s">
        <v>50</v>
      </c>
      <c r="V391" s="36"/>
      <c r="W391" s="205">
        <f t="shared" si="71"/>
        <v>0</v>
      </c>
      <c r="X391" s="205">
        <v>0.00163</v>
      </c>
      <c r="Y391" s="205">
        <f t="shared" si="72"/>
        <v>0.00652</v>
      </c>
      <c r="Z391" s="205">
        <v>0</v>
      </c>
      <c r="AA391" s="206">
        <f t="shared" si="73"/>
        <v>0</v>
      </c>
      <c r="AR391" s="11" t="s">
        <v>166</v>
      </c>
      <c r="AT391" s="11" t="s">
        <v>162</v>
      </c>
      <c r="AU391" s="11" t="s">
        <v>24</v>
      </c>
      <c r="AY391" s="11" t="s">
        <v>161</v>
      </c>
      <c r="BE391" s="125">
        <f t="shared" si="74"/>
        <v>0</v>
      </c>
      <c r="BF391" s="125">
        <f t="shared" si="75"/>
        <v>0</v>
      </c>
      <c r="BG391" s="125">
        <f t="shared" si="76"/>
        <v>0</v>
      </c>
      <c r="BH391" s="125">
        <f t="shared" si="77"/>
        <v>0</v>
      </c>
      <c r="BI391" s="125">
        <f t="shared" si="78"/>
        <v>0</v>
      </c>
      <c r="BJ391" s="11" t="s">
        <v>25</v>
      </c>
      <c r="BK391" s="125">
        <f t="shared" si="79"/>
        <v>0</v>
      </c>
      <c r="BL391" s="11" t="s">
        <v>166</v>
      </c>
      <c r="BM391" s="11" t="s">
        <v>1093</v>
      </c>
    </row>
    <row r="392" spans="2:65" s="34" customFormat="1" ht="28.5" customHeight="1">
      <c r="B392" s="161"/>
      <c r="C392" s="248" t="s">
        <v>623</v>
      </c>
      <c r="D392" s="248" t="s">
        <v>427</v>
      </c>
      <c r="E392" s="249" t="s">
        <v>1094</v>
      </c>
      <c r="F392" s="250" t="s">
        <v>1095</v>
      </c>
      <c r="G392" s="250"/>
      <c r="H392" s="250"/>
      <c r="I392" s="250"/>
      <c r="J392" s="251" t="s">
        <v>595</v>
      </c>
      <c r="K392" s="252">
        <v>1</v>
      </c>
      <c r="L392" s="253">
        <v>0</v>
      </c>
      <c r="M392" s="253"/>
      <c r="N392" s="254">
        <f t="shared" si="70"/>
        <v>0</v>
      </c>
      <c r="O392" s="254"/>
      <c r="P392" s="254"/>
      <c r="Q392" s="254"/>
      <c r="R392" s="163"/>
      <c r="T392" s="204"/>
      <c r="U392" s="46" t="s">
        <v>50</v>
      </c>
      <c r="V392" s="36"/>
      <c r="W392" s="205">
        <f t="shared" si="71"/>
        <v>0</v>
      </c>
      <c r="X392" s="205">
        <v>0.0161</v>
      </c>
      <c r="Y392" s="205">
        <f t="shared" si="72"/>
        <v>0.0161</v>
      </c>
      <c r="Z392" s="205">
        <v>0</v>
      </c>
      <c r="AA392" s="206">
        <f t="shared" si="73"/>
        <v>0</v>
      </c>
      <c r="AR392" s="11" t="s">
        <v>235</v>
      </c>
      <c r="AT392" s="11" t="s">
        <v>427</v>
      </c>
      <c r="AU392" s="11" t="s">
        <v>24</v>
      </c>
      <c r="AY392" s="11" t="s">
        <v>161</v>
      </c>
      <c r="BE392" s="125">
        <f t="shared" si="74"/>
        <v>0</v>
      </c>
      <c r="BF392" s="125">
        <f t="shared" si="75"/>
        <v>0</v>
      </c>
      <c r="BG392" s="125">
        <f t="shared" si="76"/>
        <v>0</v>
      </c>
      <c r="BH392" s="125">
        <f t="shared" si="77"/>
        <v>0</v>
      </c>
      <c r="BI392" s="125">
        <f t="shared" si="78"/>
        <v>0</v>
      </c>
      <c r="BJ392" s="11" t="s">
        <v>25</v>
      </c>
      <c r="BK392" s="125">
        <f t="shared" si="79"/>
        <v>0</v>
      </c>
      <c r="BL392" s="11" t="s">
        <v>166</v>
      </c>
      <c r="BM392" s="11" t="s">
        <v>1096</v>
      </c>
    </row>
    <row r="393" spans="2:65" s="34" customFormat="1" ht="39.75" customHeight="1">
      <c r="B393" s="161"/>
      <c r="C393" s="248" t="s">
        <v>627</v>
      </c>
      <c r="D393" s="248" t="s">
        <v>427</v>
      </c>
      <c r="E393" s="249" t="s">
        <v>1097</v>
      </c>
      <c r="F393" s="250" t="s">
        <v>1098</v>
      </c>
      <c r="G393" s="250"/>
      <c r="H393" s="250"/>
      <c r="I393" s="250"/>
      <c r="J393" s="251" t="s">
        <v>595</v>
      </c>
      <c r="K393" s="252">
        <v>2</v>
      </c>
      <c r="L393" s="253">
        <v>0</v>
      </c>
      <c r="M393" s="253"/>
      <c r="N393" s="254">
        <f t="shared" si="70"/>
        <v>0</v>
      </c>
      <c r="O393" s="254"/>
      <c r="P393" s="254"/>
      <c r="Q393" s="254"/>
      <c r="R393" s="163"/>
      <c r="T393" s="204"/>
      <c r="U393" s="46" t="s">
        <v>50</v>
      </c>
      <c r="V393" s="36"/>
      <c r="W393" s="205">
        <f t="shared" si="71"/>
        <v>0</v>
      </c>
      <c r="X393" s="205">
        <v>0.0124</v>
      </c>
      <c r="Y393" s="205">
        <f t="shared" si="72"/>
        <v>0.0248</v>
      </c>
      <c r="Z393" s="205">
        <v>0</v>
      </c>
      <c r="AA393" s="206">
        <f t="shared" si="73"/>
        <v>0</v>
      </c>
      <c r="AR393" s="11" t="s">
        <v>235</v>
      </c>
      <c r="AT393" s="11" t="s">
        <v>427</v>
      </c>
      <c r="AU393" s="11" t="s">
        <v>24</v>
      </c>
      <c r="AY393" s="11" t="s">
        <v>161</v>
      </c>
      <c r="BE393" s="125">
        <f t="shared" si="74"/>
        <v>0</v>
      </c>
      <c r="BF393" s="125">
        <f t="shared" si="75"/>
        <v>0</v>
      </c>
      <c r="BG393" s="125">
        <f t="shared" si="76"/>
        <v>0</v>
      </c>
      <c r="BH393" s="125">
        <f t="shared" si="77"/>
        <v>0</v>
      </c>
      <c r="BI393" s="125">
        <f t="shared" si="78"/>
        <v>0</v>
      </c>
      <c r="BJ393" s="11" t="s">
        <v>25</v>
      </c>
      <c r="BK393" s="125">
        <f t="shared" si="79"/>
        <v>0</v>
      </c>
      <c r="BL393" s="11" t="s">
        <v>166</v>
      </c>
      <c r="BM393" s="11" t="s">
        <v>1099</v>
      </c>
    </row>
    <row r="394" spans="2:65" s="34" customFormat="1" ht="28.5" customHeight="1">
      <c r="B394" s="161"/>
      <c r="C394" s="248" t="s">
        <v>631</v>
      </c>
      <c r="D394" s="248" t="s">
        <v>427</v>
      </c>
      <c r="E394" s="249" t="s">
        <v>1100</v>
      </c>
      <c r="F394" s="250" t="s">
        <v>1101</v>
      </c>
      <c r="G394" s="250"/>
      <c r="H394" s="250"/>
      <c r="I394" s="250"/>
      <c r="J394" s="251" t="s">
        <v>595</v>
      </c>
      <c r="K394" s="252">
        <v>1</v>
      </c>
      <c r="L394" s="253">
        <v>0</v>
      </c>
      <c r="M394" s="253"/>
      <c r="N394" s="254">
        <f t="shared" si="70"/>
        <v>0</v>
      </c>
      <c r="O394" s="254"/>
      <c r="P394" s="254"/>
      <c r="Q394" s="254"/>
      <c r="R394" s="163"/>
      <c r="T394" s="204"/>
      <c r="U394" s="46" t="s">
        <v>50</v>
      </c>
      <c r="V394" s="36"/>
      <c r="W394" s="205">
        <f t="shared" si="71"/>
        <v>0</v>
      </c>
      <c r="X394" s="205">
        <v>0.0043</v>
      </c>
      <c r="Y394" s="205">
        <f t="shared" si="72"/>
        <v>0.0043</v>
      </c>
      <c r="Z394" s="205">
        <v>0</v>
      </c>
      <c r="AA394" s="206">
        <f t="shared" si="73"/>
        <v>0</v>
      </c>
      <c r="AR394" s="11" t="s">
        <v>235</v>
      </c>
      <c r="AT394" s="11" t="s">
        <v>427</v>
      </c>
      <c r="AU394" s="11" t="s">
        <v>24</v>
      </c>
      <c r="AY394" s="11" t="s">
        <v>161</v>
      </c>
      <c r="BE394" s="125">
        <f t="shared" si="74"/>
        <v>0</v>
      </c>
      <c r="BF394" s="125">
        <f t="shared" si="75"/>
        <v>0</v>
      </c>
      <c r="BG394" s="125">
        <f t="shared" si="76"/>
        <v>0</v>
      </c>
      <c r="BH394" s="125">
        <f t="shared" si="77"/>
        <v>0</v>
      </c>
      <c r="BI394" s="125">
        <f t="shared" si="78"/>
        <v>0</v>
      </c>
      <c r="BJ394" s="11" t="s">
        <v>25</v>
      </c>
      <c r="BK394" s="125">
        <f t="shared" si="79"/>
        <v>0</v>
      </c>
      <c r="BL394" s="11" t="s">
        <v>166</v>
      </c>
      <c r="BM394" s="11" t="s">
        <v>1102</v>
      </c>
    </row>
    <row r="395" spans="2:65" s="34" customFormat="1" ht="39.75" customHeight="1">
      <c r="B395" s="161"/>
      <c r="C395" s="197" t="s">
        <v>637</v>
      </c>
      <c r="D395" s="197" t="s">
        <v>162</v>
      </c>
      <c r="E395" s="198" t="s">
        <v>1103</v>
      </c>
      <c r="F395" s="199" t="s">
        <v>1104</v>
      </c>
      <c r="G395" s="199"/>
      <c r="H395" s="199"/>
      <c r="I395" s="199"/>
      <c r="J395" s="200" t="s">
        <v>595</v>
      </c>
      <c r="K395" s="201">
        <v>1</v>
      </c>
      <c r="L395" s="202">
        <v>0</v>
      </c>
      <c r="M395" s="202"/>
      <c r="N395" s="203">
        <f t="shared" si="70"/>
        <v>0</v>
      </c>
      <c r="O395" s="203"/>
      <c r="P395" s="203"/>
      <c r="Q395" s="203"/>
      <c r="R395" s="163"/>
      <c r="T395" s="204"/>
      <c r="U395" s="46" t="s">
        <v>50</v>
      </c>
      <c r="V395" s="36"/>
      <c r="W395" s="205">
        <f t="shared" si="71"/>
        <v>0</v>
      </c>
      <c r="X395" s="205">
        <v>0</v>
      </c>
      <c r="Y395" s="205">
        <f t="shared" si="72"/>
        <v>0</v>
      </c>
      <c r="Z395" s="205">
        <v>0</v>
      </c>
      <c r="AA395" s="206">
        <f t="shared" si="73"/>
        <v>0</v>
      </c>
      <c r="AR395" s="11" t="s">
        <v>166</v>
      </c>
      <c r="AT395" s="11" t="s">
        <v>162</v>
      </c>
      <c r="AU395" s="11" t="s">
        <v>24</v>
      </c>
      <c r="AY395" s="11" t="s">
        <v>161</v>
      </c>
      <c r="BE395" s="125">
        <f t="shared" si="74"/>
        <v>0</v>
      </c>
      <c r="BF395" s="125">
        <f t="shared" si="75"/>
        <v>0</v>
      </c>
      <c r="BG395" s="125">
        <f t="shared" si="76"/>
        <v>0</v>
      </c>
      <c r="BH395" s="125">
        <f t="shared" si="77"/>
        <v>0</v>
      </c>
      <c r="BI395" s="125">
        <f t="shared" si="78"/>
        <v>0</v>
      </c>
      <c r="BJ395" s="11" t="s">
        <v>25</v>
      </c>
      <c r="BK395" s="125">
        <f t="shared" si="79"/>
        <v>0</v>
      </c>
      <c r="BL395" s="11" t="s">
        <v>166</v>
      </c>
      <c r="BM395" s="11" t="s">
        <v>1105</v>
      </c>
    </row>
    <row r="396" spans="2:65" s="34" customFormat="1" ht="28.5" customHeight="1">
      <c r="B396" s="161"/>
      <c r="C396" s="248" t="s">
        <v>643</v>
      </c>
      <c r="D396" s="248" t="s">
        <v>427</v>
      </c>
      <c r="E396" s="249" t="s">
        <v>1106</v>
      </c>
      <c r="F396" s="250" t="s">
        <v>1107</v>
      </c>
      <c r="G396" s="250"/>
      <c r="H396" s="250"/>
      <c r="I396" s="250"/>
      <c r="J396" s="251" t="s">
        <v>595</v>
      </c>
      <c r="K396" s="252">
        <v>1</v>
      </c>
      <c r="L396" s="253">
        <v>0</v>
      </c>
      <c r="M396" s="253"/>
      <c r="N396" s="254">
        <f t="shared" si="70"/>
        <v>0</v>
      </c>
      <c r="O396" s="254"/>
      <c r="P396" s="254"/>
      <c r="Q396" s="254"/>
      <c r="R396" s="163"/>
      <c r="T396" s="204"/>
      <c r="U396" s="46" t="s">
        <v>50</v>
      </c>
      <c r="V396" s="36"/>
      <c r="W396" s="205">
        <f t="shared" si="71"/>
        <v>0</v>
      </c>
      <c r="X396" s="205">
        <v>0.015</v>
      </c>
      <c r="Y396" s="205">
        <f t="shared" si="72"/>
        <v>0.015</v>
      </c>
      <c r="Z396" s="205">
        <v>0</v>
      </c>
      <c r="AA396" s="206">
        <f t="shared" si="73"/>
        <v>0</v>
      </c>
      <c r="AR396" s="11" t="s">
        <v>235</v>
      </c>
      <c r="AT396" s="11" t="s">
        <v>427</v>
      </c>
      <c r="AU396" s="11" t="s">
        <v>24</v>
      </c>
      <c r="AY396" s="11" t="s">
        <v>161</v>
      </c>
      <c r="BE396" s="125">
        <f t="shared" si="74"/>
        <v>0</v>
      </c>
      <c r="BF396" s="125">
        <f t="shared" si="75"/>
        <v>0</v>
      </c>
      <c r="BG396" s="125">
        <f t="shared" si="76"/>
        <v>0</v>
      </c>
      <c r="BH396" s="125">
        <f t="shared" si="77"/>
        <v>0</v>
      </c>
      <c r="BI396" s="125">
        <f t="shared" si="78"/>
        <v>0</v>
      </c>
      <c r="BJ396" s="11" t="s">
        <v>25</v>
      </c>
      <c r="BK396" s="125">
        <f t="shared" si="79"/>
        <v>0</v>
      </c>
      <c r="BL396" s="11" t="s">
        <v>166</v>
      </c>
      <c r="BM396" s="11" t="s">
        <v>1108</v>
      </c>
    </row>
    <row r="397" spans="2:65" s="34" customFormat="1" ht="28.5" customHeight="1">
      <c r="B397" s="161"/>
      <c r="C397" s="197" t="s">
        <v>652</v>
      </c>
      <c r="D397" s="197" t="s">
        <v>162</v>
      </c>
      <c r="E397" s="198" t="s">
        <v>1109</v>
      </c>
      <c r="F397" s="199" t="s">
        <v>1110</v>
      </c>
      <c r="G397" s="199"/>
      <c r="H397" s="199"/>
      <c r="I397" s="199"/>
      <c r="J397" s="200" t="s">
        <v>595</v>
      </c>
      <c r="K397" s="201">
        <v>1</v>
      </c>
      <c r="L397" s="202">
        <v>0</v>
      </c>
      <c r="M397" s="202"/>
      <c r="N397" s="203">
        <f t="shared" si="70"/>
        <v>0</v>
      </c>
      <c r="O397" s="203"/>
      <c r="P397" s="203"/>
      <c r="Q397" s="203"/>
      <c r="R397" s="163"/>
      <c r="T397" s="204"/>
      <c r="U397" s="46" t="s">
        <v>50</v>
      </c>
      <c r="V397" s="36"/>
      <c r="W397" s="205">
        <f t="shared" si="71"/>
        <v>0</v>
      </c>
      <c r="X397" s="205">
        <v>0</v>
      </c>
      <c r="Y397" s="205">
        <f t="shared" si="72"/>
        <v>0</v>
      </c>
      <c r="Z397" s="205">
        <v>0</v>
      </c>
      <c r="AA397" s="206">
        <f t="shared" si="73"/>
        <v>0</v>
      </c>
      <c r="AR397" s="11" t="s">
        <v>166</v>
      </c>
      <c r="AT397" s="11" t="s">
        <v>162</v>
      </c>
      <c r="AU397" s="11" t="s">
        <v>24</v>
      </c>
      <c r="AY397" s="11" t="s">
        <v>161</v>
      </c>
      <c r="BE397" s="125">
        <f t="shared" si="74"/>
        <v>0</v>
      </c>
      <c r="BF397" s="125">
        <f t="shared" si="75"/>
        <v>0</v>
      </c>
      <c r="BG397" s="125">
        <f t="shared" si="76"/>
        <v>0</v>
      </c>
      <c r="BH397" s="125">
        <f t="shared" si="77"/>
        <v>0</v>
      </c>
      <c r="BI397" s="125">
        <f t="shared" si="78"/>
        <v>0</v>
      </c>
      <c r="BJ397" s="11" t="s">
        <v>25</v>
      </c>
      <c r="BK397" s="125">
        <f t="shared" si="79"/>
        <v>0</v>
      </c>
      <c r="BL397" s="11" t="s">
        <v>166</v>
      </c>
      <c r="BM397" s="11" t="s">
        <v>1111</v>
      </c>
    </row>
    <row r="398" spans="2:65" s="34" customFormat="1" ht="28.5" customHeight="1">
      <c r="B398" s="161"/>
      <c r="C398" s="197" t="s">
        <v>657</v>
      </c>
      <c r="D398" s="197" t="s">
        <v>162</v>
      </c>
      <c r="E398" s="198" t="s">
        <v>1112</v>
      </c>
      <c r="F398" s="199" t="s">
        <v>1113</v>
      </c>
      <c r="G398" s="199"/>
      <c r="H398" s="199"/>
      <c r="I398" s="199"/>
      <c r="J398" s="200" t="s">
        <v>595</v>
      </c>
      <c r="K398" s="201">
        <v>1</v>
      </c>
      <c r="L398" s="202">
        <v>0</v>
      </c>
      <c r="M398" s="202"/>
      <c r="N398" s="203">
        <f t="shared" si="70"/>
        <v>0</v>
      </c>
      <c r="O398" s="203"/>
      <c r="P398" s="203"/>
      <c r="Q398" s="203"/>
      <c r="R398" s="163"/>
      <c r="T398" s="204"/>
      <c r="U398" s="46" t="s">
        <v>50</v>
      </c>
      <c r="V398" s="36"/>
      <c r="W398" s="205">
        <f t="shared" si="71"/>
        <v>0</v>
      </c>
      <c r="X398" s="205">
        <v>0</v>
      </c>
      <c r="Y398" s="205">
        <f t="shared" si="72"/>
        <v>0</v>
      </c>
      <c r="Z398" s="205">
        <v>0</v>
      </c>
      <c r="AA398" s="206">
        <f t="shared" si="73"/>
        <v>0</v>
      </c>
      <c r="AR398" s="11" t="s">
        <v>166</v>
      </c>
      <c r="AT398" s="11" t="s">
        <v>162</v>
      </c>
      <c r="AU398" s="11" t="s">
        <v>24</v>
      </c>
      <c r="AY398" s="11" t="s">
        <v>161</v>
      </c>
      <c r="BE398" s="125">
        <f t="shared" si="74"/>
        <v>0</v>
      </c>
      <c r="BF398" s="125">
        <f t="shared" si="75"/>
        <v>0</v>
      </c>
      <c r="BG398" s="125">
        <f t="shared" si="76"/>
        <v>0</v>
      </c>
      <c r="BH398" s="125">
        <f t="shared" si="77"/>
        <v>0</v>
      </c>
      <c r="BI398" s="125">
        <f t="shared" si="78"/>
        <v>0</v>
      </c>
      <c r="BJ398" s="11" t="s">
        <v>25</v>
      </c>
      <c r="BK398" s="125">
        <f t="shared" si="79"/>
        <v>0</v>
      </c>
      <c r="BL398" s="11" t="s">
        <v>166</v>
      </c>
      <c r="BM398" s="11" t="s">
        <v>1114</v>
      </c>
    </row>
    <row r="399" spans="2:65" s="34" customFormat="1" ht="39.75" customHeight="1">
      <c r="B399" s="161"/>
      <c r="C399" s="197" t="s">
        <v>667</v>
      </c>
      <c r="D399" s="197" t="s">
        <v>162</v>
      </c>
      <c r="E399" s="198" t="s">
        <v>1115</v>
      </c>
      <c r="F399" s="199" t="s">
        <v>1116</v>
      </c>
      <c r="G399" s="199"/>
      <c r="H399" s="199"/>
      <c r="I399" s="199"/>
      <c r="J399" s="200" t="s">
        <v>595</v>
      </c>
      <c r="K399" s="201">
        <v>1</v>
      </c>
      <c r="L399" s="202">
        <v>0</v>
      </c>
      <c r="M399" s="202"/>
      <c r="N399" s="203">
        <f t="shared" si="70"/>
        <v>0</v>
      </c>
      <c r="O399" s="203"/>
      <c r="P399" s="203"/>
      <c r="Q399" s="203"/>
      <c r="R399" s="163"/>
      <c r="T399" s="204"/>
      <c r="U399" s="46" t="s">
        <v>50</v>
      </c>
      <c r="V399" s="36"/>
      <c r="W399" s="205">
        <f t="shared" si="71"/>
        <v>0</v>
      </c>
      <c r="X399" s="205">
        <v>0</v>
      </c>
      <c r="Y399" s="205">
        <f t="shared" si="72"/>
        <v>0</v>
      </c>
      <c r="Z399" s="205">
        <v>0</v>
      </c>
      <c r="AA399" s="206">
        <f t="shared" si="73"/>
        <v>0</v>
      </c>
      <c r="AR399" s="11" t="s">
        <v>166</v>
      </c>
      <c r="AT399" s="11" t="s">
        <v>162</v>
      </c>
      <c r="AU399" s="11" t="s">
        <v>24</v>
      </c>
      <c r="AY399" s="11" t="s">
        <v>161</v>
      </c>
      <c r="BE399" s="125">
        <f t="shared" si="74"/>
        <v>0</v>
      </c>
      <c r="BF399" s="125">
        <f t="shared" si="75"/>
        <v>0</v>
      </c>
      <c r="BG399" s="125">
        <f t="shared" si="76"/>
        <v>0</v>
      </c>
      <c r="BH399" s="125">
        <f t="shared" si="77"/>
        <v>0</v>
      </c>
      <c r="BI399" s="125">
        <f t="shared" si="78"/>
        <v>0</v>
      </c>
      <c r="BJ399" s="11" t="s">
        <v>25</v>
      </c>
      <c r="BK399" s="125">
        <f t="shared" si="79"/>
        <v>0</v>
      </c>
      <c r="BL399" s="11" t="s">
        <v>166</v>
      </c>
      <c r="BM399" s="11" t="s">
        <v>1117</v>
      </c>
    </row>
    <row r="400" spans="2:65" s="34" customFormat="1" ht="20.25" customHeight="1">
      <c r="B400" s="161"/>
      <c r="C400" s="248" t="s">
        <v>671</v>
      </c>
      <c r="D400" s="248" t="s">
        <v>427</v>
      </c>
      <c r="E400" s="249" t="s">
        <v>1118</v>
      </c>
      <c r="F400" s="250" t="s">
        <v>1119</v>
      </c>
      <c r="G400" s="250"/>
      <c r="H400" s="250"/>
      <c r="I400" s="250"/>
      <c r="J400" s="251" t="s">
        <v>595</v>
      </c>
      <c r="K400" s="252">
        <v>1</v>
      </c>
      <c r="L400" s="253">
        <v>0</v>
      </c>
      <c r="M400" s="253"/>
      <c r="N400" s="254">
        <f t="shared" si="70"/>
        <v>0</v>
      </c>
      <c r="O400" s="254"/>
      <c r="P400" s="254"/>
      <c r="Q400" s="254"/>
      <c r="R400" s="163"/>
      <c r="T400" s="204"/>
      <c r="U400" s="46" t="s">
        <v>50</v>
      </c>
      <c r="V400" s="36"/>
      <c r="W400" s="205">
        <f t="shared" si="71"/>
        <v>0</v>
      </c>
      <c r="X400" s="205">
        <v>0.0165</v>
      </c>
      <c r="Y400" s="205">
        <f t="shared" si="72"/>
        <v>0.0165</v>
      </c>
      <c r="Z400" s="205">
        <v>0</v>
      </c>
      <c r="AA400" s="206">
        <f t="shared" si="73"/>
        <v>0</v>
      </c>
      <c r="AR400" s="11" t="s">
        <v>235</v>
      </c>
      <c r="AT400" s="11" t="s">
        <v>427</v>
      </c>
      <c r="AU400" s="11" t="s">
        <v>24</v>
      </c>
      <c r="AY400" s="11" t="s">
        <v>161</v>
      </c>
      <c r="BE400" s="125">
        <f t="shared" si="74"/>
        <v>0</v>
      </c>
      <c r="BF400" s="125">
        <f t="shared" si="75"/>
        <v>0</v>
      </c>
      <c r="BG400" s="125">
        <f t="shared" si="76"/>
        <v>0</v>
      </c>
      <c r="BH400" s="125">
        <f t="shared" si="77"/>
        <v>0</v>
      </c>
      <c r="BI400" s="125">
        <f t="shared" si="78"/>
        <v>0</v>
      </c>
      <c r="BJ400" s="11" t="s">
        <v>25</v>
      </c>
      <c r="BK400" s="125">
        <f t="shared" si="79"/>
        <v>0</v>
      </c>
      <c r="BL400" s="11" t="s">
        <v>166</v>
      </c>
      <c r="BM400" s="11" t="s">
        <v>1120</v>
      </c>
    </row>
    <row r="401" spans="2:65" s="34" customFormat="1" ht="28.5" customHeight="1">
      <c r="B401" s="161"/>
      <c r="C401" s="197" t="s">
        <v>677</v>
      </c>
      <c r="D401" s="197" t="s">
        <v>162</v>
      </c>
      <c r="E401" s="198" t="s">
        <v>1121</v>
      </c>
      <c r="F401" s="199" t="s">
        <v>1122</v>
      </c>
      <c r="G401" s="199"/>
      <c r="H401" s="199"/>
      <c r="I401" s="199"/>
      <c r="J401" s="200" t="s">
        <v>595</v>
      </c>
      <c r="K401" s="201">
        <v>2</v>
      </c>
      <c r="L401" s="202">
        <v>0</v>
      </c>
      <c r="M401" s="202"/>
      <c r="N401" s="203">
        <f t="shared" si="70"/>
        <v>0</v>
      </c>
      <c r="O401" s="203"/>
      <c r="P401" s="203"/>
      <c r="Q401" s="203"/>
      <c r="R401" s="163"/>
      <c r="T401" s="204"/>
      <c r="U401" s="46" t="s">
        <v>50</v>
      </c>
      <c r="V401" s="36"/>
      <c r="W401" s="205">
        <f t="shared" si="71"/>
        <v>0</v>
      </c>
      <c r="X401" s="205">
        <v>0.00289</v>
      </c>
      <c r="Y401" s="205">
        <f t="shared" si="72"/>
        <v>0.00578</v>
      </c>
      <c r="Z401" s="205">
        <v>0</v>
      </c>
      <c r="AA401" s="206">
        <f t="shared" si="73"/>
        <v>0</v>
      </c>
      <c r="AR401" s="11" t="s">
        <v>166</v>
      </c>
      <c r="AT401" s="11" t="s">
        <v>162</v>
      </c>
      <c r="AU401" s="11" t="s">
        <v>24</v>
      </c>
      <c r="AY401" s="11" t="s">
        <v>161</v>
      </c>
      <c r="BE401" s="125">
        <f t="shared" si="74"/>
        <v>0</v>
      </c>
      <c r="BF401" s="125">
        <f t="shared" si="75"/>
        <v>0</v>
      </c>
      <c r="BG401" s="125">
        <f t="shared" si="76"/>
        <v>0</v>
      </c>
      <c r="BH401" s="125">
        <f t="shared" si="77"/>
        <v>0</v>
      </c>
      <c r="BI401" s="125">
        <f t="shared" si="78"/>
        <v>0</v>
      </c>
      <c r="BJ401" s="11" t="s">
        <v>25</v>
      </c>
      <c r="BK401" s="125">
        <f t="shared" si="79"/>
        <v>0</v>
      </c>
      <c r="BL401" s="11" t="s">
        <v>166</v>
      </c>
      <c r="BM401" s="11" t="s">
        <v>1123</v>
      </c>
    </row>
    <row r="402" spans="2:65" s="34" customFormat="1" ht="39.75" customHeight="1">
      <c r="B402" s="161"/>
      <c r="C402" s="248" t="s">
        <v>682</v>
      </c>
      <c r="D402" s="248" t="s">
        <v>427</v>
      </c>
      <c r="E402" s="249" t="s">
        <v>1124</v>
      </c>
      <c r="F402" s="250" t="s">
        <v>1125</v>
      </c>
      <c r="G402" s="250"/>
      <c r="H402" s="250"/>
      <c r="I402" s="250"/>
      <c r="J402" s="251" t="s">
        <v>595</v>
      </c>
      <c r="K402" s="252">
        <v>2</v>
      </c>
      <c r="L402" s="253">
        <v>0</v>
      </c>
      <c r="M402" s="253"/>
      <c r="N402" s="254">
        <f t="shared" si="70"/>
        <v>0</v>
      </c>
      <c r="O402" s="254"/>
      <c r="P402" s="254"/>
      <c r="Q402" s="254"/>
      <c r="R402" s="163"/>
      <c r="T402" s="204"/>
      <c r="U402" s="46" t="s">
        <v>50</v>
      </c>
      <c r="V402" s="36"/>
      <c r="W402" s="205">
        <f t="shared" si="71"/>
        <v>0</v>
      </c>
      <c r="X402" s="205">
        <v>0.0156</v>
      </c>
      <c r="Y402" s="205">
        <f t="shared" si="72"/>
        <v>0.0312</v>
      </c>
      <c r="Z402" s="205">
        <v>0</v>
      </c>
      <c r="AA402" s="206">
        <f t="shared" si="73"/>
        <v>0</v>
      </c>
      <c r="AR402" s="11" t="s">
        <v>235</v>
      </c>
      <c r="AT402" s="11" t="s">
        <v>427</v>
      </c>
      <c r="AU402" s="11" t="s">
        <v>24</v>
      </c>
      <c r="AY402" s="11" t="s">
        <v>161</v>
      </c>
      <c r="BE402" s="125">
        <f t="shared" si="74"/>
        <v>0</v>
      </c>
      <c r="BF402" s="125">
        <f t="shared" si="75"/>
        <v>0</v>
      </c>
      <c r="BG402" s="125">
        <f t="shared" si="76"/>
        <v>0</v>
      </c>
      <c r="BH402" s="125">
        <f t="shared" si="77"/>
        <v>0</v>
      </c>
      <c r="BI402" s="125">
        <f t="shared" si="78"/>
        <v>0</v>
      </c>
      <c r="BJ402" s="11" t="s">
        <v>25</v>
      </c>
      <c r="BK402" s="125">
        <f t="shared" si="79"/>
        <v>0</v>
      </c>
      <c r="BL402" s="11" t="s">
        <v>166</v>
      </c>
      <c r="BM402" s="11" t="s">
        <v>1126</v>
      </c>
    </row>
    <row r="403" spans="2:65" s="34" customFormat="1" ht="28.5" customHeight="1">
      <c r="B403" s="161"/>
      <c r="C403" s="197" t="s">
        <v>686</v>
      </c>
      <c r="D403" s="197" t="s">
        <v>162</v>
      </c>
      <c r="E403" s="198" t="s">
        <v>1127</v>
      </c>
      <c r="F403" s="199" t="s">
        <v>1128</v>
      </c>
      <c r="G403" s="199"/>
      <c r="H403" s="199"/>
      <c r="I403" s="199"/>
      <c r="J403" s="200" t="s">
        <v>595</v>
      </c>
      <c r="K403" s="201">
        <v>2</v>
      </c>
      <c r="L403" s="202">
        <v>0</v>
      </c>
      <c r="M403" s="202"/>
      <c r="N403" s="203">
        <f t="shared" si="70"/>
        <v>0</v>
      </c>
      <c r="O403" s="203"/>
      <c r="P403" s="203"/>
      <c r="Q403" s="203"/>
      <c r="R403" s="163"/>
      <c r="T403" s="204"/>
      <c r="U403" s="46" t="s">
        <v>50</v>
      </c>
      <c r="V403" s="36"/>
      <c r="W403" s="205">
        <f t="shared" si="71"/>
        <v>0</v>
      </c>
      <c r="X403" s="205">
        <v>0.00371</v>
      </c>
      <c r="Y403" s="205">
        <f t="shared" si="72"/>
        <v>0.00742</v>
      </c>
      <c r="Z403" s="205">
        <v>0</v>
      </c>
      <c r="AA403" s="206">
        <f t="shared" si="73"/>
        <v>0</v>
      </c>
      <c r="AR403" s="11" t="s">
        <v>166</v>
      </c>
      <c r="AT403" s="11" t="s">
        <v>162</v>
      </c>
      <c r="AU403" s="11" t="s">
        <v>24</v>
      </c>
      <c r="AY403" s="11" t="s">
        <v>161</v>
      </c>
      <c r="BE403" s="125">
        <f t="shared" si="74"/>
        <v>0</v>
      </c>
      <c r="BF403" s="125">
        <f t="shared" si="75"/>
        <v>0</v>
      </c>
      <c r="BG403" s="125">
        <f t="shared" si="76"/>
        <v>0</v>
      </c>
      <c r="BH403" s="125">
        <f t="shared" si="77"/>
        <v>0</v>
      </c>
      <c r="BI403" s="125">
        <f t="shared" si="78"/>
        <v>0</v>
      </c>
      <c r="BJ403" s="11" t="s">
        <v>25</v>
      </c>
      <c r="BK403" s="125">
        <f t="shared" si="79"/>
        <v>0</v>
      </c>
      <c r="BL403" s="11" t="s">
        <v>166</v>
      </c>
      <c r="BM403" s="11" t="s">
        <v>1129</v>
      </c>
    </row>
    <row r="404" spans="2:65" s="34" customFormat="1" ht="28.5" customHeight="1">
      <c r="B404" s="161"/>
      <c r="C404" s="248" t="s">
        <v>690</v>
      </c>
      <c r="D404" s="248" t="s">
        <v>427</v>
      </c>
      <c r="E404" s="249" t="s">
        <v>1130</v>
      </c>
      <c r="F404" s="250" t="s">
        <v>1131</v>
      </c>
      <c r="G404" s="250"/>
      <c r="H404" s="250"/>
      <c r="I404" s="250"/>
      <c r="J404" s="251" t="s">
        <v>595</v>
      </c>
      <c r="K404" s="252">
        <v>1</v>
      </c>
      <c r="L404" s="253">
        <v>0</v>
      </c>
      <c r="M404" s="253"/>
      <c r="N404" s="254">
        <f t="shared" si="70"/>
        <v>0</v>
      </c>
      <c r="O404" s="254"/>
      <c r="P404" s="254"/>
      <c r="Q404" s="254"/>
      <c r="R404" s="163"/>
      <c r="T404" s="204"/>
      <c r="U404" s="46" t="s">
        <v>50</v>
      </c>
      <c r="V404" s="36"/>
      <c r="W404" s="205">
        <f t="shared" si="71"/>
        <v>0</v>
      </c>
      <c r="X404" s="205">
        <v>0.031</v>
      </c>
      <c r="Y404" s="205">
        <f t="shared" si="72"/>
        <v>0.031</v>
      </c>
      <c r="Z404" s="205">
        <v>0</v>
      </c>
      <c r="AA404" s="206">
        <f t="shared" si="73"/>
        <v>0</v>
      </c>
      <c r="AR404" s="11" t="s">
        <v>235</v>
      </c>
      <c r="AT404" s="11" t="s">
        <v>427</v>
      </c>
      <c r="AU404" s="11" t="s">
        <v>24</v>
      </c>
      <c r="AY404" s="11" t="s">
        <v>161</v>
      </c>
      <c r="BE404" s="125">
        <f t="shared" si="74"/>
        <v>0</v>
      </c>
      <c r="BF404" s="125">
        <f t="shared" si="75"/>
        <v>0</v>
      </c>
      <c r="BG404" s="125">
        <f t="shared" si="76"/>
        <v>0</v>
      </c>
      <c r="BH404" s="125">
        <f t="shared" si="77"/>
        <v>0</v>
      </c>
      <c r="BI404" s="125">
        <f t="shared" si="78"/>
        <v>0</v>
      </c>
      <c r="BJ404" s="11" t="s">
        <v>25</v>
      </c>
      <c r="BK404" s="125">
        <f t="shared" si="79"/>
        <v>0</v>
      </c>
      <c r="BL404" s="11" t="s">
        <v>166</v>
      </c>
      <c r="BM404" s="11" t="s">
        <v>1132</v>
      </c>
    </row>
    <row r="405" spans="2:65" s="34" customFormat="1" ht="28.5" customHeight="1">
      <c r="B405" s="161"/>
      <c r="C405" s="248" t="s">
        <v>694</v>
      </c>
      <c r="D405" s="248" t="s">
        <v>427</v>
      </c>
      <c r="E405" s="249" t="s">
        <v>1133</v>
      </c>
      <c r="F405" s="250" t="s">
        <v>1134</v>
      </c>
      <c r="G405" s="250"/>
      <c r="H405" s="250"/>
      <c r="I405" s="250"/>
      <c r="J405" s="251" t="s">
        <v>595</v>
      </c>
      <c r="K405" s="252">
        <v>1</v>
      </c>
      <c r="L405" s="253">
        <v>0</v>
      </c>
      <c r="M405" s="253"/>
      <c r="N405" s="254">
        <f t="shared" si="70"/>
        <v>0</v>
      </c>
      <c r="O405" s="254"/>
      <c r="P405" s="254"/>
      <c r="Q405" s="254"/>
      <c r="R405" s="163"/>
      <c r="T405" s="204"/>
      <c r="U405" s="46" t="s">
        <v>50</v>
      </c>
      <c r="V405" s="36"/>
      <c r="W405" s="205">
        <f t="shared" si="71"/>
        <v>0</v>
      </c>
      <c r="X405" s="205">
        <v>0.03</v>
      </c>
      <c r="Y405" s="205">
        <f t="shared" si="72"/>
        <v>0.03</v>
      </c>
      <c r="Z405" s="205">
        <v>0</v>
      </c>
      <c r="AA405" s="206">
        <f t="shared" si="73"/>
        <v>0</v>
      </c>
      <c r="AR405" s="11" t="s">
        <v>235</v>
      </c>
      <c r="AT405" s="11" t="s">
        <v>427</v>
      </c>
      <c r="AU405" s="11" t="s">
        <v>24</v>
      </c>
      <c r="AY405" s="11" t="s">
        <v>161</v>
      </c>
      <c r="BE405" s="125">
        <f t="shared" si="74"/>
        <v>0</v>
      </c>
      <c r="BF405" s="125">
        <f t="shared" si="75"/>
        <v>0</v>
      </c>
      <c r="BG405" s="125">
        <f t="shared" si="76"/>
        <v>0</v>
      </c>
      <c r="BH405" s="125">
        <f t="shared" si="77"/>
        <v>0</v>
      </c>
      <c r="BI405" s="125">
        <f t="shared" si="78"/>
        <v>0</v>
      </c>
      <c r="BJ405" s="11" t="s">
        <v>25</v>
      </c>
      <c r="BK405" s="125">
        <f t="shared" si="79"/>
        <v>0</v>
      </c>
      <c r="BL405" s="11" t="s">
        <v>166</v>
      </c>
      <c r="BM405" s="11" t="s">
        <v>1135</v>
      </c>
    </row>
    <row r="406" spans="2:65" s="34" customFormat="1" ht="20.25" customHeight="1">
      <c r="B406" s="161"/>
      <c r="C406" s="197" t="s">
        <v>698</v>
      </c>
      <c r="D406" s="197" t="s">
        <v>162</v>
      </c>
      <c r="E406" s="198" t="s">
        <v>1136</v>
      </c>
      <c r="F406" s="199" t="s">
        <v>1137</v>
      </c>
      <c r="G406" s="199"/>
      <c r="H406" s="199"/>
      <c r="I406" s="199"/>
      <c r="J406" s="200" t="s">
        <v>212</v>
      </c>
      <c r="K406" s="201">
        <v>1</v>
      </c>
      <c r="L406" s="202">
        <v>0</v>
      </c>
      <c r="M406" s="202"/>
      <c r="N406" s="203">
        <f t="shared" si="70"/>
        <v>0</v>
      </c>
      <c r="O406" s="203"/>
      <c r="P406" s="203"/>
      <c r="Q406" s="203"/>
      <c r="R406" s="163"/>
      <c r="T406" s="204"/>
      <c r="U406" s="46" t="s">
        <v>50</v>
      </c>
      <c r="V406" s="36"/>
      <c r="W406" s="205">
        <f t="shared" si="71"/>
        <v>0</v>
      </c>
      <c r="X406" s="205">
        <v>0</v>
      </c>
      <c r="Y406" s="205">
        <f t="shared" si="72"/>
        <v>0</v>
      </c>
      <c r="Z406" s="205">
        <v>0</v>
      </c>
      <c r="AA406" s="206">
        <f t="shared" si="73"/>
        <v>0</v>
      </c>
      <c r="AR406" s="11" t="s">
        <v>166</v>
      </c>
      <c r="AT406" s="11" t="s">
        <v>162</v>
      </c>
      <c r="AU406" s="11" t="s">
        <v>24</v>
      </c>
      <c r="AY406" s="11" t="s">
        <v>161</v>
      </c>
      <c r="BE406" s="125">
        <f t="shared" si="74"/>
        <v>0</v>
      </c>
      <c r="BF406" s="125">
        <f t="shared" si="75"/>
        <v>0</v>
      </c>
      <c r="BG406" s="125">
        <f t="shared" si="76"/>
        <v>0</v>
      </c>
      <c r="BH406" s="125">
        <f t="shared" si="77"/>
        <v>0</v>
      </c>
      <c r="BI406" s="125">
        <f t="shared" si="78"/>
        <v>0</v>
      </c>
      <c r="BJ406" s="11" t="s">
        <v>25</v>
      </c>
      <c r="BK406" s="125">
        <f t="shared" si="79"/>
        <v>0</v>
      </c>
      <c r="BL406" s="11" t="s">
        <v>166</v>
      </c>
      <c r="BM406" s="11" t="s">
        <v>1138</v>
      </c>
    </row>
    <row r="407" spans="2:51" s="216" customFormat="1" ht="20.25" customHeight="1">
      <c r="B407" s="217"/>
      <c r="C407" s="218"/>
      <c r="D407" s="218"/>
      <c r="E407" s="219"/>
      <c r="F407" s="247" t="s">
        <v>25</v>
      </c>
      <c r="G407" s="247"/>
      <c r="H407" s="247"/>
      <c r="I407" s="247"/>
      <c r="J407" s="218"/>
      <c r="K407" s="221">
        <v>1</v>
      </c>
      <c r="L407" s="218"/>
      <c r="M407" s="218"/>
      <c r="N407" s="218"/>
      <c r="O407" s="218"/>
      <c r="P407" s="218"/>
      <c r="Q407" s="218"/>
      <c r="R407" s="222"/>
      <c r="T407" s="223"/>
      <c r="U407" s="218"/>
      <c r="V407" s="218"/>
      <c r="W407" s="218"/>
      <c r="X407" s="218"/>
      <c r="Y407" s="218"/>
      <c r="Z407" s="218"/>
      <c r="AA407" s="224"/>
      <c r="AT407" s="225" t="s">
        <v>169</v>
      </c>
      <c r="AU407" s="225" t="s">
        <v>24</v>
      </c>
      <c r="AV407" s="216" t="s">
        <v>24</v>
      </c>
      <c r="AW407" s="216" t="s">
        <v>42</v>
      </c>
      <c r="AX407" s="216" t="s">
        <v>85</v>
      </c>
      <c r="AY407" s="225" t="s">
        <v>161</v>
      </c>
    </row>
    <row r="408" spans="2:51" s="237" customFormat="1" ht="20.25" customHeight="1">
      <c r="B408" s="238"/>
      <c r="C408" s="239"/>
      <c r="D408" s="239"/>
      <c r="E408" s="240"/>
      <c r="F408" s="241" t="s">
        <v>190</v>
      </c>
      <c r="G408" s="241"/>
      <c r="H408" s="241"/>
      <c r="I408" s="241"/>
      <c r="J408" s="239"/>
      <c r="K408" s="242">
        <v>1</v>
      </c>
      <c r="L408" s="239"/>
      <c r="M408" s="239"/>
      <c r="N408" s="239"/>
      <c r="O408" s="239"/>
      <c r="P408" s="239"/>
      <c r="Q408" s="239"/>
      <c r="R408" s="243"/>
      <c r="T408" s="244"/>
      <c r="U408" s="239"/>
      <c r="V408" s="239"/>
      <c r="W408" s="239"/>
      <c r="X408" s="239"/>
      <c r="Y408" s="239"/>
      <c r="Z408" s="239"/>
      <c r="AA408" s="245"/>
      <c r="AT408" s="246" t="s">
        <v>169</v>
      </c>
      <c r="AU408" s="246" t="s">
        <v>24</v>
      </c>
      <c r="AV408" s="237" t="s">
        <v>166</v>
      </c>
      <c r="AW408" s="237" t="s">
        <v>42</v>
      </c>
      <c r="AX408" s="237" t="s">
        <v>25</v>
      </c>
      <c r="AY408" s="246" t="s">
        <v>161</v>
      </c>
    </row>
    <row r="409" spans="2:65" s="34" customFormat="1" ht="28.5" customHeight="1">
      <c r="B409" s="161"/>
      <c r="C409" s="248" t="s">
        <v>704</v>
      </c>
      <c r="D409" s="248" t="s">
        <v>427</v>
      </c>
      <c r="E409" s="249" t="s">
        <v>1139</v>
      </c>
      <c r="F409" s="250" t="s">
        <v>1140</v>
      </c>
      <c r="G409" s="250"/>
      <c r="H409" s="250"/>
      <c r="I409" s="250"/>
      <c r="J409" s="251" t="s">
        <v>212</v>
      </c>
      <c r="K409" s="252">
        <v>1.015</v>
      </c>
      <c r="L409" s="253">
        <v>0</v>
      </c>
      <c r="M409" s="253"/>
      <c r="N409" s="254">
        <f aca="true" t="shared" si="80" ref="N409:N416">ROUND(L409*K409,2)</f>
        <v>0</v>
      </c>
      <c r="O409" s="254"/>
      <c r="P409" s="254"/>
      <c r="Q409" s="254"/>
      <c r="R409" s="163"/>
      <c r="T409" s="204"/>
      <c r="U409" s="46" t="s">
        <v>50</v>
      </c>
      <c r="V409" s="36"/>
      <c r="W409" s="205">
        <f aca="true" t="shared" si="81" ref="W409:W416">V409*K409</f>
        <v>0</v>
      </c>
      <c r="X409" s="205">
        <v>0.0005</v>
      </c>
      <c r="Y409" s="205">
        <f aca="true" t="shared" si="82" ref="Y409:Y416">X409*K409</f>
        <v>0.0005074999999999999</v>
      </c>
      <c r="Z409" s="205">
        <v>0</v>
      </c>
      <c r="AA409" s="206">
        <f aca="true" t="shared" si="83" ref="AA409:AA416">Z409*K409</f>
        <v>0</v>
      </c>
      <c r="AR409" s="11" t="s">
        <v>235</v>
      </c>
      <c r="AT409" s="11" t="s">
        <v>427</v>
      </c>
      <c r="AU409" s="11" t="s">
        <v>24</v>
      </c>
      <c r="AY409" s="11" t="s">
        <v>161</v>
      </c>
      <c r="BE409" s="125">
        <f aca="true" t="shared" si="84" ref="BE409:BE416">IF(U409="základní",N409,0)</f>
        <v>0</v>
      </c>
      <c r="BF409" s="125">
        <f aca="true" t="shared" si="85" ref="BF409:BF416">IF(U409="snížená",N409,0)</f>
        <v>0</v>
      </c>
      <c r="BG409" s="125">
        <f aca="true" t="shared" si="86" ref="BG409:BG416">IF(U409="zákl. přenesená",N409,0)</f>
        <v>0</v>
      </c>
      <c r="BH409" s="125">
        <f aca="true" t="shared" si="87" ref="BH409:BH416">IF(U409="sníž. přenesená",N409,0)</f>
        <v>0</v>
      </c>
      <c r="BI409" s="125">
        <f aca="true" t="shared" si="88" ref="BI409:BI416">IF(U409="nulová",N409,0)</f>
        <v>0</v>
      </c>
      <c r="BJ409" s="11" t="s">
        <v>25</v>
      </c>
      <c r="BK409" s="125">
        <f aca="true" t="shared" si="89" ref="BK409:BK416">ROUND(L409*K409,2)</f>
        <v>0</v>
      </c>
      <c r="BL409" s="11" t="s">
        <v>166</v>
      </c>
      <c r="BM409" s="11" t="s">
        <v>1141</v>
      </c>
    </row>
    <row r="410" spans="2:65" s="34" customFormat="1" ht="20.25" customHeight="1">
      <c r="B410" s="161"/>
      <c r="C410" s="197" t="s">
        <v>708</v>
      </c>
      <c r="D410" s="197" t="s">
        <v>162</v>
      </c>
      <c r="E410" s="198" t="s">
        <v>1142</v>
      </c>
      <c r="F410" s="199" t="s">
        <v>1143</v>
      </c>
      <c r="G410" s="199"/>
      <c r="H410" s="199"/>
      <c r="I410" s="199"/>
      <c r="J410" s="200" t="s">
        <v>212</v>
      </c>
      <c r="K410" s="201">
        <v>9.5</v>
      </c>
      <c r="L410" s="202">
        <v>0</v>
      </c>
      <c r="M410" s="202"/>
      <c r="N410" s="203">
        <f t="shared" si="80"/>
        <v>0</v>
      </c>
      <c r="O410" s="203"/>
      <c r="P410" s="203"/>
      <c r="Q410" s="203"/>
      <c r="R410" s="163"/>
      <c r="T410" s="204"/>
      <c r="U410" s="46" t="s">
        <v>50</v>
      </c>
      <c r="V410" s="36"/>
      <c r="W410" s="205">
        <f t="shared" si="81"/>
        <v>0</v>
      </c>
      <c r="X410" s="205">
        <v>0</v>
      </c>
      <c r="Y410" s="205">
        <f t="shared" si="82"/>
        <v>0</v>
      </c>
      <c r="Z410" s="205">
        <v>0</v>
      </c>
      <c r="AA410" s="206">
        <f t="shared" si="83"/>
        <v>0</v>
      </c>
      <c r="AR410" s="11" t="s">
        <v>166</v>
      </c>
      <c r="AT410" s="11" t="s">
        <v>162</v>
      </c>
      <c r="AU410" s="11" t="s">
        <v>24</v>
      </c>
      <c r="AY410" s="11" t="s">
        <v>161</v>
      </c>
      <c r="BE410" s="125">
        <f t="shared" si="84"/>
        <v>0</v>
      </c>
      <c r="BF410" s="125">
        <f t="shared" si="85"/>
        <v>0</v>
      </c>
      <c r="BG410" s="125">
        <f t="shared" si="86"/>
        <v>0</v>
      </c>
      <c r="BH410" s="125">
        <f t="shared" si="87"/>
        <v>0</v>
      </c>
      <c r="BI410" s="125">
        <f t="shared" si="88"/>
        <v>0</v>
      </c>
      <c r="BJ410" s="11" t="s">
        <v>25</v>
      </c>
      <c r="BK410" s="125">
        <f t="shared" si="89"/>
        <v>0</v>
      </c>
      <c r="BL410" s="11" t="s">
        <v>166</v>
      </c>
      <c r="BM410" s="11" t="s">
        <v>1144</v>
      </c>
    </row>
    <row r="411" spans="2:65" s="34" customFormat="1" ht="28.5" customHeight="1">
      <c r="B411" s="161"/>
      <c r="C411" s="248" t="s">
        <v>713</v>
      </c>
      <c r="D411" s="248" t="s">
        <v>427</v>
      </c>
      <c r="E411" s="249" t="s">
        <v>1145</v>
      </c>
      <c r="F411" s="250" t="s">
        <v>1146</v>
      </c>
      <c r="G411" s="250"/>
      <c r="H411" s="250"/>
      <c r="I411" s="250"/>
      <c r="J411" s="251" t="s">
        <v>212</v>
      </c>
      <c r="K411" s="252">
        <v>9.643</v>
      </c>
      <c r="L411" s="253">
        <v>0</v>
      </c>
      <c r="M411" s="253"/>
      <c r="N411" s="254">
        <f t="shared" si="80"/>
        <v>0</v>
      </c>
      <c r="O411" s="254"/>
      <c r="P411" s="254"/>
      <c r="Q411" s="254"/>
      <c r="R411" s="163"/>
      <c r="T411" s="204"/>
      <c r="U411" s="46" t="s">
        <v>50</v>
      </c>
      <c r="V411" s="36"/>
      <c r="W411" s="205">
        <f t="shared" si="81"/>
        <v>0</v>
      </c>
      <c r="X411" s="205">
        <v>0.0008</v>
      </c>
      <c r="Y411" s="205">
        <f t="shared" si="82"/>
        <v>0.007714400000000001</v>
      </c>
      <c r="Z411" s="205">
        <v>0</v>
      </c>
      <c r="AA411" s="206">
        <f t="shared" si="83"/>
        <v>0</v>
      </c>
      <c r="AR411" s="11" t="s">
        <v>235</v>
      </c>
      <c r="AT411" s="11" t="s">
        <v>427</v>
      </c>
      <c r="AU411" s="11" t="s">
        <v>24</v>
      </c>
      <c r="AY411" s="11" t="s">
        <v>161</v>
      </c>
      <c r="BE411" s="125">
        <f t="shared" si="84"/>
        <v>0</v>
      </c>
      <c r="BF411" s="125">
        <f t="shared" si="85"/>
        <v>0</v>
      </c>
      <c r="BG411" s="125">
        <f t="shared" si="86"/>
        <v>0</v>
      </c>
      <c r="BH411" s="125">
        <f t="shared" si="87"/>
        <v>0</v>
      </c>
      <c r="BI411" s="125">
        <f t="shared" si="88"/>
        <v>0</v>
      </c>
      <c r="BJ411" s="11" t="s">
        <v>25</v>
      </c>
      <c r="BK411" s="125">
        <f t="shared" si="89"/>
        <v>0</v>
      </c>
      <c r="BL411" s="11" t="s">
        <v>166</v>
      </c>
      <c r="BM411" s="11" t="s">
        <v>1147</v>
      </c>
    </row>
    <row r="412" spans="2:65" s="34" customFormat="1" ht="39.75" customHeight="1">
      <c r="B412" s="161"/>
      <c r="C412" s="197" t="s">
        <v>717</v>
      </c>
      <c r="D412" s="197" t="s">
        <v>162</v>
      </c>
      <c r="E412" s="198" t="s">
        <v>1148</v>
      </c>
      <c r="F412" s="199" t="s">
        <v>1149</v>
      </c>
      <c r="G412" s="199"/>
      <c r="H412" s="199"/>
      <c r="I412" s="199"/>
      <c r="J412" s="200" t="s">
        <v>595</v>
      </c>
      <c r="K412" s="201">
        <v>2</v>
      </c>
      <c r="L412" s="202">
        <v>0</v>
      </c>
      <c r="M412" s="202"/>
      <c r="N412" s="203">
        <f t="shared" si="80"/>
        <v>0</v>
      </c>
      <c r="O412" s="203"/>
      <c r="P412" s="203"/>
      <c r="Q412" s="203"/>
      <c r="R412" s="163"/>
      <c r="T412" s="204"/>
      <c r="U412" s="46" t="s">
        <v>50</v>
      </c>
      <c r="V412" s="36"/>
      <c r="W412" s="205">
        <f t="shared" si="81"/>
        <v>0</v>
      </c>
      <c r="X412" s="205">
        <v>0</v>
      </c>
      <c r="Y412" s="205">
        <f t="shared" si="82"/>
        <v>0</v>
      </c>
      <c r="Z412" s="205">
        <v>0</v>
      </c>
      <c r="AA412" s="206">
        <f t="shared" si="83"/>
        <v>0</v>
      </c>
      <c r="AR412" s="11" t="s">
        <v>166</v>
      </c>
      <c r="AT412" s="11" t="s">
        <v>162</v>
      </c>
      <c r="AU412" s="11" t="s">
        <v>24</v>
      </c>
      <c r="AY412" s="11" t="s">
        <v>161</v>
      </c>
      <c r="BE412" s="125">
        <f t="shared" si="84"/>
        <v>0</v>
      </c>
      <c r="BF412" s="125">
        <f t="shared" si="85"/>
        <v>0</v>
      </c>
      <c r="BG412" s="125">
        <f t="shared" si="86"/>
        <v>0</v>
      </c>
      <c r="BH412" s="125">
        <f t="shared" si="87"/>
        <v>0</v>
      </c>
      <c r="BI412" s="125">
        <f t="shared" si="88"/>
        <v>0</v>
      </c>
      <c r="BJ412" s="11" t="s">
        <v>25</v>
      </c>
      <c r="BK412" s="125">
        <f t="shared" si="89"/>
        <v>0</v>
      </c>
      <c r="BL412" s="11" t="s">
        <v>166</v>
      </c>
      <c r="BM412" s="11" t="s">
        <v>1150</v>
      </c>
    </row>
    <row r="413" spans="2:65" s="34" customFormat="1" ht="20.25" customHeight="1">
      <c r="B413" s="161"/>
      <c r="C413" s="248" t="s">
        <v>723</v>
      </c>
      <c r="D413" s="248" t="s">
        <v>427</v>
      </c>
      <c r="E413" s="249" t="s">
        <v>1151</v>
      </c>
      <c r="F413" s="250" t="s">
        <v>1152</v>
      </c>
      <c r="G413" s="250"/>
      <c r="H413" s="250"/>
      <c r="I413" s="250"/>
      <c r="J413" s="251" t="s">
        <v>595</v>
      </c>
      <c r="K413" s="252">
        <v>1</v>
      </c>
      <c r="L413" s="253">
        <v>0</v>
      </c>
      <c r="M413" s="253"/>
      <c r="N413" s="254">
        <f t="shared" si="80"/>
        <v>0</v>
      </c>
      <c r="O413" s="254"/>
      <c r="P413" s="254"/>
      <c r="Q413" s="254"/>
      <c r="R413" s="163"/>
      <c r="T413" s="204"/>
      <c r="U413" s="46" t="s">
        <v>50</v>
      </c>
      <c r="V413" s="36"/>
      <c r="W413" s="205">
        <f t="shared" si="81"/>
        <v>0</v>
      </c>
      <c r="X413" s="205">
        <v>0.000202</v>
      </c>
      <c r="Y413" s="205">
        <f t="shared" si="82"/>
        <v>0.000202</v>
      </c>
      <c r="Z413" s="205">
        <v>0</v>
      </c>
      <c r="AA413" s="206">
        <f t="shared" si="83"/>
        <v>0</v>
      </c>
      <c r="AR413" s="11" t="s">
        <v>235</v>
      </c>
      <c r="AT413" s="11" t="s">
        <v>427</v>
      </c>
      <c r="AU413" s="11" t="s">
        <v>24</v>
      </c>
      <c r="AY413" s="11" t="s">
        <v>161</v>
      </c>
      <c r="BE413" s="125">
        <f t="shared" si="84"/>
        <v>0</v>
      </c>
      <c r="BF413" s="125">
        <f t="shared" si="85"/>
        <v>0</v>
      </c>
      <c r="BG413" s="125">
        <f t="shared" si="86"/>
        <v>0</v>
      </c>
      <c r="BH413" s="125">
        <f t="shared" si="87"/>
        <v>0</v>
      </c>
      <c r="BI413" s="125">
        <f t="shared" si="88"/>
        <v>0</v>
      </c>
      <c r="BJ413" s="11" t="s">
        <v>25</v>
      </c>
      <c r="BK413" s="125">
        <f t="shared" si="89"/>
        <v>0</v>
      </c>
      <c r="BL413" s="11" t="s">
        <v>166</v>
      </c>
      <c r="BM413" s="11" t="s">
        <v>1153</v>
      </c>
    </row>
    <row r="414" spans="2:65" s="34" customFormat="1" ht="28.5" customHeight="1">
      <c r="B414" s="161"/>
      <c r="C414" s="248" t="s">
        <v>727</v>
      </c>
      <c r="D414" s="248" t="s">
        <v>427</v>
      </c>
      <c r="E414" s="249" t="s">
        <v>1154</v>
      </c>
      <c r="F414" s="250" t="s">
        <v>1155</v>
      </c>
      <c r="G414" s="250"/>
      <c r="H414" s="250"/>
      <c r="I414" s="250"/>
      <c r="J414" s="251" t="s">
        <v>595</v>
      </c>
      <c r="K414" s="252">
        <v>1</v>
      </c>
      <c r="L414" s="253">
        <v>0</v>
      </c>
      <c r="M414" s="253"/>
      <c r="N414" s="254">
        <f t="shared" si="80"/>
        <v>0</v>
      </c>
      <c r="O414" s="254"/>
      <c r="P414" s="254"/>
      <c r="Q414" s="254"/>
      <c r="R414" s="163"/>
      <c r="T414" s="204"/>
      <c r="U414" s="46" t="s">
        <v>50</v>
      </c>
      <c r="V414" s="36"/>
      <c r="W414" s="205">
        <f t="shared" si="81"/>
        <v>0</v>
      </c>
      <c r="X414" s="205">
        <v>0.000318</v>
      </c>
      <c r="Y414" s="205">
        <f t="shared" si="82"/>
        <v>0.000318</v>
      </c>
      <c r="Z414" s="205">
        <v>0</v>
      </c>
      <c r="AA414" s="206">
        <f t="shared" si="83"/>
        <v>0</v>
      </c>
      <c r="AR414" s="11" t="s">
        <v>235</v>
      </c>
      <c r="AT414" s="11" t="s">
        <v>427</v>
      </c>
      <c r="AU414" s="11" t="s">
        <v>24</v>
      </c>
      <c r="AY414" s="11" t="s">
        <v>161</v>
      </c>
      <c r="BE414" s="125">
        <f t="shared" si="84"/>
        <v>0</v>
      </c>
      <c r="BF414" s="125">
        <f t="shared" si="85"/>
        <v>0</v>
      </c>
      <c r="BG414" s="125">
        <f t="shared" si="86"/>
        <v>0</v>
      </c>
      <c r="BH414" s="125">
        <f t="shared" si="87"/>
        <v>0</v>
      </c>
      <c r="BI414" s="125">
        <f t="shared" si="88"/>
        <v>0</v>
      </c>
      <c r="BJ414" s="11" t="s">
        <v>25</v>
      </c>
      <c r="BK414" s="125">
        <f t="shared" si="89"/>
        <v>0</v>
      </c>
      <c r="BL414" s="11" t="s">
        <v>166</v>
      </c>
      <c r="BM414" s="11" t="s">
        <v>1156</v>
      </c>
    </row>
    <row r="415" spans="2:65" s="34" customFormat="1" ht="28.5" customHeight="1">
      <c r="B415" s="161"/>
      <c r="C415" s="197" t="s">
        <v>733</v>
      </c>
      <c r="D415" s="197" t="s">
        <v>162</v>
      </c>
      <c r="E415" s="198" t="s">
        <v>1157</v>
      </c>
      <c r="F415" s="199" t="s">
        <v>1158</v>
      </c>
      <c r="G415" s="199"/>
      <c r="H415" s="199"/>
      <c r="I415" s="199"/>
      <c r="J415" s="200" t="s">
        <v>469</v>
      </c>
      <c r="K415" s="201">
        <v>6</v>
      </c>
      <c r="L415" s="202">
        <v>0</v>
      </c>
      <c r="M415" s="202"/>
      <c r="N415" s="203">
        <f t="shared" si="80"/>
        <v>0</v>
      </c>
      <c r="O415" s="203"/>
      <c r="P415" s="203"/>
      <c r="Q415" s="203"/>
      <c r="R415" s="163"/>
      <c r="T415" s="204"/>
      <c r="U415" s="46" t="s">
        <v>50</v>
      </c>
      <c r="V415" s="36"/>
      <c r="W415" s="205">
        <f t="shared" si="81"/>
        <v>0</v>
      </c>
      <c r="X415" s="205">
        <v>0</v>
      </c>
      <c r="Y415" s="205">
        <f t="shared" si="82"/>
        <v>0</v>
      </c>
      <c r="Z415" s="205">
        <v>0</v>
      </c>
      <c r="AA415" s="206">
        <f t="shared" si="83"/>
        <v>0</v>
      </c>
      <c r="AR415" s="11" t="s">
        <v>166</v>
      </c>
      <c r="AT415" s="11" t="s">
        <v>162</v>
      </c>
      <c r="AU415" s="11" t="s">
        <v>24</v>
      </c>
      <c r="AY415" s="11" t="s">
        <v>161</v>
      </c>
      <c r="BE415" s="125">
        <f t="shared" si="84"/>
        <v>0</v>
      </c>
      <c r="BF415" s="125">
        <f t="shared" si="85"/>
        <v>0</v>
      </c>
      <c r="BG415" s="125">
        <f t="shared" si="86"/>
        <v>0</v>
      </c>
      <c r="BH415" s="125">
        <f t="shared" si="87"/>
        <v>0</v>
      </c>
      <c r="BI415" s="125">
        <f t="shared" si="88"/>
        <v>0</v>
      </c>
      <c r="BJ415" s="11" t="s">
        <v>25</v>
      </c>
      <c r="BK415" s="125">
        <f t="shared" si="89"/>
        <v>0</v>
      </c>
      <c r="BL415" s="11" t="s">
        <v>166</v>
      </c>
      <c r="BM415" s="11" t="s">
        <v>1159</v>
      </c>
    </row>
    <row r="416" spans="2:65" s="34" customFormat="1" ht="28.5" customHeight="1">
      <c r="B416" s="161"/>
      <c r="C416" s="197" t="s">
        <v>737</v>
      </c>
      <c r="D416" s="197" t="s">
        <v>162</v>
      </c>
      <c r="E416" s="198" t="s">
        <v>1160</v>
      </c>
      <c r="F416" s="199" t="s">
        <v>1161</v>
      </c>
      <c r="G416" s="199"/>
      <c r="H416" s="199"/>
      <c r="I416" s="199"/>
      <c r="J416" s="200" t="s">
        <v>469</v>
      </c>
      <c r="K416" s="201">
        <v>1</v>
      </c>
      <c r="L416" s="202">
        <v>0</v>
      </c>
      <c r="M416" s="202"/>
      <c r="N416" s="203">
        <f t="shared" si="80"/>
        <v>0</v>
      </c>
      <c r="O416" s="203"/>
      <c r="P416" s="203"/>
      <c r="Q416" s="203"/>
      <c r="R416" s="163"/>
      <c r="T416" s="204"/>
      <c r="U416" s="46" t="s">
        <v>50</v>
      </c>
      <c r="V416" s="36"/>
      <c r="W416" s="205">
        <f t="shared" si="81"/>
        <v>0</v>
      </c>
      <c r="X416" s="205">
        <v>0</v>
      </c>
      <c r="Y416" s="205">
        <f t="shared" si="82"/>
        <v>0</v>
      </c>
      <c r="Z416" s="205">
        <v>0</v>
      </c>
      <c r="AA416" s="206">
        <f t="shared" si="83"/>
        <v>0</v>
      </c>
      <c r="AR416" s="11" t="s">
        <v>166</v>
      </c>
      <c r="AT416" s="11" t="s">
        <v>162</v>
      </c>
      <c r="AU416" s="11" t="s">
        <v>24</v>
      </c>
      <c r="AY416" s="11" t="s">
        <v>161</v>
      </c>
      <c r="BE416" s="125">
        <f t="shared" si="84"/>
        <v>0</v>
      </c>
      <c r="BF416" s="125">
        <f t="shared" si="85"/>
        <v>0</v>
      </c>
      <c r="BG416" s="125">
        <f t="shared" si="86"/>
        <v>0</v>
      </c>
      <c r="BH416" s="125">
        <f t="shared" si="87"/>
        <v>0</v>
      </c>
      <c r="BI416" s="125">
        <f t="shared" si="88"/>
        <v>0</v>
      </c>
      <c r="BJ416" s="11" t="s">
        <v>25</v>
      </c>
      <c r="BK416" s="125">
        <f t="shared" si="89"/>
        <v>0</v>
      </c>
      <c r="BL416" s="11" t="s">
        <v>166</v>
      </c>
      <c r="BM416" s="11" t="s">
        <v>1162</v>
      </c>
    </row>
    <row r="417" spans="2:51" s="207" customFormat="1" ht="20.25" customHeight="1">
      <c r="B417" s="208"/>
      <c r="C417" s="209"/>
      <c r="D417" s="209"/>
      <c r="E417" s="210"/>
      <c r="F417" s="211" t="s">
        <v>1163</v>
      </c>
      <c r="G417" s="211"/>
      <c r="H417" s="211"/>
      <c r="I417" s="211"/>
      <c r="J417" s="209"/>
      <c r="K417" s="210"/>
      <c r="L417" s="209"/>
      <c r="M417" s="209"/>
      <c r="N417" s="209"/>
      <c r="O417" s="209"/>
      <c r="P417" s="209"/>
      <c r="Q417" s="209"/>
      <c r="R417" s="212"/>
      <c r="T417" s="213"/>
      <c r="U417" s="209"/>
      <c r="V417" s="209"/>
      <c r="W417" s="209"/>
      <c r="X417" s="209"/>
      <c r="Y417" s="209"/>
      <c r="Z417" s="209"/>
      <c r="AA417" s="214"/>
      <c r="AT417" s="215" t="s">
        <v>169</v>
      </c>
      <c r="AU417" s="215" t="s">
        <v>24</v>
      </c>
      <c r="AV417" s="207" t="s">
        <v>25</v>
      </c>
      <c r="AW417" s="207" t="s">
        <v>42</v>
      </c>
      <c r="AX417" s="207" t="s">
        <v>85</v>
      </c>
      <c r="AY417" s="215" t="s">
        <v>161</v>
      </c>
    </row>
    <row r="418" spans="2:51" s="207" customFormat="1" ht="20.25" customHeight="1">
      <c r="B418" s="208"/>
      <c r="C418" s="209"/>
      <c r="D418" s="209"/>
      <c r="E418" s="210"/>
      <c r="F418" s="236" t="s">
        <v>1164</v>
      </c>
      <c r="G418" s="236"/>
      <c r="H418" s="236"/>
      <c r="I418" s="236"/>
      <c r="J418" s="209"/>
      <c r="K418" s="210"/>
      <c r="L418" s="209"/>
      <c r="M418" s="209"/>
      <c r="N418" s="209"/>
      <c r="O418" s="209"/>
      <c r="P418" s="209"/>
      <c r="Q418" s="209"/>
      <c r="R418" s="212"/>
      <c r="T418" s="213"/>
      <c r="U418" s="209"/>
      <c r="V418" s="209"/>
      <c r="W418" s="209"/>
      <c r="X418" s="209"/>
      <c r="Y418" s="209"/>
      <c r="Z418" s="209"/>
      <c r="AA418" s="214"/>
      <c r="AT418" s="215" t="s">
        <v>169</v>
      </c>
      <c r="AU418" s="215" t="s">
        <v>24</v>
      </c>
      <c r="AV418" s="207" t="s">
        <v>25</v>
      </c>
      <c r="AW418" s="207" t="s">
        <v>42</v>
      </c>
      <c r="AX418" s="207" t="s">
        <v>85</v>
      </c>
      <c r="AY418" s="215" t="s">
        <v>161</v>
      </c>
    </row>
    <row r="419" spans="2:51" s="207" customFormat="1" ht="20.25" customHeight="1">
      <c r="B419" s="208"/>
      <c r="C419" s="209"/>
      <c r="D419" s="209"/>
      <c r="E419" s="210"/>
      <c r="F419" s="236" t="s">
        <v>1165</v>
      </c>
      <c r="G419" s="236"/>
      <c r="H419" s="236"/>
      <c r="I419" s="236"/>
      <c r="J419" s="209"/>
      <c r="K419" s="210"/>
      <c r="L419" s="209"/>
      <c r="M419" s="209"/>
      <c r="N419" s="209"/>
      <c r="O419" s="209"/>
      <c r="P419" s="209"/>
      <c r="Q419" s="209"/>
      <c r="R419" s="212"/>
      <c r="T419" s="213"/>
      <c r="U419" s="209"/>
      <c r="V419" s="209"/>
      <c r="W419" s="209"/>
      <c r="X419" s="209"/>
      <c r="Y419" s="209"/>
      <c r="Z419" s="209"/>
      <c r="AA419" s="214"/>
      <c r="AT419" s="215" t="s">
        <v>169</v>
      </c>
      <c r="AU419" s="215" t="s">
        <v>24</v>
      </c>
      <c r="AV419" s="207" t="s">
        <v>25</v>
      </c>
      <c r="AW419" s="207" t="s">
        <v>42</v>
      </c>
      <c r="AX419" s="207" t="s">
        <v>85</v>
      </c>
      <c r="AY419" s="215" t="s">
        <v>161</v>
      </c>
    </row>
    <row r="420" spans="2:51" s="207" customFormat="1" ht="20.25" customHeight="1">
      <c r="B420" s="208"/>
      <c r="C420" s="209"/>
      <c r="D420" s="209"/>
      <c r="E420" s="210"/>
      <c r="F420" s="236" t="s">
        <v>1166</v>
      </c>
      <c r="G420" s="236"/>
      <c r="H420" s="236"/>
      <c r="I420" s="236"/>
      <c r="J420" s="209"/>
      <c r="K420" s="210"/>
      <c r="L420" s="209"/>
      <c r="M420" s="209"/>
      <c r="N420" s="209"/>
      <c r="O420" s="209"/>
      <c r="P420" s="209"/>
      <c r="Q420" s="209"/>
      <c r="R420" s="212"/>
      <c r="T420" s="213"/>
      <c r="U420" s="209"/>
      <c r="V420" s="209"/>
      <c r="W420" s="209"/>
      <c r="X420" s="209"/>
      <c r="Y420" s="209"/>
      <c r="Z420" s="209"/>
      <c r="AA420" s="214"/>
      <c r="AT420" s="215" t="s">
        <v>169</v>
      </c>
      <c r="AU420" s="215" t="s">
        <v>24</v>
      </c>
      <c r="AV420" s="207" t="s">
        <v>25</v>
      </c>
      <c r="AW420" s="207" t="s">
        <v>42</v>
      </c>
      <c r="AX420" s="207" t="s">
        <v>85</v>
      </c>
      <c r="AY420" s="215" t="s">
        <v>161</v>
      </c>
    </row>
    <row r="421" spans="2:51" s="216" customFormat="1" ht="20.25" customHeight="1">
      <c r="B421" s="217"/>
      <c r="C421" s="218"/>
      <c r="D421" s="218"/>
      <c r="E421" s="219"/>
      <c r="F421" s="220" t="s">
        <v>25</v>
      </c>
      <c r="G421" s="220"/>
      <c r="H421" s="220"/>
      <c r="I421" s="220"/>
      <c r="J421" s="218"/>
      <c r="K421" s="221">
        <v>1</v>
      </c>
      <c r="L421" s="218"/>
      <c r="M421" s="218"/>
      <c r="N421" s="218"/>
      <c r="O421" s="218"/>
      <c r="P421" s="218"/>
      <c r="Q421" s="218"/>
      <c r="R421" s="222"/>
      <c r="T421" s="223"/>
      <c r="U421" s="218"/>
      <c r="V421" s="218"/>
      <c r="W421" s="218"/>
      <c r="X421" s="218"/>
      <c r="Y421" s="218"/>
      <c r="Z421" s="218"/>
      <c r="AA421" s="224"/>
      <c r="AT421" s="225" t="s">
        <v>169</v>
      </c>
      <c r="AU421" s="225" t="s">
        <v>24</v>
      </c>
      <c r="AV421" s="216" t="s">
        <v>24</v>
      </c>
      <c r="AW421" s="216" t="s">
        <v>42</v>
      </c>
      <c r="AX421" s="216" t="s">
        <v>85</v>
      </c>
      <c r="AY421" s="225" t="s">
        <v>161</v>
      </c>
    </row>
    <row r="422" spans="2:51" s="237" customFormat="1" ht="20.25" customHeight="1">
      <c r="B422" s="238"/>
      <c r="C422" s="239"/>
      <c r="D422" s="239"/>
      <c r="E422" s="240"/>
      <c r="F422" s="241" t="s">
        <v>190</v>
      </c>
      <c r="G422" s="241"/>
      <c r="H422" s="241"/>
      <c r="I422" s="241"/>
      <c r="J422" s="239"/>
      <c r="K422" s="242">
        <v>1</v>
      </c>
      <c r="L422" s="239"/>
      <c r="M422" s="239"/>
      <c r="N422" s="239"/>
      <c r="O422" s="239"/>
      <c r="P422" s="239"/>
      <c r="Q422" s="239"/>
      <c r="R422" s="243"/>
      <c r="T422" s="244"/>
      <c r="U422" s="239"/>
      <c r="V422" s="239"/>
      <c r="W422" s="239"/>
      <c r="X422" s="239"/>
      <c r="Y422" s="239"/>
      <c r="Z422" s="239"/>
      <c r="AA422" s="245"/>
      <c r="AT422" s="246" t="s">
        <v>169</v>
      </c>
      <c r="AU422" s="246" t="s">
        <v>24</v>
      </c>
      <c r="AV422" s="237" t="s">
        <v>166</v>
      </c>
      <c r="AW422" s="237" t="s">
        <v>42</v>
      </c>
      <c r="AX422" s="237" t="s">
        <v>25</v>
      </c>
      <c r="AY422" s="246" t="s">
        <v>161</v>
      </c>
    </row>
    <row r="423" spans="2:65" s="34" customFormat="1" ht="28.5" customHeight="1">
      <c r="B423" s="161"/>
      <c r="C423" s="197" t="s">
        <v>742</v>
      </c>
      <c r="D423" s="197" t="s">
        <v>162</v>
      </c>
      <c r="E423" s="198" t="s">
        <v>1167</v>
      </c>
      <c r="F423" s="199" t="s">
        <v>1168</v>
      </c>
      <c r="G423" s="199"/>
      <c r="H423" s="199"/>
      <c r="I423" s="199"/>
      <c r="J423" s="200" t="s">
        <v>595</v>
      </c>
      <c r="K423" s="201">
        <v>1</v>
      </c>
      <c r="L423" s="202">
        <v>0</v>
      </c>
      <c r="M423" s="202"/>
      <c r="N423" s="203">
        <f aca="true" t="shared" si="90" ref="N423:N439">ROUND(L423*K423,2)</f>
        <v>0</v>
      </c>
      <c r="O423" s="203"/>
      <c r="P423" s="203"/>
      <c r="Q423" s="203"/>
      <c r="R423" s="163"/>
      <c r="T423" s="204"/>
      <c r="U423" s="46" t="s">
        <v>50</v>
      </c>
      <c r="V423" s="36"/>
      <c r="W423" s="205">
        <f aca="true" t="shared" si="91" ref="W423:W439">V423*K423</f>
        <v>0</v>
      </c>
      <c r="X423" s="205">
        <v>0.00072</v>
      </c>
      <c r="Y423" s="205">
        <f aca="true" t="shared" si="92" ref="Y423:Y439">X423*K423</f>
        <v>0.00072</v>
      </c>
      <c r="Z423" s="205">
        <v>0</v>
      </c>
      <c r="AA423" s="206">
        <f aca="true" t="shared" si="93" ref="AA423:AA439">Z423*K423</f>
        <v>0</v>
      </c>
      <c r="AR423" s="11" t="s">
        <v>166</v>
      </c>
      <c r="AT423" s="11" t="s">
        <v>162</v>
      </c>
      <c r="AU423" s="11" t="s">
        <v>24</v>
      </c>
      <c r="AY423" s="11" t="s">
        <v>161</v>
      </c>
      <c r="BE423" s="125">
        <f aca="true" t="shared" si="94" ref="BE423:BE439">IF(U423="základní",N423,0)</f>
        <v>0</v>
      </c>
      <c r="BF423" s="125">
        <f aca="true" t="shared" si="95" ref="BF423:BF439">IF(U423="snížená",N423,0)</f>
        <v>0</v>
      </c>
      <c r="BG423" s="125">
        <f aca="true" t="shared" si="96" ref="BG423:BG439">IF(U423="zákl. přenesená",N423,0)</f>
        <v>0</v>
      </c>
      <c r="BH423" s="125">
        <f aca="true" t="shared" si="97" ref="BH423:BH439">IF(U423="sníž. přenesená",N423,0)</f>
        <v>0</v>
      </c>
      <c r="BI423" s="125">
        <f aca="true" t="shared" si="98" ref="BI423:BI439">IF(U423="nulová",N423,0)</f>
        <v>0</v>
      </c>
      <c r="BJ423" s="11" t="s">
        <v>25</v>
      </c>
      <c r="BK423" s="125">
        <f aca="true" t="shared" si="99" ref="BK423:BK439">ROUND(L423*K423,2)</f>
        <v>0</v>
      </c>
      <c r="BL423" s="11" t="s">
        <v>166</v>
      </c>
      <c r="BM423" s="11" t="s">
        <v>1169</v>
      </c>
    </row>
    <row r="424" spans="2:65" s="34" customFormat="1" ht="20.25" customHeight="1">
      <c r="B424" s="161"/>
      <c r="C424" s="248" t="s">
        <v>33</v>
      </c>
      <c r="D424" s="248" t="s">
        <v>427</v>
      </c>
      <c r="E424" s="249" t="s">
        <v>1170</v>
      </c>
      <c r="F424" s="250" t="s">
        <v>1171</v>
      </c>
      <c r="G424" s="250"/>
      <c r="H424" s="250"/>
      <c r="I424" s="250"/>
      <c r="J424" s="251" t="s">
        <v>595</v>
      </c>
      <c r="K424" s="252">
        <v>1</v>
      </c>
      <c r="L424" s="253">
        <v>0</v>
      </c>
      <c r="M424" s="253"/>
      <c r="N424" s="254">
        <f t="shared" si="90"/>
        <v>0</v>
      </c>
      <c r="O424" s="254"/>
      <c r="P424" s="254"/>
      <c r="Q424" s="254"/>
      <c r="R424" s="163"/>
      <c r="T424" s="204"/>
      <c r="U424" s="46" t="s">
        <v>50</v>
      </c>
      <c r="V424" s="36"/>
      <c r="W424" s="205">
        <f t="shared" si="91"/>
        <v>0</v>
      </c>
      <c r="X424" s="205">
        <v>0.02</v>
      </c>
      <c r="Y424" s="205">
        <f t="shared" si="92"/>
        <v>0.02</v>
      </c>
      <c r="Z424" s="205">
        <v>0</v>
      </c>
      <c r="AA424" s="206">
        <f t="shared" si="93"/>
        <v>0</v>
      </c>
      <c r="AR424" s="11" t="s">
        <v>235</v>
      </c>
      <c r="AT424" s="11" t="s">
        <v>427</v>
      </c>
      <c r="AU424" s="11" t="s">
        <v>24</v>
      </c>
      <c r="AY424" s="11" t="s">
        <v>161</v>
      </c>
      <c r="BE424" s="125">
        <f t="shared" si="94"/>
        <v>0</v>
      </c>
      <c r="BF424" s="125">
        <f t="shared" si="95"/>
        <v>0</v>
      </c>
      <c r="BG424" s="125">
        <f t="shared" si="96"/>
        <v>0</v>
      </c>
      <c r="BH424" s="125">
        <f t="shared" si="97"/>
        <v>0</v>
      </c>
      <c r="BI424" s="125">
        <f t="shared" si="98"/>
        <v>0</v>
      </c>
      <c r="BJ424" s="11" t="s">
        <v>25</v>
      </c>
      <c r="BK424" s="125">
        <f t="shared" si="99"/>
        <v>0</v>
      </c>
      <c r="BL424" s="11" t="s">
        <v>166</v>
      </c>
      <c r="BM424" s="11" t="s">
        <v>1172</v>
      </c>
    </row>
    <row r="425" spans="2:65" s="34" customFormat="1" ht="20.25" customHeight="1">
      <c r="B425" s="161"/>
      <c r="C425" s="248" t="s">
        <v>751</v>
      </c>
      <c r="D425" s="248" t="s">
        <v>427</v>
      </c>
      <c r="E425" s="249" t="s">
        <v>1173</v>
      </c>
      <c r="F425" s="250" t="s">
        <v>1174</v>
      </c>
      <c r="G425" s="250"/>
      <c r="H425" s="250"/>
      <c r="I425" s="250"/>
      <c r="J425" s="251" t="s">
        <v>595</v>
      </c>
      <c r="K425" s="252">
        <v>1</v>
      </c>
      <c r="L425" s="253">
        <v>0</v>
      </c>
      <c r="M425" s="253"/>
      <c r="N425" s="254">
        <f t="shared" si="90"/>
        <v>0</v>
      </c>
      <c r="O425" s="254"/>
      <c r="P425" s="254"/>
      <c r="Q425" s="254"/>
      <c r="R425" s="163"/>
      <c r="T425" s="204"/>
      <c r="U425" s="46" t="s">
        <v>50</v>
      </c>
      <c r="V425" s="36"/>
      <c r="W425" s="205">
        <f t="shared" si="91"/>
        <v>0</v>
      </c>
      <c r="X425" s="205">
        <v>0.0035</v>
      </c>
      <c r="Y425" s="205">
        <f t="shared" si="92"/>
        <v>0.0035</v>
      </c>
      <c r="Z425" s="205">
        <v>0</v>
      </c>
      <c r="AA425" s="206">
        <f t="shared" si="93"/>
        <v>0</v>
      </c>
      <c r="AR425" s="11" t="s">
        <v>235</v>
      </c>
      <c r="AT425" s="11" t="s">
        <v>427</v>
      </c>
      <c r="AU425" s="11" t="s">
        <v>24</v>
      </c>
      <c r="AY425" s="11" t="s">
        <v>161</v>
      </c>
      <c r="BE425" s="125">
        <f t="shared" si="94"/>
        <v>0</v>
      </c>
      <c r="BF425" s="125">
        <f t="shared" si="95"/>
        <v>0</v>
      </c>
      <c r="BG425" s="125">
        <f t="shared" si="96"/>
        <v>0</v>
      </c>
      <c r="BH425" s="125">
        <f t="shared" si="97"/>
        <v>0</v>
      </c>
      <c r="BI425" s="125">
        <f t="shared" si="98"/>
        <v>0</v>
      </c>
      <c r="BJ425" s="11" t="s">
        <v>25</v>
      </c>
      <c r="BK425" s="125">
        <f t="shared" si="99"/>
        <v>0</v>
      </c>
      <c r="BL425" s="11" t="s">
        <v>166</v>
      </c>
      <c r="BM425" s="11" t="s">
        <v>1175</v>
      </c>
    </row>
    <row r="426" spans="2:65" s="34" customFormat="1" ht="28.5" customHeight="1">
      <c r="B426" s="161"/>
      <c r="C426" s="197" t="s">
        <v>756</v>
      </c>
      <c r="D426" s="197" t="s">
        <v>162</v>
      </c>
      <c r="E426" s="198" t="s">
        <v>1176</v>
      </c>
      <c r="F426" s="199" t="s">
        <v>1177</v>
      </c>
      <c r="G426" s="199"/>
      <c r="H426" s="199"/>
      <c r="I426" s="199"/>
      <c r="J426" s="200" t="s">
        <v>595</v>
      </c>
      <c r="K426" s="201">
        <v>5</v>
      </c>
      <c r="L426" s="202">
        <v>0</v>
      </c>
      <c r="M426" s="202"/>
      <c r="N426" s="203">
        <f t="shared" si="90"/>
        <v>0</v>
      </c>
      <c r="O426" s="203"/>
      <c r="P426" s="203"/>
      <c r="Q426" s="203"/>
      <c r="R426" s="163"/>
      <c r="T426" s="204"/>
      <c r="U426" s="46" t="s">
        <v>50</v>
      </c>
      <c r="V426" s="36"/>
      <c r="W426" s="205">
        <f t="shared" si="91"/>
        <v>0</v>
      </c>
      <c r="X426" s="205">
        <v>0.0008</v>
      </c>
      <c r="Y426" s="205">
        <f t="shared" si="92"/>
        <v>0.004</v>
      </c>
      <c r="Z426" s="205">
        <v>0</v>
      </c>
      <c r="AA426" s="206">
        <f t="shared" si="93"/>
        <v>0</v>
      </c>
      <c r="AR426" s="11" t="s">
        <v>166</v>
      </c>
      <c r="AT426" s="11" t="s">
        <v>162</v>
      </c>
      <c r="AU426" s="11" t="s">
        <v>24</v>
      </c>
      <c r="AY426" s="11" t="s">
        <v>161</v>
      </c>
      <c r="BE426" s="125">
        <f t="shared" si="94"/>
        <v>0</v>
      </c>
      <c r="BF426" s="125">
        <f t="shared" si="95"/>
        <v>0</v>
      </c>
      <c r="BG426" s="125">
        <f t="shared" si="96"/>
        <v>0</v>
      </c>
      <c r="BH426" s="125">
        <f t="shared" si="97"/>
        <v>0</v>
      </c>
      <c r="BI426" s="125">
        <f t="shared" si="98"/>
        <v>0</v>
      </c>
      <c r="BJ426" s="11" t="s">
        <v>25</v>
      </c>
      <c r="BK426" s="125">
        <f t="shared" si="99"/>
        <v>0</v>
      </c>
      <c r="BL426" s="11" t="s">
        <v>166</v>
      </c>
      <c r="BM426" s="11" t="s">
        <v>1178</v>
      </c>
    </row>
    <row r="427" spans="2:65" s="34" customFormat="1" ht="20.25" customHeight="1">
      <c r="B427" s="161"/>
      <c r="C427" s="248" t="s">
        <v>760</v>
      </c>
      <c r="D427" s="248" t="s">
        <v>427</v>
      </c>
      <c r="E427" s="249" t="s">
        <v>1179</v>
      </c>
      <c r="F427" s="250" t="s">
        <v>1180</v>
      </c>
      <c r="G427" s="250"/>
      <c r="H427" s="250"/>
      <c r="I427" s="250"/>
      <c r="J427" s="251" t="s">
        <v>595</v>
      </c>
      <c r="K427" s="252">
        <v>5</v>
      </c>
      <c r="L427" s="253">
        <v>0</v>
      </c>
      <c r="M427" s="253"/>
      <c r="N427" s="254">
        <f t="shared" si="90"/>
        <v>0</v>
      </c>
      <c r="O427" s="254"/>
      <c r="P427" s="254"/>
      <c r="Q427" s="254"/>
      <c r="R427" s="163"/>
      <c r="T427" s="204"/>
      <c r="U427" s="46" t="s">
        <v>50</v>
      </c>
      <c r="V427" s="36"/>
      <c r="W427" s="205">
        <f t="shared" si="91"/>
        <v>0</v>
      </c>
      <c r="X427" s="205">
        <v>0.04</v>
      </c>
      <c r="Y427" s="205">
        <f t="shared" si="92"/>
        <v>0.2</v>
      </c>
      <c r="Z427" s="205">
        <v>0</v>
      </c>
      <c r="AA427" s="206">
        <f t="shared" si="93"/>
        <v>0</v>
      </c>
      <c r="AR427" s="11" t="s">
        <v>235</v>
      </c>
      <c r="AT427" s="11" t="s">
        <v>427</v>
      </c>
      <c r="AU427" s="11" t="s">
        <v>24</v>
      </c>
      <c r="AY427" s="11" t="s">
        <v>161</v>
      </c>
      <c r="BE427" s="125">
        <f t="shared" si="94"/>
        <v>0</v>
      </c>
      <c r="BF427" s="125">
        <f t="shared" si="95"/>
        <v>0</v>
      </c>
      <c r="BG427" s="125">
        <f t="shared" si="96"/>
        <v>0</v>
      </c>
      <c r="BH427" s="125">
        <f t="shared" si="97"/>
        <v>0</v>
      </c>
      <c r="BI427" s="125">
        <f t="shared" si="98"/>
        <v>0</v>
      </c>
      <c r="BJ427" s="11" t="s">
        <v>25</v>
      </c>
      <c r="BK427" s="125">
        <f t="shared" si="99"/>
        <v>0</v>
      </c>
      <c r="BL427" s="11" t="s">
        <v>166</v>
      </c>
      <c r="BM427" s="11" t="s">
        <v>1181</v>
      </c>
    </row>
    <row r="428" spans="2:65" s="34" customFormat="1" ht="20.25" customHeight="1">
      <c r="B428" s="161"/>
      <c r="C428" s="248" t="s">
        <v>764</v>
      </c>
      <c r="D428" s="248" t="s">
        <v>427</v>
      </c>
      <c r="E428" s="249" t="s">
        <v>1182</v>
      </c>
      <c r="F428" s="250" t="s">
        <v>1183</v>
      </c>
      <c r="G428" s="250"/>
      <c r="H428" s="250"/>
      <c r="I428" s="250"/>
      <c r="J428" s="251" t="s">
        <v>595</v>
      </c>
      <c r="K428" s="252">
        <v>5</v>
      </c>
      <c r="L428" s="253">
        <v>0</v>
      </c>
      <c r="M428" s="253"/>
      <c r="N428" s="254">
        <f t="shared" si="90"/>
        <v>0</v>
      </c>
      <c r="O428" s="254"/>
      <c r="P428" s="254"/>
      <c r="Q428" s="254"/>
      <c r="R428" s="163"/>
      <c r="T428" s="204"/>
      <c r="U428" s="46" t="s">
        <v>50</v>
      </c>
      <c r="V428" s="36"/>
      <c r="W428" s="205">
        <f t="shared" si="91"/>
        <v>0</v>
      </c>
      <c r="X428" s="205">
        <v>0.004</v>
      </c>
      <c r="Y428" s="205">
        <f t="shared" si="92"/>
        <v>0.02</v>
      </c>
      <c r="Z428" s="205">
        <v>0</v>
      </c>
      <c r="AA428" s="206">
        <f t="shared" si="93"/>
        <v>0</v>
      </c>
      <c r="AR428" s="11" t="s">
        <v>235</v>
      </c>
      <c r="AT428" s="11" t="s">
        <v>427</v>
      </c>
      <c r="AU428" s="11" t="s">
        <v>24</v>
      </c>
      <c r="AY428" s="11" t="s">
        <v>161</v>
      </c>
      <c r="BE428" s="125">
        <f t="shared" si="94"/>
        <v>0</v>
      </c>
      <c r="BF428" s="125">
        <f t="shared" si="95"/>
        <v>0</v>
      </c>
      <c r="BG428" s="125">
        <f t="shared" si="96"/>
        <v>0</v>
      </c>
      <c r="BH428" s="125">
        <f t="shared" si="97"/>
        <v>0</v>
      </c>
      <c r="BI428" s="125">
        <f t="shared" si="98"/>
        <v>0</v>
      </c>
      <c r="BJ428" s="11" t="s">
        <v>25</v>
      </c>
      <c r="BK428" s="125">
        <f t="shared" si="99"/>
        <v>0</v>
      </c>
      <c r="BL428" s="11" t="s">
        <v>166</v>
      </c>
      <c r="BM428" s="11" t="s">
        <v>1184</v>
      </c>
    </row>
    <row r="429" spans="2:65" s="34" customFormat="1" ht="20.25" customHeight="1">
      <c r="B429" s="161"/>
      <c r="C429" s="197" t="s">
        <v>769</v>
      </c>
      <c r="D429" s="197" t="s">
        <v>162</v>
      </c>
      <c r="E429" s="198" t="s">
        <v>1185</v>
      </c>
      <c r="F429" s="199" t="s">
        <v>1186</v>
      </c>
      <c r="G429" s="199"/>
      <c r="H429" s="199"/>
      <c r="I429" s="199"/>
      <c r="J429" s="200" t="s">
        <v>595</v>
      </c>
      <c r="K429" s="201">
        <v>1</v>
      </c>
      <c r="L429" s="202">
        <v>0</v>
      </c>
      <c r="M429" s="202"/>
      <c r="N429" s="203">
        <f t="shared" si="90"/>
        <v>0</v>
      </c>
      <c r="O429" s="203"/>
      <c r="P429" s="203"/>
      <c r="Q429" s="203"/>
      <c r="R429" s="163"/>
      <c r="T429" s="204"/>
      <c r="U429" s="46" t="s">
        <v>50</v>
      </c>
      <c r="V429" s="36"/>
      <c r="W429" s="205">
        <f t="shared" si="91"/>
        <v>0</v>
      </c>
      <c r="X429" s="205">
        <v>0.00034</v>
      </c>
      <c r="Y429" s="205">
        <f t="shared" si="92"/>
        <v>0.00034</v>
      </c>
      <c r="Z429" s="205">
        <v>0</v>
      </c>
      <c r="AA429" s="206">
        <f t="shared" si="93"/>
        <v>0</v>
      </c>
      <c r="AR429" s="11" t="s">
        <v>166</v>
      </c>
      <c r="AT429" s="11" t="s">
        <v>162</v>
      </c>
      <c r="AU429" s="11" t="s">
        <v>24</v>
      </c>
      <c r="AY429" s="11" t="s">
        <v>161</v>
      </c>
      <c r="BE429" s="125">
        <f t="shared" si="94"/>
        <v>0</v>
      </c>
      <c r="BF429" s="125">
        <f t="shared" si="95"/>
        <v>0</v>
      </c>
      <c r="BG429" s="125">
        <f t="shared" si="96"/>
        <v>0</v>
      </c>
      <c r="BH429" s="125">
        <f t="shared" si="97"/>
        <v>0</v>
      </c>
      <c r="BI429" s="125">
        <f t="shared" si="98"/>
        <v>0</v>
      </c>
      <c r="BJ429" s="11" t="s">
        <v>25</v>
      </c>
      <c r="BK429" s="125">
        <f t="shared" si="99"/>
        <v>0</v>
      </c>
      <c r="BL429" s="11" t="s">
        <v>166</v>
      </c>
      <c r="BM429" s="11" t="s">
        <v>1187</v>
      </c>
    </row>
    <row r="430" spans="2:65" s="34" customFormat="1" ht="20.25" customHeight="1">
      <c r="B430" s="161"/>
      <c r="C430" s="248" t="s">
        <v>773</v>
      </c>
      <c r="D430" s="248" t="s">
        <v>427</v>
      </c>
      <c r="E430" s="249" t="s">
        <v>1188</v>
      </c>
      <c r="F430" s="250" t="s">
        <v>1189</v>
      </c>
      <c r="G430" s="250"/>
      <c r="H430" s="250"/>
      <c r="I430" s="250"/>
      <c r="J430" s="251" t="s">
        <v>595</v>
      </c>
      <c r="K430" s="252">
        <v>1</v>
      </c>
      <c r="L430" s="253">
        <v>0</v>
      </c>
      <c r="M430" s="253"/>
      <c r="N430" s="254">
        <f t="shared" si="90"/>
        <v>0</v>
      </c>
      <c r="O430" s="254"/>
      <c r="P430" s="254"/>
      <c r="Q430" s="254"/>
      <c r="R430" s="163"/>
      <c r="T430" s="204"/>
      <c r="U430" s="46" t="s">
        <v>50</v>
      </c>
      <c r="V430" s="36"/>
      <c r="W430" s="205">
        <f t="shared" si="91"/>
        <v>0</v>
      </c>
      <c r="X430" s="205">
        <v>0.027</v>
      </c>
      <c r="Y430" s="205">
        <f t="shared" si="92"/>
        <v>0.027</v>
      </c>
      <c r="Z430" s="205">
        <v>0</v>
      </c>
      <c r="AA430" s="206">
        <f t="shared" si="93"/>
        <v>0</v>
      </c>
      <c r="AR430" s="11" t="s">
        <v>235</v>
      </c>
      <c r="AT430" s="11" t="s">
        <v>427</v>
      </c>
      <c r="AU430" s="11" t="s">
        <v>24</v>
      </c>
      <c r="AY430" s="11" t="s">
        <v>161</v>
      </c>
      <c r="BE430" s="125">
        <f t="shared" si="94"/>
        <v>0</v>
      </c>
      <c r="BF430" s="125">
        <f t="shared" si="95"/>
        <v>0</v>
      </c>
      <c r="BG430" s="125">
        <f t="shared" si="96"/>
        <v>0</v>
      </c>
      <c r="BH430" s="125">
        <f t="shared" si="97"/>
        <v>0</v>
      </c>
      <c r="BI430" s="125">
        <f t="shared" si="98"/>
        <v>0</v>
      </c>
      <c r="BJ430" s="11" t="s">
        <v>25</v>
      </c>
      <c r="BK430" s="125">
        <f t="shared" si="99"/>
        <v>0</v>
      </c>
      <c r="BL430" s="11" t="s">
        <v>166</v>
      </c>
      <c r="BM430" s="11" t="s">
        <v>1190</v>
      </c>
    </row>
    <row r="431" spans="2:65" s="34" customFormat="1" ht="20.25" customHeight="1">
      <c r="B431" s="161"/>
      <c r="C431" s="197" t="s">
        <v>781</v>
      </c>
      <c r="D431" s="197" t="s">
        <v>162</v>
      </c>
      <c r="E431" s="198" t="s">
        <v>1191</v>
      </c>
      <c r="F431" s="199" t="s">
        <v>1186</v>
      </c>
      <c r="G431" s="199"/>
      <c r="H431" s="199"/>
      <c r="I431" s="199"/>
      <c r="J431" s="200" t="s">
        <v>595</v>
      </c>
      <c r="K431" s="201">
        <v>2</v>
      </c>
      <c r="L431" s="202">
        <v>0</v>
      </c>
      <c r="M431" s="202"/>
      <c r="N431" s="203">
        <f t="shared" si="90"/>
        <v>0</v>
      </c>
      <c r="O431" s="203"/>
      <c r="P431" s="203"/>
      <c r="Q431" s="203"/>
      <c r="R431" s="163"/>
      <c r="T431" s="204"/>
      <c r="U431" s="46" t="s">
        <v>50</v>
      </c>
      <c r="V431" s="36"/>
      <c r="W431" s="205">
        <f t="shared" si="91"/>
        <v>0</v>
      </c>
      <c r="X431" s="205">
        <v>0.00034</v>
      </c>
      <c r="Y431" s="205">
        <f t="shared" si="92"/>
        <v>0.00068</v>
      </c>
      <c r="Z431" s="205">
        <v>0</v>
      </c>
      <c r="AA431" s="206">
        <f t="shared" si="93"/>
        <v>0</v>
      </c>
      <c r="AR431" s="11" t="s">
        <v>166</v>
      </c>
      <c r="AT431" s="11" t="s">
        <v>162</v>
      </c>
      <c r="AU431" s="11" t="s">
        <v>24</v>
      </c>
      <c r="AY431" s="11" t="s">
        <v>161</v>
      </c>
      <c r="BE431" s="125">
        <f t="shared" si="94"/>
        <v>0</v>
      </c>
      <c r="BF431" s="125">
        <f t="shared" si="95"/>
        <v>0</v>
      </c>
      <c r="BG431" s="125">
        <f t="shared" si="96"/>
        <v>0</v>
      </c>
      <c r="BH431" s="125">
        <f t="shared" si="97"/>
        <v>0</v>
      </c>
      <c r="BI431" s="125">
        <f t="shared" si="98"/>
        <v>0</v>
      </c>
      <c r="BJ431" s="11" t="s">
        <v>25</v>
      </c>
      <c r="BK431" s="125">
        <f t="shared" si="99"/>
        <v>0</v>
      </c>
      <c r="BL431" s="11" t="s">
        <v>166</v>
      </c>
      <c r="BM431" s="11" t="s">
        <v>1192</v>
      </c>
    </row>
    <row r="432" spans="2:65" s="34" customFormat="1" ht="20.25" customHeight="1">
      <c r="B432" s="161"/>
      <c r="C432" s="248" t="s">
        <v>786</v>
      </c>
      <c r="D432" s="248" t="s">
        <v>427</v>
      </c>
      <c r="E432" s="249" t="s">
        <v>1193</v>
      </c>
      <c r="F432" s="250" t="s">
        <v>1194</v>
      </c>
      <c r="G432" s="250"/>
      <c r="H432" s="250"/>
      <c r="I432" s="250"/>
      <c r="J432" s="251" t="s">
        <v>595</v>
      </c>
      <c r="K432" s="252">
        <v>2</v>
      </c>
      <c r="L432" s="253">
        <v>0</v>
      </c>
      <c r="M432" s="253"/>
      <c r="N432" s="254">
        <f t="shared" si="90"/>
        <v>0</v>
      </c>
      <c r="O432" s="254"/>
      <c r="P432" s="254"/>
      <c r="Q432" s="254"/>
      <c r="R432" s="163"/>
      <c r="T432" s="204"/>
      <c r="U432" s="46" t="s">
        <v>50</v>
      </c>
      <c r="V432" s="36"/>
      <c r="W432" s="205">
        <f t="shared" si="91"/>
        <v>0</v>
      </c>
      <c r="X432" s="205">
        <v>0.033</v>
      </c>
      <c r="Y432" s="205">
        <f t="shared" si="92"/>
        <v>0.066</v>
      </c>
      <c r="Z432" s="205">
        <v>0</v>
      </c>
      <c r="AA432" s="206">
        <f t="shared" si="93"/>
        <v>0</v>
      </c>
      <c r="AR432" s="11" t="s">
        <v>235</v>
      </c>
      <c r="AT432" s="11" t="s">
        <v>427</v>
      </c>
      <c r="AU432" s="11" t="s">
        <v>24</v>
      </c>
      <c r="AY432" s="11" t="s">
        <v>161</v>
      </c>
      <c r="BE432" s="125">
        <f t="shared" si="94"/>
        <v>0</v>
      </c>
      <c r="BF432" s="125">
        <f t="shared" si="95"/>
        <v>0</v>
      </c>
      <c r="BG432" s="125">
        <f t="shared" si="96"/>
        <v>0</v>
      </c>
      <c r="BH432" s="125">
        <f t="shared" si="97"/>
        <v>0</v>
      </c>
      <c r="BI432" s="125">
        <f t="shared" si="98"/>
        <v>0</v>
      </c>
      <c r="BJ432" s="11" t="s">
        <v>25</v>
      </c>
      <c r="BK432" s="125">
        <f t="shared" si="99"/>
        <v>0</v>
      </c>
      <c r="BL432" s="11" t="s">
        <v>166</v>
      </c>
      <c r="BM432" s="11" t="s">
        <v>1195</v>
      </c>
    </row>
    <row r="433" spans="2:65" s="34" customFormat="1" ht="28.5" customHeight="1">
      <c r="B433" s="161"/>
      <c r="C433" s="197" t="s">
        <v>790</v>
      </c>
      <c r="D433" s="197" t="s">
        <v>162</v>
      </c>
      <c r="E433" s="198" t="s">
        <v>1196</v>
      </c>
      <c r="F433" s="199" t="s">
        <v>1197</v>
      </c>
      <c r="G433" s="199"/>
      <c r="H433" s="199"/>
      <c r="I433" s="199"/>
      <c r="J433" s="200" t="s">
        <v>595</v>
      </c>
      <c r="K433" s="201">
        <v>1</v>
      </c>
      <c r="L433" s="202">
        <v>0</v>
      </c>
      <c r="M433" s="202"/>
      <c r="N433" s="203">
        <f t="shared" si="90"/>
        <v>0</v>
      </c>
      <c r="O433" s="203"/>
      <c r="P433" s="203"/>
      <c r="Q433" s="203"/>
      <c r="R433" s="163"/>
      <c r="T433" s="204"/>
      <c r="U433" s="46" t="s">
        <v>50</v>
      </c>
      <c r="V433" s="36"/>
      <c r="W433" s="205">
        <f t="shared" si="91"/>
        <v>0</v>
      </c>
      <c r="X433" s="205">
        <v>0</v>
      </c>
      <c r="Y433" s="205">
        <f t="shared" si="92"/>
        <v>0</v>
      </c>
      <c r="Z433" s="205">
        <v>0</v>
      </c>
      <c r="AA433" s="206">
        <f t="shared" si="93"/>
        <v>0</v>
      </c>
      <c r="AR433" s="11" t="s">
        <v>166</v>
      </c>
      <c r="AT433" s="11" t="s">
        <v>162</v>
      </c>
      <c r="AU433" s="11" t="s">
        <v>24</v>
      </c>
      <c r="AY433" s="11" t="s">
        <v>161</v>
      </c>
      <c r="BE433" s="125">
        <f t="shared" si="94"/>
        <v>0</v>
      </c>
      <c r="BF433" s="125">
        <f t="shared" si="95"/>
        <v>0</v>
      </c>
      <c r="BG433" s="125">
        <f t="shared" si="96"/>
        <v>0</v>
      </c>
      <c r="BH433" s="125">
        <f t="shared" si="97"/>
        <v>0</v>
      </c>
      <c r="BI433" s="125">
        <f t="shared" si="98"/>
        <v>0</v>
      </c>
      <c r="BJ433" s="11" t="s">
        <v>25</v>
      </c>
      <c r="BK433" s="125">
        <f t="shared" si="99"/>
        <v>0</v>
      </c>
      <c r="BL433" s="11" t="s">
        <v>166</v>
      </c>
      <c r="BM433" s="11" t="s">
        <v>1198</v>
      </c>
    </row>
    <row r="434" spans="2:65" s="34" customFormat="1" ht="20.25" customHeight="1">
      <c r="B434" s="161"/>
      <c r="C434" s="248" t="s">
        <v>794</v>
      </c>
      <c r="D434" s="248" t="s">
        <v>427</v>
      </c>
      <c r="E434" s="249" t="s">
        <v>1199</v>
      </c>
      <c r="F434" s="250" t="s">
        <v>1200</v>
      </c>
      <c r="G434" s="250"/>
      <c r="H434" s="250"/>
      <c r="I434" s="250"/>
      <c r="J434" s="251" t="s">
        <v>595</v>
      </c>
      <c r="K434" s="252">
        <v>1</v>
      </c>
      <c r="L434" s="253">
        <v>0</v>
      </c>
      <c r="M434" s="253"/>
      <c r="N434" s="254">
        <f t="shared" si="90"/>
        <v>0</v>
      </c>
      <c r="O434" s="254"/>
      <c r="P434" s="254"/>
      <c r="Q434" s="254"/>
      <c r="R434" s="163"/>
      <c r="T434" s="204"/>
      <c r="U434" s="46" t="s">
        <v>50</v>
      </c>
      <c r="V434" s="36"/>
      <c r="W434" s="205">
        <f t="shared" si="91"/>
        <v>0</v>
      </c>
      <c r="X434" s="205">
        <v>0.0036</v>
      </c>
      <c r="Y434" s="205">
        <f t="shared" si="92"/>
        <v>0.0036</v>
      </c>
      <c r="Z434" s="205">
        <v>0</v>
      </c>
      <c r="AA434" s="206">
        <f t="shared" si="93"/>
        <v>0</v>
      </c>
      <c r="AR434" s="11" t="s">
        <v>235</v>
      </c>
      <c r="AT434" s="11" t="s">
        <v>427</v>
      </c>
      <c r="AU434" s="11" t="s">
        <v>24</v>
      </c>
      <c r="AY434" s="11" t="s">
        <v>161</v>
      </c>
      <c r="BE434" s="125">
        <f t="shared" si="94"/>
        <v>0</v>
      </c>
      <c r="BF434" s="125">
        <f t="shared" si="95"/>
        <v>0</v>
      </c>
      <c r="BG434" s="125">
        <f t="shared" si="96"/>
        <v>0</v>
      </c>
      <c r="BH434" s="125">
        <f t="shared" si="97"/>
        <v>0</v>
      </c>
      <c r="BI434" s="125">
        <f t="shared" si="98"/>
        <v>0</v>
      </c>
      <c r="BJ434" s="11" t="s">
        <v>25</v>
      </c>
      <c r="BK434" s="125">
        <f t="shared" si="99"/>
        <v>0</v>
      </c>
      <c r="BL434" s="11" t="s">
        <v>166</v>
      </c>
      <c r="BM434" s="11" t="s">
        <v>1201</v>
      </c>
    </row>
    <row r="435" spans="2:65" s="34" customFormat="1" ht="28.5" customHeight="1">
      <c r="B435" s="161"/>
      <c r="C435" s="197" t="s">
        <v>799</v>
      </c>
      <c r="D435" s="197" t="s">
        <v>162</v>
      </c>
      <c r="E435" s="198" t="s">
        <v>1202</v>
      </c>
      <c r="F435" s="199" t="s">
        <v>1203</v>
      </c>
      <c r="G435" s="199"/>
      <c r="H435" s="199"/>
      <c r="I435" s="199"/>
      <c r="J435" s="200" t="s">
        <v>595</v>
      </c>
      <c r="K435" s="201">
        <v>1</v>
      </c>
      <c r="L435" s="202">
        <v>0</v>
      </c>
      <c r="M435" s="202"/>
      <c r="N435" s="203">
        <f t="shared" si="90"/>
        <v>0</v>
      </c>
      <c r="O435" s="203"/>
      <c r="P435" s="203"/>
      <c r="Q435" s="203"/>
      <c r="R435" s="163"/>
      <c r="T435" s="204"/>
      <c r="U435" s="46" t="s">
        <v>50</v>
      </c>
      <c r="V435" s="36"/>
      <c r="W435" s="205">
        <f t="shared" si="91"/>
        <v>0</v>
      </c>
      <c r="X435" s="205">
        <v>0.00289</v>
      </c>
      <c r="Y435" s="205">
        <f t="shared" si="92"/>
        <v>0.00289</v>
      </c>
      <c r="Z435" s="205">
        <v>0</v>
      </c>
      <c r="AA435" s="206">
        <f t="shared" si="93"/>
        <v>0</v>
      </c>
      <c r="AR435" s="11" t="s">
        <v>166</v>
      </c>
      <c r="AT435" s="11" t="s">
        <v>162</v>
      </c>
      <c r="AU435" s="11" t="s">
        <v>24</v>
      </c>
      <c r="AY435" s="11" t="s">
        <v>161</v>
      </c>
      <c r="BE435" s="125">
        <f t="shared" si="94"/>
        <v>0</v>
      </c>
      <c r="BF435" s="125">
        <f t="shared" si="95"/>
        <v>0</v>
      </c>
      <c r="BG435" s="125">
        <f t="shared" si="96"/>
        <v>0</v>
      </c>
      <c r="BH435" s="125">
        <f t="shared" si="97"/>
        <v>0</v>
      </c>
      <c r="BI435" s="125">
        <f t="shared" si="98"/>
        <v>0</v>
      </c>
      <c r="BJ435" s="11" t="s">
        <v>25</v>
      </c>
      <c r="BK435" s="125">
        <f t="shared" si="99"/>
        <v>0</v>
      </c>
      <c r="BL435" s="11" t="s">
        <v>166</v>
      </c>
      <c r="BM435" s="11" t="s">
        <v>1204</v>
      </c>
    </row>
    <row r="436" spans="2:65" s="34" customFormat="1" ht="20.25" customHeight="1">
      <c r="B436" s="161"/>
      <c r="C436" s="248" t="s">
        <v>803</v>
      </c>
      <c r="D436" s="248" t="s">
        <v>427</v>
      </c>
      <c r="E436" s="249" t="s">
        <v>1205</v>
      </c>
      <c r="F436" s="250" t="s">
        <v>1206</v>
      </c>
      <c r="G436" s="250"/>
      <c r="H436" s="250"/>
      <c r="I436" s="250"/>
      <c r="J436" s="251" t="s">
        <v>595</v>
      </c>
      <c r="K436" s="252">
        <v>1</v>
      </c>
      <c r="L436" s="253">
        <v>0</v>
      </c>
      <c r="M436" s="253"/>
      <c r="N436" s="254">
        <f t="shared" si="90"/>
        <v>0</v>
      </c>
      <c r="O436" s="254"/>
      <c r="P436" s="254"/>
      <c r="Q436" s="254"/>
      <c r="R436" s="163"/>
      <c r="T436" s="204"/>
      <c r="U436" s="46" t="s">
        <v>50</v>
      </c>
      <c r="V436" s="36"/>
      <c r="W436" s="205">
        <f t="shared" si="91"/>
        <v>0</v>
      </c>
      <c r="X436" s="205">
        <v>0.083</v>
      </c>
      <c r="Y436" s="205">
        <f t="shared" si="92"/>
        <v>0.083</v>
      </c>
      <c r="Z436" s="205">
        <v>0</v>
      </c>
      <c r="AA436" s="206">
        <f t="shared" si="93"/>
        <v>0</v>
      </c>
      <c r="AR436" s="11" t="s">
        <v>235</v>
      </c>
      <c r="AT436" s="11" t="s">
        <v>427</v>
      </c>
      <c r="AU436" s="11" t="s">
        <v>24</v>
      </c>
      <c r="AY436" s="11" t="s">
        <v>161</v>
      </c>
      <c r="BE436" s="125">
        <f t="shared" si="94"/>
        <v>0</v>
      </c>
      <c r="BF436" s="125">
        <f t="shared" si="95"/>
        <v>0</v>
      </c>
      <c r="BG436" s="125">
        <f t="shared" si="96"/>
        <v>0</v>
      </c>
      <c r="BH436" s="125">
        <f t="shared" si="97"/>
        <v>0</v>
      </c>
      <c r="BI436" s="125">
        <f t="shared" si="98"/>
        <v>0</v>
      </c>
      <c r="BJ436" s="11" t="s">
        <v>25</v>
      </c>
      <c r="BK436" s="125">
        <f t="shared" si="99"/>
        <v>0</v>
      </c>
      <c r="BL436" s="11" t="s">
        <v>166</v>
      </c>
      <c r="BM436" s="11" t="s">
        <v>1207</v>
      </c>
    </row>
    <row r="437" spans="2:65" s="34" customFormat="1" ht="20.25" customHeight="1">
      <c r="B437" s="161"/>
      <c r="C437" s="248" t="s">
        <v>807</v>
      </c>
      <c r="D437" s="248" t="s">
        <v>427</v>
      </c>
      <c r="E437" s="249" t="s">
        <v>1208</v>
      </c>
      <c r="F437" s="250" t="s">
        <v>1209</v>
      </c>
      <c r="G437" s="250"/>
      <c r="H437" s="250"/>
      <c r="I437" s="250"/>
      <c r="J437" s="251" t="s">
        <v>595</v>
      </c>
      <c r="K437" s="252">
        <v>1</v>
      </c>
      <c r="L437" s="253">
        <v>0</v>
      </c>
      <c r="M437" s="253"/>
      <c r="N437" s="254">
        <f t="shared" si="90"/>
        <v>0</v>
      </c>
      <c r="O437" s="254"/>
      <c r="P437" s="254"/>
      <c r="Q437" s="254"/>
      <c r="R437" s="163"/>
      <c r="T437" s="204"/>
      <c r="U437" s="46" t="s">
        <v>50</v>
      </c>
      <c r="V437" s="36"/>
      <c r="W437" s="205">
        <f t="shared" si="91"/>
        <v>0</v>
      </c>
      <c r="X437" s="205">
        <v>0.0045</v>
      </c>
      <c r="Y437" s="205">
        <f t="shared" si="92"/>
        <v>0.0045</v>
      </c>
      <c r="Z437" s="205">
        <v>0</v>
      </c>
      <c r="AA437" s="206">
        <f t="shared" si="93"/>
        <v>0</v>
      </c>
      <c r="AR437" s="11" t="s">
        <v>235</v>
      </c>
      <c r="AT437" s="11" t="s">
        <v>427</v>
      </c>
      <c r="AU437" s="11" t="s">
        <v>24</v>
      </c>
      <c r="AY437" s="11" t="s">
        <v>161</v>
      </c>
      <c r="BE437" s="125">
        <f t="shared" si="94"/>
        <v>0</v>
      </c>
      <c r="BF437" s="125">
        <f t="shared" si="95"/>
        <v>0</v>
      </c>
      <c r="BG437" s="125">
        <f t="shared" si="96"/>
        <v>0</v>
      </c>
      <c r="BH437" s="125">
        <f t="shared" si="97"/>
        <v>0</v>
      </c>
      <c r="BI437" s="125">
        <f t="shared" si="98"/>
        <v>0</v>
      </c>
      <c r="BJ437" s="11" t="s">
        <v>25</v>
      </c>
      <c r="BK437" s="125">
        <f t="shared" si="99"/>
        <v>0</v>
      </c>
      <c r="BL437" s="11" t="s">
        <v>166</v>
      </c>
      <c r="BM437" s="11" t="s">
        <v>1210</v>
      </c>
    </row>
    <row r="438" spans="2:65" s="34" customFormat="1" ht="28.5" customHeight="1">
      <c r="B438" s="161"/>
      <c r="C438" s="197" t="s">
        <v>811</v>
      </c>
      <c r="D438" s="197" t="s">
        <v>162</v>
      </c>
      <c r="E438" s="198" t="s">
        <v>1211</v>
      </c>
      <c r="F438" s="199" t="s">
        <v>1212</v>
      </c>
      <c r="G438" s="199"/>
      <c r="H438" s="199"/>
      <c r="I438" s="199"/>
      <c r="J438" s="200" t="s">
        <v>212</v>
      </c>
      <c r="K438" s="201">
        <v>10.5</v>
      </c>
      <c r="L438" s="202">
        <v>0</v>
      </c>
      <c r="M438" s="202"/>
      <c r="N438" s="203">
        <f t="shared" si="90"/>
        <v>0</v>
      </c>
      <c r="O438" s="203"/>
      <c r="P438" s="203"/>
      <c r="Q438" s="203"/>
      <c r="R438" s="163"/>
      <c r="T438" s="204"/>
      <c r="U438" s="46" t="s">
        <v>50</v>
      </c>
      <c r="V438" s="36"/>
      <c r="W438" s="205">
        <f t="shared" si="91"/>
        <v>0</v>
      </c>
      <c r="X438" s="205">
        <v>0</v>
      </c>
      <c r="Y438" s="205">
        <f t="shared" si="92"/>
        <v>0</v>
      </c>
      <c r="Z438" s="205">
        <v>0</v>
      </c>
      <c r="AA438" s="206">
        <f t="shared" si="93"/>
        <v>0</v>
      </c>
      <c r="AR438" s="11" t="s">
        <v>166</v>
      </c>
      <c r="AT438" s="11" t="s">
        <v>162</v>
      </c>
      <c r="AU438" s="11" t="s">
        <v>24</v>
      </c>
      <c r="AY438" s="11" t="s">
        <v>161</v>
      </c>
      <c r="BE438" s="125">
        <f t="shared" si="94"/>
        <v>0</v>
      </c>
      <c r="BF438" s="125">
        <f t="shared" si="95"/>
        <v>0</v>
      </c>
      <c r="BG438" s="125">
        <f t="shared" si="96"/>
        <v>0</v>
      </c>
      <c r="BH438" s="125">
        <f t="shared" si="97"/>
        <v>0</v>
      </c>
      <c r="BI438" s="125">
        <f t="shared" si="98"/>
        <v>0</v>
      </c>
      <c r="BJ438" s="11" t="s">
        <v>25</v>
      </c>
      <c r="BK438" s="125">
        <f t="shared" si="99"/>
        <v>0</v>
      </c>
      <c r="BL438" s="11" t="s">
        <v>166</v>
      </c>
      <c r="BM438" s="11" t="s">
        <v>1213</v>
      </c>
    </row>
    <row r="439" spans="2:65" s="34" customFormat="1" ht="20.25" customHeight="1">
      <c r="B439" s="161"/>
      <c r="C439" s="197" t="s">
        <v>815</v>
      </c>
      <c r="D439" s="197" t="s">
        <v>162</v>
      </c>
      <c r="E439" s="198" t="s">
        <v>1214</v>
      </c>
      <c r="F439" s="199" t="s">
        <v>1215</v>
      </c>
      <c r="G439" s="199"/>
      <c r="H439" s="199"/>
      <c r="I439" s="199"/>
      <c r="J439" s="200" t="s">
        <v>212</v>
      </c>
      <c r="K439" s="201">
        <v>79.5</v>
      </c>
      <c r="L439" s="202">
        <v>0</v>
      </c>
      <c r="M439" s="202"/>
      <c r="N439" s="203">
        <f t="shared" si="90"/>
        <v>0</v>
      </c>
      <c r="O439" s="203"/>
      <c r="P439" s="203"/>
      <c r="Q439" s="203"/>
      <c r="R439" s="163"/>
      <c r="T439" s="204"/>
      <c r="U439" s="46" t="s">
        <v>50</v>
      </c>
      <c r="V439" s="36"/>
      <c r="W439" s="205">
        <f t="shared" si="91"/>
        <v>0</v>
      </c>
      <c r="X439" s="205">
        <v>0</v>
      </c>
      <c r="Y439" s="205">
        <f t="shared" si="92"/>
        <v>0</v>
      </c>
      <c r="Z439" s="205">
        <v>0</v>
      </c>
      <c r="AA439" s="206">
        <f t="shared" si="93"/>
        <v>0</v>
      </c>
      <c r="AR439" s="11" t="s">
        <v>166</v>
      </c>
      <c r="AT439" s="11" t="s">
        <v>162</v>
      </c>
      <c r="AU439" s="11" t="s">
        <v>24</v>
      </c>
      <c r="AY439" s="11" t="s">
        <v>161</v>
      </c>
      <c r="BE439" s="125">
        <f t="shared" si="94"/>
        <v>0</v>
      </c>
      <c r="BF439" s="125">
        <f t="shared" si="95"/>
        <v>0</v>
      </c>
      <c r="BG439" s="125">
        <f t="shared" si="96"/>
        <v>0</v>
      </c>
      <c r="BH439" s="125">
        <f t="shared" si="97"/>
        <v>0</v>
      </c>
      <c r="BI439" s="125">
        <f t="shared" si="98"/>
        <v>0</v>
      </c>
      <c r="BJ439" s="11" t="s">
        <v>25</v>
      </c>
      <c r="BK439" s="125">
        <f t="shared" si="99"/>
        <v>0</v>
      </c>
      <c r="BL439" s="11" t="s">
        <v>166</v>
      </c>
      <c r="BM439" s="11" t="s">
        <v>1216</v>
      </c>
    </row>
    <row r="440" spans="2:51" s="216" customFormat="1" ht="20.25" customHeight="1">
      <c r="B440" s="217"/>
      <c r="C440" s="218"/>
      <c r="D440" s="218"/>
      <c r="E440" s="219"/>
      <c r="F440" s="247" t="s">
        <v>1217</v>
      </c>
      <c r="G440" s="247"/>
      <c r="H440" s="247"/>
      <c r="I440" s="247"/>
      <c r="J440" s="218"/>
      <c r="K440" s="221">
        <v>79.5</v>
      </c>
      <c r="L440" s="218"/>
      <c r="M440" s="218"/>
      <c r="N440" s="218"/>
      <c r="O440" s="218"/>
      <c r="P440" s="218"/>
      <c r="Q440" s="218"/>
      <c r="R440" s="222"/>
      <c r="T440" s="223"/>
      <c r="U440" s="218"/>
      <c r="V440" s="218"/>
      <c r="W440" s="218"/>
      <c r="X440" s="218"/>
      <c r="Y440" s="218"/>
      <c r="Z440" s="218"/>
      <c r="AA440" s="224"/>
      <c r="AT440" s="225" t="s">
        <v>169</v>
      </c>
      <c r="AU440" s="225" t="s">
        <v>24</v>
      </c>
      <c r="AV440" s="216" t="s">
        <v>24</v>
      </c>
      <c r="AW440" s="216" t="s">
        <v>42</v>
      </c>
      <c r="AX440" s="216" t="s">
        <v>85</v>
      </c>
      <c r="AY440" s="225" t="s">
        <v>161</v>
      </c>
    </row>
    <row r="441" spans="2:51" s="237" customFormat="1" ht="20.25" customHeight="1">
      <c r="B441" s="238"/>
      <c r="C441" s="239"/>
      <c r="D441" s="239"/>
      <c r="E441" s="240"/>
      <c r="F441" s="241" t="s">
        <v>190</v>
      </c>
      <c r="G441" s="241"/>
      <c r="H441" s="241"/>
      <c r="I441" s="241"/>
      <c r="J441" s="239"/>
      <c r="K441" s="242">
        <v>79.5</v>
      </c>
      <c r="L441" s="239"/>
      <c r="M441" s="239"/>
      <c r="N441" s="239"/>
      <c r="O441" s="239"/>
      <c r="P441" s="239"/>
      <c r="Q441" s="239"/>
      <c r="R441" s="243"/>
      <c r="T441" s="244"/>
      <c r="U441" s="239"/>
      <c r="V441" s="239"/>
      <c r="W441" s="239"/>
      <c r="X441" s="239"/>
      <c r="Y441" s="239"/>
      <c r="Z441" s="239"/>
      <c r="AA441" s="245"/>
      <c r="AT441" s="246" t="s">
        <v>169</v>
      </c>
      <c r="AU441" s="246" t="s">
        <v>24</v>
      </c>
      <c r="AV441" s="237" t="s">
        <v>166</v>
      </c>
      <c r="AW441" s="237" t="s">
        <v>42</v>
      </c>
      <c r="AX441" s="237" t="s">
        <v>25</v>
      </c>
      <c r="AY441" s="246" t="s">
        <v>161</v>
      </c>
    </row>
    <row r="442" spans="2:65" s="34" customFormat="1" ht="28.5" customHeight="1">
      <c r="B442" s="161"/>
      <c r="C442" s="197" t="s">
        <v>819</v>
      </c>
      <c r="D442" s="197" t="s">
        <v>162</v>
      </c>
      <c r="E442" s="198" t="s">
        <v>1218</v>
      </c>
      <c r="F442" s="199" t="s">
        <v>1219</v>
      </c>
      <c r="G442" s="199"/>
      <c r="H442" s="199"/>
      <c r="I442" s="199"/>
      <c r="J442" s="200" t="s">
        <v>212</v>
      </c>
      <c r="K442" s="201">
        <v>50.5</v>
      </c>
      <c r="L442" s="202">
        <v>0</v>
      </c>
      <c r="M442" s="202"/>
      <c r="N442" s="203">
        <f aca="true" t="shared" si="100" ref="N442:N454">ROUND(L442*K442,2)</f>
        <v>0</v>
      </c>
      <c r="O442" s="203"/>
      <c r="P442" s="203"/>
      <c r="Q442" s="203"/>
      <c r="R442" s="163"/>
      <c r="T442" s="204"/>
      <c r="U442" s="46" t="s">
        <v>50</v>
      </c>
      <c r="V442" s="36"/>
      <c r="W442" s="205">
        <f aca="true" t="shared" si="101" ref="W442:W454">V442*K442</f>
        <v>0</v>
      </c>
      <c r="X442" s="205">
        <v>0</v>
      </c>
      <c r="Y442" s="205">
        <f aca="true" t="shared" si="102" ref="Y442:Y454">X442*K442</f>
        <v>0</v>
      </c>
      <c r="Z442" s="205">
        <v>0</v>
      </c>
      <c r="AA442" s="206">
        <f aca="true" t="shared" si="103" ref="AA442:AA454">Z442*K442</f>
        <v>0</v>
      </c>
      <c r="AR442" s="11" t="s">
        <v>166</v>
      </c>
      <c r="AT442" s="11" t="s">
        <v>162</v>
      </c>
      <c r="AU442" s="11" t="s">
        <v>24</v>
      </c>
      <c r="AY442" s="11" t="s">
        <v>161</v>
      </c>
      <c r="BE442" s="125">
        <f aca="true" t="shared" si="104" ref="BE442:BE454">IF(U442="základní",N442,0)</f>
        <v>0</v>
      </c>
      <c r="BF442" s="125">
        <f aca="true" t="shared" si="105" ref="BF442:BF454">IF(U442="snížená",N442,0)</f>
        <v>0</v>
      </c>
      <c r="BG442" s="125">
        <f aca="true" t="shared" si="106" ref="BG442:BG454">IF(U442="zákl. přenesená",N442,0)</f>
        <v>0</v>
      </c>
      <c r="BH442" s="125">
        <f aca="true" t="shared" si="107" ref="BH442:BH454">IF(U442="sníž. přenesená",N442,0)</f>
        <v>0</v>
      </c>
      <c r="BI442" s="125">
        <f aca="true" t="shared" si="108" ref="BI442:BI454">IF(U442="nulová",N442,0)</f>
        <v>0</v>
      </c>
      <c r="BJ442" s="11" t="s">
        <v>25</v>
      </c>
      <c r="BK442" s="125">
        <f aca="true" t="shared" si="109" ref="BK442:BK454">ROUND(L442*K442,2)</f>
        <v>0</v>
      </c>
      <c r="BL442" s="11" t="s">
        <v>166</v>
      </c>
      <c r="BM442" s="11" t="s">
        <v>1220</v>
      </c>
    </row>
    <row r="443" spans="2:65" s="34" customFormat="1" ht="28.5" customHeight="1">
      <c r="B443" s="161"/>
      <c r="C443" s="197" t="s">
        <v>823</v>
      </c>
      <c r="D443" s="197" t="s">
        <v>162</v>
      </c>
      <c r="E443" s="198" t="s">
        <v>1221</v>
      </c>
      <c r="F443" s="199" t="s">
        <v>1222</v>
      </c>
      <c r="G443" s="199"/>
      <c r="H443" s="199"/>
      <c r="I443" s="199"/>
      <c r="J443" s="200" t="s">
        <v>212</v>
      </c>
      <c r="K443" s="201">
        <v>119.5</v>
      </c>
      <c r="L443" s="202">
        <v>0</v>
      </c>
      <c r="M443" s="202"/>
      <c r="N443" s="203">
        <f t="shared" si="100"/>
        <v>0</v>
      </c>
      <c r="O443" s="203"/>
      <c r="P443" s="203"/>
      <c r="Q443" s="203"/>
      <c r="R443" s="163"/>
      <c r="T443" s="204"/>
      <c r="U443" s="46" t="s">
        <v>50</v>
      </c>
      <c r="V443" s="36"/>
      <c r="W443" s="205">
        <f t="shared" si="101"/>
        <v>0</v>
      </c>
      <c r="X443" s="205">
        <v>0</v>
      </c>
      <c r="Y443" s="205">
        <f t="shared" si="102"/>
        <v>0</v>
      </c>
      <c r="Z443" s="205">
        <v>0</v>
      </c>
      <c r="AA443" s="206">
        <f t="shared" si="103"/>
        <v>0</v>
      </c>
      <c r="AR443" s="11" t="s">
        <v>166</v>
      </c>
      <c r="AT443" s="11" t="s">
        <v>162</v>
      </c>
      <c r="AU443" s="11" t="s">
        <v>24</v>
      </c>
      <c r="AY443" s="11" t="s">
        <v>161</v>
      </c>
      <c r="BE443" s="125">
        <f t="shared" si="104"/>
        <v>0</v>
      </c>
      <c r="BF443" s="125">
        <f t="shared" si="105"/>
        <v>0</v>
      </c>
      <c r="BG443" s="125">
        <f t="shared" si="106"/>
        <v>0</v>
      </c>
      <c r="BH443" s="125">
        <f t="shared" si="107"/>
        <v>0</v>
      </c>
      <c r="BI443" s="125">
        <f t="shared" si="108"/>
        <v>0</v>
      </c>
      <c r="BJ443" s="11" t="s">
        <v>25</v>
      </c>
      <c r="BK443" s="125">
        <f t="shared" si="109"/>
        <v>0</v>
      </c>
      <c r="BL443" s="11" t="s">
        <v>166</v>
      </c>
      <c r="BM443" s="11" t="s">
        <v>1223</v>
      </c>
    </row>
    <row r="444" spans="2:65" s="34" customFormat="1" ht="28.5" customHeight="1">
      <c r="B444" s="161"/>
      <c r="C444" s="197" t="s">
        <v>827</v>
      </c>
      <c r="D444" s="197" t="s">
        <v>162</v>
      </c>
      <c r="E444" s="198" t="s">
        <v>1224</v>
      </c>
      <c r="F444" s="199" t="s">
        <v>1225</v>
      </c>
      <c r="G444" s="199"/>
      <c r="H444" s="199"/>
      <c r="I444" s="199"/>
      <c r="J444" s="200" t="s">
        <v>621</v>
      </c>
      <c r="K444" s="201">
        <v>1</v>
      </c>
      <c r="L444" s="202">
        <v>0</v>
      </c>
      <c r="M444" s="202"/>
      <c r="N444" s="203">
        <f t="shared" si="100"/>
        <v>0</v>
      </c>
      <c r="O444" s="203"/>
      <c r="P444" s="203"/>
      <c r="Q444" s="203"/>
      <c r="R444" s="163"/>
      <c r="T444" s="204"/>
      <c r="U444" s="46" t="s">
        <v>50</v>
      </c>
      <c r="V444" s="36"/>
      <c r="W444" s="205">
        <f t="shared" si="101"/>
        <v>0</v>
      </c>
      <c r="X444" s="205">
        <v>0.0001</v>
      </c>
      <c r="Y444" s="205">
        <f t="shared" si="102"/>
        <v>0.0001</v>
      </c>
      <c r="Z444" s="205">
        <v>0</v>
      </c>
      <c r="AA444" s="206">
        <f t="shared" si="103"/>
        <v>0</v>
      </c>
      <c r="AR444" s="11" t="s">
        <v>166</v>
      </c>
      <c r="AT444" s="11" t="s">
        <v>162</v>
      </c>
      <c r="AU444" s="11" t="s">
        <v>24</v>
      </c>
      <c r="AY444" s="11" t="s">
        <v>161</v>
      </c>
      <c r="BE444" s="125">
        <f t="shared" si="104"/>
        <v>0</v>
      </c>
      <c r="BF444" s="125">
        <f t="shared" si="105"/>
        <v>0</v>
      </c>
      <c r="BG444" s="125">
        <f t="shared" si="106"/>
        <v>0</v>
      </c>
      <c r="BH444" s="125">
        <f t="shared" si="107"/>
        <v>0</v>
      </c>
      <c r="BI444" s="125">
        <f t="shared" si="108"/>
        <v>0</v>
      </c>
      <c r="BJ444" s="11" t="s">
        <v>25</v>
      </c>
      <c r="BK444" s="125">
        <f t="shared" si="109"/>
        <v>0</v>
      </c>
      <c r="BL444" s="11" t="s">
        <v>166</v>
      </c>
      <c r="BM444" s="11" t="s">
        <v>1226</v>
      </c>
    </row>
    <row r="445" spans="2:65" s="34" customFormat="1" ht="28.5" customHeight="1">
      <c r="B445" s="161"/>
      <c r="C445" s="197" t="s">
        <v>831</v>
      </c>
      <c r="D445" s="197" t="s">
        <v>162</v>
      </c>
      <c r="E445" s="198" t="s">
        <v>1227</v>
      </c>
      <c r="F445" s="199" t="s">
        <v>1228</v>
      </c>
      <c r="G445" s="199"/>
      <c r="H445" s="199"/>
      <c r="I445" s="199"/>
      <c r="J445" s="200" t="s">
        <v>212</v>
      </c>
      <c r="K445" s="201">
        <v>3.5</v>
      </c>
      <c r="L445" s="202">
        <v>0</v>
      </c>
      <c r="M445" s="202"/>
      <c r="N445" s="203">
        <f t="shared" si="100"/>
        <v>0</v>
      </c>
      <c r="O445" s="203"/>
      <c r="P445" s="203"/>
      <c r="Q445" s="203"/>
      <c r="R445" s="163"/>
      <c r="T445" s="204"/>
      <c r="U445" s="46" t="s">
        <v>50</v>
      </c>
      <c r="V445" s="36"/>
      <c r="W445" s="205">
        <f t="shared" si="101"/>
        <v>0</v>
      </c>
      <c r="X445" s="205">
        <v>0</v>
      </c>
      <c r="Y445" s="205">
        <f t="shared" si="102"/>
        <v>0</v>
      </c>
      <c r="Z445" s="205">
        <v>0</v>
      </c>
      <c r="AA445" s="206">
        <f t="shared" si="103"/>
        <v>0</v>
      </c>
      <c r="AR445" s="11" t="s">
        <v>166</v>
      </c>
      <c r="AT445" s="11" t="s">
        <v>162</v>
      </c>
      <c r="AU445" s="11" t="s">
        <v>24</v>
      </c>
      <c r="AY445" s="11" t="s">
        <v>161</v>
      </c>
      <c r="BE445" s="125">
        <f t="shared" si="104"/>
        <v>0</v>
      </c>
      <c r="BF445" s="125">
        <f t="shared" si="105"/>
        <v>0</v>
      </c>
      <c r="BG445" s="125">
        <f t="shared" si="106"/>
        <v>0</v>
      </c>
      <c r="BH445" s="125">
        <f t="shared" si="107"/>
        <v>0</v>
      </c>
      <c r="BI445" s="125">
        <f t="shared" si="108"/>
        <v>0</v>
      </c>
      <c r="BJ445" s="11" t="s">
        <v>25</v>
      </c>
      <c r="BK445" s="125">
        <f t="shared" si="109"/>
        <v>0</v>
      </c>
      <c r="BL445" s="11" t="s">
        <v>166</v>
      </c>
      <c r="BM445" s="11" t="s">
        <v>1229</v>
      </c>
    </row>
    <row r="446" spans="2:65" s="34" customFormat="1" ht="28.5" customHeight="1">
      <c r="B446" s="161"/>
      <c r="C446" s="197" t="s">
        <v>835</v>
      </c>
      <c r="D446" s="197" t="s">
        <v>162</v>
      </c>
      <c r="E446" s="198" t="s">
        <v>1230</v>
      </c>
      <c r="F446" s="199" t="s">
        <v>1231</v>
      </c>
      <c r="G446" s="199"/>
      <c r="H446" s="199"/>
      <c r="I446" s="199"/>
      <c r="J446" s="200" t="s">
        <v>212</v>
      </c>
      <c r="K446" s="201">
        <v>3.5</v>
      </c>
      <c r="L446" s="202">
        <v>0</v>
      </c>
      <c r="M446" s="202"/>
      <c r="N446" s="203">
        <f t="shared" si="100"/>
        <v>0</v>
      </c>
      <c r="O446" s="203"/>
      <c r="P446" s="203"/>
      <c r="Q446" s="203"/>
      <c r="R446" s="163"/>
      <c r="T446" s="204"/>
      <c r="U446" s="46" t="s">
        <v>50</v>
      </c>
      <c r="V446" s="36"/>
      <c r="W446" s="205">
        <f t="shared" si="101"/>
        <v>0</v>
      </c>
      <c r="X446" s="205">
        <v>0</v>
      </c>
      <c r="Y446" s="205">
        <f t="shared" si="102"/>
        <v>0</v>
      </c>
      <c r="Z446" s="205">
        <v>0</v>
      </c>
      <c r="AA446" s="206">
        <f t="shared" si="103"/>
        <v>0</v>
      </c>
      <c r="AR446" s="11" t="s">
        <v>166</v>
      </c>
      <c r="AT446" s="11" t="s">
        <v>162</v>
      </c>
      <c r="AU446" s="11" t="s">
        <v>24</v>
      </c>
      <c r="AY446" s="11" t="s">
        <v>161</v>
      </c>
      <c r="BE446" s="125">
        <f t="shared" si="104"/>
        <v>0</v>
      </c>
      <c r="BF446" s="125">
        <f t="shared" si="105"/>
        <v>0</v>
      </c>
      <c r="BG446" s="125">
        <f t="shared" si="106"/>
        <v>0</v>
      </c>
      <c r="BH446" s="125">
        <f t="shared" si="107"/>
        <v>0</v>
      </c>
      <c r="BI446" s="125">
        <f t="shared" si="108"/>
        <v>0</v>
      </c>
      <c r="BJ446" s="11" t="s">
        <v>25</v>
      </c>
      <c r="BK446" s="125">
        <f t="shared" si="109"/>
        <v>0</v>
      </c>
      <c r="BL446" s="11" t="s">
        <v>166</v>
      </c>
      <c r="BM446" s="11" t="s">
        <v>1232</v>
      </c>
    </row>
    <row r="447" spans="2:65" s="34" customFormat="1" ht="28.5" customHeight="1">
      <c r="B447" s="161"/>
      <c r="C447" s="197" t="s">
        <v>839</v>
      </c>
      <c r="D447" s="197" t="s">
        <v>162</v>
      </c>
      <c r="E447" s="198" t="s">
        <v>1233</v>
      </c>
      <c r="F447" s="199" t="s">
        <v>1234</v>
      </c>
      <c r="G447" s="199"/>
      <c r="H447" s="199"/>
      <c r="I447" s="199"/>
      <c r="J447" s="200" t="s">
        <v>595</v>
      </c>
      <c r="K447" s="201">
        <v>14</v>
      </c>
      <c r="L447" s="202">
        <v>0</v>
      </c>
      <c r="M447" s="202"/>
      <c r="N447" s="203">
        <f t="shared" si="100"/>
        <v>0</v>
      </c>
      <c r="O447" s="203"/>
      <c r="P447" s="203"/>
      <c r="Q447" s="203"/>
      <c r="R447" s="163"/>
      <c r="T447" s="204"/>
      <c r="U447" s="46" t="s">
        <v>50</v>
      </c>
      <c r="V447" s="36"/>
      <c r="W447" s="205">
        <f t="shared" si="101"/>
        <v>0</v>
      </c>
      <c r="X447" s="205">
        <v>0.46005</v>
      </c>
      <c r="Y447" s="205">
        <f t="shared" si="102"/>
        <v>6.4407000000000005</v>
      </c>
      <c r="Z447" s="205">
        <v>0</v>
      </c>
      <c r="AA447" s="206">
        <f t="shared" si="103"/>
        <v>0</v>
      </c>
      <c r="AR447" s="11" t="s">
        <v>166</v>
      </c>
      <c r="AT447" s="11" t="s">
        <v>162</v>
      </c>
      <c r="AU447" s="11" t="s">
        <v>24</v>
      </c>
      <c r="AY447" s="11" t="s">
        <v>161</v>
      </c>
      <c r="BE447" s="125">
        <f t="shared" si="104"/>
        <v>0</v>
      </c>
      <c r="BF447" s="125">
        <f t="shared" si="105"/>
        <v>0</v>
      </c>
      <c r="BG447" s="125">
        <f t="shared" si="106"/>
        <v>0</v>
      </c>
      <c r="BH447" s="125">
        <f t="shared" si="107"/>
        <v>0</v>
      </c>
      <c r="BI447" s="125">
        <f t="shared" si="108"/>
        <v>0</v>
      </c>
      <c r="BJ447" s="11" t="s">
        <v>25</v>
      </c>
      <c r="BK447" s="125">
        <f t="shared" si="109"/>
        <v>0</v>
      </c>
      <c r="BL447" s="11" t="s">
        <v>166</v>
      </c>
      <c r="BM447" s="11" t="s">
        <v>1235</v>
      </c>
    </row>
    <row r="448" spans="2:65" s="34" customFormat="1" ht="20.25" customHeight="1">
      <c r="B448" s="161"/>
      <c r="C448" s="197" t="s">
        <v>1236</v>
      </c>
      <c r="D448" s="197" t="s">
        <v>162</v>
      </c>
      <c r="E448" s="198" t="s">
        <v>1237</v>
      </c>
      <c r="F448" s="199" t="s">
        <v>1238</v>
      </c>
      <c r="G448" s="199"/>
      <c r="H448" s="199"/>
      <c r="I448" s="199"/>
      <c r="J448" s="200" t="s">
        <v>595</v>
      </c>
      <c r="K448" s="201">
        <v>1</v>
      </c>
      <c r="L448" s="202">
        <v>0</v>
      </c>
      <c r="M448" s="202"/>
      <c r="N448" s="203">
        <f t="shared" si="100"/>
        <v>0</v>
      </c>
      <c r="O448" s="203"/>
      <c r="P448" s="203"/>
      <c r="Q448" s="203"/>
      <c r="R448" s="163"/>
      <c r="T448" s="204"/>
      <c r="U448" s="46" t="s">
        <v>50</v>
      </c>
      <c r="V448" s="36"/>
      <c r="W448" s="205">
        <f t="shared" si="101"/>
        <v>0</v>
      </c>
      <c r="X448" s="205">
        <v>0</v>
      </c>
      <c r="Y448" s="205">
        <f t="shared" si="102"/>
        <v>0</v>
      </c>
      <c r="Z448" s="205">
        <v>0</v>
      </c>
      <c r="AA448" s="206">
        <f t="shared" si="103"/>
        <v>0</v>
      </c>
      <c r="AR448" s="11" t="s">
        <v>166</v>
      </c>
      <c r="AT448" s="11" t="s">
        <v>162</v>
      </c>
      <c r="AU448" s="11" t="s">
        <v>24</v>
      </c>
      <c r="AY448" s="11" t="s">
        <v>161</v>
      </c>
      <c r="BE448" s="125">
        <f t="shared" si="104"/>
        <v>0</v>
      </c>
      <c r="BF448" s="125">
        <f t="shared" si="105"/>
        <v>0</v>
      </c>
      <c r="BG448" s="125">
        <f t="shared" si="106"/>
        <v>0</v>
      </c>
      <c r="BH448" s="125">
        <f t="shared" si="107"/>
        <v>0</v>
      </c>
      <c r="BI448" s="125">
        <f t="shared" si="108"/>
        <v>0</v>
      </c>
      <c r="BJ448" s="11" t="s">
        <v>25</v>
      </c>
      <c r="BK448" s="125">
        <f t="shared" si="109"/>
        <v>0</v>
      </c>
      <c r="BL448" s="11" t="s">
        <v>166</v>
      </c>
      <c r="BM448" s="11" t="s">
        <v>1239</v>
      </c>
    </row>
    <row r="449" spans="2:65" s="34" customFormat="1" ht="20.25" customHeight="1">
      <c r="B449" s="161"/>
      <c r="C449" s="197" t="s">
        <v>1240</v>
      </c>
      <c r="D449" s="197" t="s">
        <v>162</v>
      </c>
      <c r="E449" s="198" t="s">
        <v>1241</v>
      </c>
      <c r="F449" s="199" t="s">
        <v>1242</v>
      </c>
      <c r="G449" s="199"/>
      <c r="H449" s="199"/>
      <c r="I449" s="199"/>
      <c r="J449" s="200" t="s">
        <v>595</v>
      </c>
      <c r="K449" s="201">
        <v>1</v>
      </c>
      <c r="L449" s="202">
        <v>0</v>
      </c>
      <c r="M449" s="202"/>
      <c r="N449" s="203">
        <f t="shared" si="100"/>
        <v>0</v>
      </c>
      <c r="O449" s="203"/>
      <c r="P449" s="203"/>
      <c r="Q449" s="203"/>
      <c r="R449" s="163"/>
      <c r="T449" s="204"/>
      <c r="U449" s="46" t="s">
        <v>50</v>
      </c>
      <c r="V449" s="36"/>
      <c r="W449" s="205">
        <f t="shared" si="101"/>
        <v>0</v>
      </c>
      <c r="X449" s="205">
        <v>0</v>
      </c>
      <c r="Y449" s="205">
        <f t="shared" si="102"/>
        <v>0</v>
      </c>
      <c r="Z449" s="205">
        <v>0</v>
      </c>
      <c r="AA449" s="206">
        <f t="shared" si="103"/>
        <v>0</v>
      </c>
      <c r="AR449" s="11" t="s">
        <v>166</v>
      </c>
      <c r="AT449" s="11" t="s">
        <v>162</v>
      </c>
      <c r="AU449" s="11" t="s">
        <v>24</v>
      </c>
      <c r="AY449" s="11" t="s">
        <v>161</v>
      </c>
      <c r="BE449" s="125">
        <f t="shared" si="104"/>
        <v>0</v>
      </c>
      <c r="BF449" s="125">
        <f t="shared" si="105"/>
        <v>0</v>
      </c>
      <c r="BG449" s="125">
        <f t="shared" si="106"/>
        <v>0</v>
      </c>
      <c r="BH449" s="125">
        <f t="shared" si="107"/>
        <v>0</v>
      </c>
      <c r="BI449" s="125">
        <f t="shared" si="108"/>
        <v>0</v>
      </c>
      <c r="BJ449" s="11" t="s">
        <v>25</v>
      </c>
      <c r="BK449" s="125">
        <f t="shared" si="109"/>
        <v>0</v>
      </c>
      <c r="BL449" s="11" t="s">
        <v>166</v>
      </c>
      <c r="BM449" s="11" t="s">
        <v>1243</v>
      </c>
    </row>
    <row r="450" spans="2:65" s="34" customFormat="1" ht="20.25" customHeight="1">
      <c r="B450" s="161"/>
      <c r="C450" s="197" t="s">
        <v>1244</v>
      </c>
      <c r="D450" s="197" t="s">
        <v>162</v>
      </c>
      <c r="E450" s="198" t="s">
        <v>1245</v>
      </c>
      <c r="F450" s="199" t="s">
        <v>1246</v>
      </c>
      <c r="G450" s="199"/>
      <c r="H450" s="199"/>
      <c r="I450" s="199"/>
      <c r="J450" s="200" t="s">
        <v>595</v>
      </c>
      <c r="K450" s="201">
        <v>7</v>
      </c>
      <c r="L450" s="202">
        <v>0</v>
      </c>
      <c r="M450" s="202"/>
      <c r="N450" s="203">
        <f t="shared" si="100"/>
        <v>0</v>
      </c>
      <c r="O450" s="203"/>
      <c r="P450" s="203"/>
      <c r="Q450" s="203"/>
      <c r="R450" s="163"/>
      <c r="T450" s="204"/>
      <c r="U450" s="46" t="s">
        <v>50</v>
      </c>
      <c r="V450" s="36"/>
      <c r="W450" s="205">
        <f t="shared" si="101"/>
        <v>0</v>
      </c>
      <c r="X450" s="205">
        <v>0.12303</v>
      </c>
      <c r="Y450" s="205">
        <f t="shared" si="102"/>
        <v>0.86121</v>
      </c>
      <c r="Z450" s="205">
        <v>0</v>
      </c>
      <c r="AA450" s="206">
        <f t="shared" si="103"/>
        <v>0</v>
      </c>
      <c r="AR450" s="11" t="s">
        <v>166</v>
      </c>
      <c r="AT450" s="11" t="s">
        <v>162</v>
      </c>
      <c r="AU450" s="11" t="s">
        <v>24</v>
      </c>
      <c r="AY450" s="11" t="s">
        <v>161</v>
      </c>
      <c r="BE450" s="125">
        <f t="shared" si="104"/>
        <v>0</v>
      </c>
      <c r="BF450" s="125">
        <f t="shared" si="105"/>
        <v>0</v>
      </c>
      <c r="BG450" s="125">
        <f t="shared" si="106"/>
        <v>0</v>
      </c>
      <c r="BH450" s="125">
        <f t="shared" si="107"/>
        <v>0</v>
      </c>
      <c r="BI450" s="125">
        <f t="shared" si="108"/>
        <v>0</v>
      </c>
      <c r="BJ450" s="11" t="s">
        <v>25</v>
      </c>
      <c r="BK450" s="125">
        <f t="shared" si="109"/>
        <v>0</v>
      </c>
      <c r="BL450" s="11" t="s">
        <v>166</v>
      </c>
      <c r="BM450" s="11" t="s">
        <v>1247</v>
      </c>
    </row>
    <row r="451" spans="2:65" s="34" customFormat="1" ht="20.25" customHeight="1">
      <c r="B451" s="161"/>
      <c r="C451" s="248" t="s">
        <v>1248</v>
      </c>
      <c r="D451" s="248" t="s">
        <v>427</v>
      </c>
      <c r="E451" s="249" t="s">
        <v>1249</v>
      </c>
      <c r="F451" s="250" t="s">
        <v>1250</v>
      </c>
      <c r="G451" s="250"/>
      <c r="H451" s="250"/>
      <c r="I451" s="250"/>
      <c r="J451" s="251" t="s">
        <v>595</v>
      </c>
      <c r="K451" s="252">
        <v>7</v>
      </c>
      <c r="L451" s="253">
        <v>0</v>
      </c>
      <c r="M451" s="253"/>
      <c r="N451" s="254">
        <f t="shared" si="100"/>
        <v>0</v>
      </c>
      <c r="O451" s="254"/>
      <c r="P451" s="254"/>
      <c r="Q451" s="254"/>
      <c r="R451" s="163"/>
      <c r="T451" s="204"/>
      <c r="U451" s="46" t="s">
        <v>50</v>
      </c>
      <c r="V451" s="36"/>
      <c r="W451" s="205">
        <f t="shared" si="101"/>
        <v>0</v>
      </c>
      <c r="X451" s="205">
        <v>0.0133</v>
      </c>
      <c r="Y451" s="205">
        <f t="shared" si="102"/>
        <v>0.09309999999999999</v>
      </c>
      <c r="Z451" s="205">
        <v>0</v>
      </c>
      <c r="AA451" s="206">
        <f t="shared" si="103"/>
        <v>0</v>
      </c>
      <c r="AR451" s="11" t="s">
        <v>235</v>
      </c>
      <c r="AT451" s="11" t="s">
        <v>427</v>
      </c>
      <c r="AU451" s="11" t="s">
        <v>24</v>
      </c>
      <c r="AY451" s="11" t="s">
        <v>161</v>
      </c>
      <c r="BE451" s="125">
        <f t="shared" si="104"/>
        <v>0</v>
      </c>
      <c r="BF451" s="125">
        <f t="shared" si="105"/>
        <v>0</v>
      </c>
      <c r="BG451" s="125">
        <f t="shared" si="106"/>
        <v>0</v>
      </c>
      <c r="BH451" s="125">
        <f t="shared" si="107"/>
        <v>0</v>
      </c>
      <c r="BI451" s="125">
        <f t="shared" si="108"/>
        <v>0</v>
      </c>
      <c r="BJ451" s="11" t="s">
        <v>25</v>
      </c>
      <c r="BK451" s="125">
        <f t="shared" si="109"/>
        <v>0</v>
      </c>
      <c r="BL451" s="11" t="s">
        <v>166</v>
      </c>
      <c r="BM451" s="11" t="s">
        <v>1251</v>
      </c>
    </row>
    <row r="452" spans="2:65" s="34" customFormat="1" ht="20.25" customHeight="1">
      <c r="B452" s="161"/>
      <c r="C452" s="197" t="s">
        <v>1252</v>
      </c>
      <c r="D452" s="197" t="s">
        <v>162</v>
      </c>
      <c r="E452" s="198" t="s">
        <v>1253</v>
      </c>
      <c r="F452" s="199" t="s">
        <v>1254</v>
      </c>
      <c r="G452" s="199"/>
      <c r="H452" s="199"/>
      <c r="I452" s="199"/>
      <c r="J452" s="200" t="s">
        <v>595</v>
      </c>
      <c r="K452" s="201">
        <v>1</v>
      </c>
      <c r="L452" s="202">
        <v>0</v>
      </c>
      <c r="M452" s="202"/>
      <c r="N452" s="203">
        <f t="shared" si="100"/>
        <v>0</v>
      </c>
      <c r="O452" s="203"/>
      <c r="P452" s="203"/>
      <c r="Q452" s="203"/>
      <c r="R452" s="163"/>
      <c r="T452" s="204"/>
      <c r="U452" s="46" t="s">
        <v>50</v>
      </c>
      <c r="V452" s="36"/>
      <c r="W452" s="205">
        <f t="shared" si="101"/>
        <v>0</v>
      </c>
      <c r="X452" s="205">
        <v>0.32906</v>
      </c>
      <c r="Y452" s="205">
        <f t="shared" si="102"/>
        <v>0.32906</v>
      </c>
      <c r="Z452" s="205">
        <v>0</v>
      </c>
      <c r="AA452" s="206">
        <f t="shared" si="103"/>
        <v>0</v>
      </c>
      <c r="AR452" s="11" t="s">
        <v>166</v>
      </c>
      <c r="AT452" s="11" t="s">
        <v>162</v>
      </c>
      <c r="AU452" s="11" t="s">
        <v>24</v>
      </c>
      <c r="AY452" s="11" t="s">
        <v>161</v>
      </c>
      <c r="BE452" s="125">
        <f t="shared" si="104"/>
        <v>0</v>
      </c>
      <c r="BF452" s="125">
        <f t="shared" si="105"/>
        <v>0</v>
      </c>
      <c r="BG452" s="125">
        <f t="shared" si="106"/>
        <v>0</v>
      </c>
      <c r="BH452" s="125">
        <f t="shared" si="107"/>
        <v>0</v>
      </c>
      <c r="BI452" s="125">
        <f t="shared" si="108"/>
        <v>0</v>
      </c>
      <c r="BJ452" s="11" t="s">
        <v>25</v>
      </c>
      <c r="BK452" s="125">
        <f t="shared" si="109"/>
        <v>0</v>
      </c>
      <c r="BL452" s="11" t="s">
        <v>166</v>
      </c>
      <c r="BM452" s="11" t="s">
        <v>1255</v>
      </c>
    </row>
    <row r="453" spans="2:65" s="34" customFormat="1" ht="20.25" customHeight="1">
      <c r="B453" s="161"/>
      <c r="C453" s="248" t="s">
        <v>1256</v>
      </c>
      <c r="D453" s="248" t="s">
        <v>427</v>
      </c>
      <c r="E453" s="249" t="s">
        <v>1257</v>
      </c>
      <c r="F453" s="250" t="s">
        <v>1258</v>
      </c>
      <c r="G453" s="250"/>
      <c r="H453" s="250"/>
      <c r="I453" s="250"/>
      <c r="J453" s="251" t="s">
        <v>595</v>
      </c>
      <c r="K453" s="252">
        <v>1</v>
      </c>
      <c r="L453" s="253">
        <v>0</v>
      </c>
      <c r="M453" s="253"/>
      <c r="N453" s="254">
        <f t="shared" si="100"/>
        <v>0</v>
      </c>
      <c r="O453" s="254"/>
      <c r="P453" s="254"/>
      <c r="Q453" s="254"/>
      <c r="R453" s="163"/>
      <c r="T453" s="204"/>
      <c r="U453" s="46" t="s">
        <v>50</v>
      </c>
      <c r="V453" s="36"/>
      <c r="W453" s="205">
        <f t="shared" si="101"/>
        <v>0</v>
      </c>
      <c r="X453" s="205">
        <v>0.0295</v>
      </c>
      <c r="Y453" s="205">
        <f t="shared" si="102"/>
        <v>0.0295</v>
      </c>
      <c r="Z453" s="205">
        <v>0</v>
      </c>
      <c r="AA453" s="206">
        <f t="shared" si="103"/>
        <v>0</v>
      </c>
      <c r="AR453" s="11" t="s">
        <v>235</v>
      </c>
      <c r="AT453" s="11" t="s">
        <v>427</v>
      </c>
      <c r="AU453" s="11" t="s">
        <v>24</v>
      </c>
      <c r="AY453" s="11" t="s">
        <v>161</v>
      </c>
      <c r="BE453" s="125">
        <f t="shared" si="104"/>
        <v>0</v>
      </c>
      <c r="BF453" s="125">
        <f t="shared" si="105"/>
        <v>0</v>
      </c>
      <c r="BG453" s="125">
        <f t="shared" si="106"/>
        <v>0</v>
      </c>
      <c r="BH453" s="125">
        <f t="shared" si="107"/>
        <v>0</v>
      </c>
      <c r="BI453" s="125">
        <f t="shared" si="108"/>
        <v>0</v>
      </c>
      <c r="BJ453" s="11" t="s">
        <v>25</v>
      </c>
      <c r="BK453" s="125">
        <f t="shared" si="109"/>
        <v>0</v>
      </c>
      <c r="BL453" s="11" t="s">
        <v>166</v>
      </c>
      <c r="BM453" s="11" t="s">
        <v>1259</v>
      </c>
    </row>
    <row r="454" spans="2:65" s="34" customFormat="1" ht="20.25" customHeight="1">
      <c r="B454" s="161"/>
      <c r="C454" s="197" t="s">
        <v>1260</v>
      </c>
      <c r="D454" s="197" t="s">
        <v>162</v>
      </c>
      <c r="E454" s="198" t="s">
        <v>1261</v>
      </c>
      <c r="F454" s="199" t="s">
        <v>1262</v>
      </c>
      <c r="G454" s="199"/>
      <c r="H454" s="199"/>
      <c r="I454" s="199"/>
      <c r="J454" s="200" t="s">
        <v>595</v>
      </c>
      <c r="K454" s="201">
        <v>10</v>
      </c>
      <c r="L454" s="202">
        <v>0</v>
      </c>
      <c r="M454" s="202"/>
      <c r="N454" s="203">
        <f t="shared" si="100"/>
        <v>0</v>
      </c>
      <c r="O454" s="203"/>
      <c r="P454" s="203"/>
      <c r="Q454" s="203"/>
      <c r="R454" s="163"/>
      <c r="T454" s="204"/>
      <c r="U454" s="46" t="s">
        <v>50</v>
      </c>
      <c r="V454" s="36"/>
      <c r="W454" s="205">
        <f t="shared" si="101"/>
        <v>0</v>
      </c>
      <c r="X454" s="205">
        <v>0.00031</v>
      </c>
      <c r="Y454" s="205">
        <f t="shared" si="102"/>
        <v>0.0031</v>
      </c>
      <c r="Z454" s="205">
        <v>0</v>
      </c>
      <c r="AA454" s="206">
        <f t="shared" si="103"/>
        <v>0</v>
      </c>
      <c r="AR454" s="11" t="s">
        <v>166</v>
      </c>
      <c r="AT454" s="11" t="s">
        <v>162</v>
      </c>
      <c r="AU454" s="11" t="s">
        <v>24</v>
      </c>
      <c r="AY454" s="11" t="s">
        <v>161</v>
      </c>
      <c r="BE454" s="125">
        <f t="shared" si="104"/>
        <v>0</v>
      </c>
      <c r="BF454" s="125">
        <f t="shared" si="105"/>
        <v>0</v>
      </c>
      <c r="BG454" s="125">
        <f t="shared" si="106"/>
        <v>0</v>
      </c>
      <c r="BH454" s="125">
        <f t="shared" si="107"/>
        <v>0</v>
      </c>
      <c r="BI454" s="125">
        <f t="shared" si="108"/>
        <v>0</v>
      </c>
      <c r="BJ454" s="11" t="s">
        <v>25</v>
      </c>
      <c r="BK454" s="125">
        <f t="shared" si="109"/>
        <v>0</v>
      </c>
      <c r="BL454" s="11" t="s">
        <v>166</v>
      </c>
      <c r="BM454" s="11" t="s">
        <v>1263</v>
      </c>
    </row>
    <row r="455" spans="2:51" s="207" customFormat="1" ht="28.5" customHeight="1">
      <c r="B455" s="208"/>
      <c r="C455" s="209"/>
      <c r="D455" s="209"/>
      <c r="E455" s="210"/>
      <c r="F455" s="211" t="s">
        <v>1264</v>
      </c>
      <c r="G455" s="211"/>
      <c r="H455" s="211"/>
      <c r="I455" s="211"/>
      <c r="J455" s="209"/>
      <c r="K455" s="210"/>
      <c r="L455" s="209"/>
      <c r="M455" s="209"/>
      <c r="N455" s="209"/>
      <c r="O455" s="209"/>
      <c r="P455" s="209"/>
      <c r="Q455" s="209"/>
      <c r="R455" s="212"/>
      <c r="T455" s="213"/>
      <c r="U455" s="209"/>
      <c r="V455" s="209"/>
      <c r="W455" s="209"/>
      <c r="X455" s="209"/>
      <c r="Y455" s="209"/>
      <c r="Z455" s="209"/>
      <c r="AA455" s="214"/>
      <c r="AT455" s="215" t="s">
        <v>169</v>
      </c>
      <c r="AU455" s="215" t="s">
        <v>24</v>
      </c>
      <c r="AV455" s="207" t="s">
        <v>25</v>
      </c>
      <c r="AW455" s="207" t="s">
        <v>42</v>
      </c>
      <c r="AX455" s="207" t="s">
        <v>85</v>
      </c>
      <c r="AY455" s="215" t="s">
        <v>161</v>
      </c>
    </row>
    <row r="456" spans="2:51" s="207" customFormat="1" ht="20.25" customHeight="1">
      <c r="B456" s="208"/>
      <c r="C456" s="209"/>
      <c r="D456" s="209"/>
      <c r="E456" s="210"/>
      <c r="F456" s="236" t="s">
        <v>1265</v>
      </c>
      <c r="G456" s="236"/>
      <c r="H456" s="236"/>
      <c r="I456" s="236"/>
      <c r="J456" s="209"/>
      <c r="K456" s="210"/>
      <c r="L456" s="209"/>
      <c r="M456" s="209"/>
      <c r="N456" s="209"/>
      <c r="O456" s="209"/>
      <c r="P456" s="209"/>
      <c r="Q456" s="209"/>
      <c r="R456" s="212"/>
      <c r="T456" s="213"/>
      <c r="U456" s="209"/>
      <c r="V456" s="209"/>
      <c r="W456" s="209"/>
      <c r="X456" s="209"/>
      <c r="Y456" s="209"/>
      <c r="Z456" s="209"/>
      <c r="AA456" s="214"/>
      <c r="AT456" s="215" t="s">
        <v>169</v>
      </c>
      <c r="AU456" s="215" t="s">
        <v>24</v>
      </c>
      <c r="AV456" s="207" t="s">
        <v>25</v>
      </c>
      <c r="AW456" s="207" t="s">
        <v>42</v>
      </c>
      <c r="AX456" s="207" t="s">
        <v>85</v>
      </c>
      <c r="AY456" s="215" t="s">
        <v>161</v>
      </c>
    </row>
    <row r="457" spans="2:51" s="207" customFormat="1" ht="20.25" customHeight="1">
      <c r="B457" s="208"/>
      <c r="C457" s="209"/>
      <c r="D457" s="209"/>
      <c r="E457" s="210"/>
      <c r="F457" s="236" t="s">
        <v>1266</v>
      </c>
      <c r="G457" s="236"/>
      <c r="H457" s="236"/>
      <c r="I457" s="236"/>
      <c r="J457" s="209"/>
      <c r="K457" s="210"/>
      <c r="L457" s="209"/>
      <c r="M457" s="209"/>
      <c r="N457" s="209"/>
      <c r="O457" s="209"/>
      <c r="P457" s="209"/>
      <c r="Q457" s="209"/>
      <c r="R457" s="212"/>
      <c r="T457" s="213"/>
      <c r="U457" s="209"/>
      <c r="V457" s="209"/>
      <c r="W457" s="209"/>
      <c r="X457" s="209"/>
      <c r="Y457" s="209"/>
      <c r="Z457" s="209"/>
      <c r="AA457" s="214"/>
      <c r="AT457" s="215" t="s">
        <v>169</v>
      </c>
      <c r="AU457" s="215" t="s">
        <v>24</v>
      </c>
      <c r="AV457" s="207" t="s">
        <v>25</v>
      </c>
      <c r="AW457" s="207" t="s">
        <v>42</v>
      </c>
      <c r="AX457" s="207" t="s">
        <v>85</v>
      </c>
      <c r="AY457" s="215" t="s">
        <v>161</v>
      </c>
    </row>
    <row r="458" spans="2:51" s="207" customFormat="1" ht="20.25" customHeight="1">
      <c r="B458" s="208"/>
      <c r="C458" s="209"/>
      <c r="D458" s="209"/>
      <c r="E458" s="210"/>
      <c r="F458" s="236" t="s">
        <v>1267</v>
      </c>
      <c r="G458" s="236"/>
      <c r="H458" s="236"/>
      <c r="I458" s="236"/>
      <c r="J458" s="209"/>
      <c r="K458" s="210"/>
      <c r="L458" s="209"/>
      <c r="M458" s="209"/>
      <c r="N458" s="209"/>
      <c r="O458" s="209"/>
      <c r="P458" s="209"/>
      <c r="Q458" s="209"/>
      <c r="R458" s="212"/>
      <c r="T458" s="213"/>
      <c r="U458" s="209"/>
      <c r="V458" s="209"/>
      <c r="W458" s="209"/>
      <c r="X458" s="209"/>
      <c r="Y458" s="209"/>
      <c r="Z458" s="209"/>
      <c r="AA458" s="214"/>
      <c r="AT458" s="215" t="s">
        <v>169</v>
      </c>
      <c r="AU458" s="215" t="s">
        <v>24</v>
      </c>
      <c r="AV458" s="207" t="s">
        <v>25</v>
      </c>
      <c r="AW458" s="207" t="s">
        <v>42</v>
      </c>
      <c r="AX458" s="207" t="s">
        <v>85</v>
      </c>
      <c r="AY458" s="215" t="s">
        <v>161</v>
      </c>
    </row>
    <row r="459" spans="2:51" s="216" customFormat="1" ht="20.25" customHeight="1">
      <c r="B459" s="217"/>
      <c r="C459" s="218"/>
      <c r="D459" s="218"/>
      <c r="E459" s="219"/>
      <c r="F459" s="220" t="s">
        <v>30</v>
      </c>
      <c r="G459" s="220"/>
      <c r="H459" s="220"/>
      <c r="I459" s="220"/>
      <c r="J459" s="218"/>
      <c r="K459" s="221">
        <v>10</v>
      </c>
      <c r="L459" s="218"/>
      <c r="M459" s="218"/>
      <c r="N459" s="218"/>
      <c r="O459" s="218"/>
      <c r="P459" s="218"/>
      <c r="Q459" s="218"/>
      <c r="R459" s="222"/>
      <c r="T459" s="223"/>
      <c r="U459" s="218"/>
      <c r="V459" s="218"/>
      <c r="W459" s="218"/>
      <c r="X459" s="218"/>
      <c r="Y459" s="218"/>
      <c r="Z459" s="218"/>
      <c r="AA459" s="224"/>
      <c r="AT459" s="225" t="s">
        <v>169</v>
      </c>
      <c r="AU459" s="225" t="s">
        <v>24</v>
      </c>
      <c r="AV459" s="216" t="s">
        <v>24</v>
      </c>
      <c r="AW459" s="216" t="s">
        <v>42</v>
      </c>
      <c r="AX459" s="216" t="s">
        <v>85</v>
      </c>
      <c r="AY459" s="225" t="s">
        <v>161</v>
      </c>
    </row>
    <row r="460" spans="2:51" s="237" customFormat="1" ht="20.25" customHeight="1">
      <c r="B460" s="238"/>
      <c r="C460" s="239"/>
      <c r="D460" s="239"/>
      <c r="E460" s="240"/>
      <c r="F460" s="241" t="s">
        <v>190</v>
      </c>
      <c r="G460" s="241"/>
      <c r="H460" s="241"/>
      <c r="I460" s="241"/>
      <c r="J460" s="239"/>
      <c r="K460" s="242">
        <v>10</v>
      </c>
      <c r="L460" s="239"/>
      <c r="M460" s="239"/>
      <c r="N460" s="239"/>
      <c r="O460" s="239"/>
      <c r="P460" s="239"/>
      <c r="Q460" s="239"/>
      <c r="R460" s="243"/>
      <c r="T460" s="244"/>
      <c r="U460" s="239"/>
      <c r="V460" s="239"/>
      <c r="W460" s="239"/>
      <c r="X460" s="239"/>
      <c r="Y460" s="239"/>
      <c r="Z460" s="239"/>
      <c r="AA460" s="245"/>
      <c r="AT460" s="246" t="s">
        <v>169</v>
      </c>
      <c r="AU460" s="246" t="s">
        <v>24</v>
      </c>
      <c r="AV460" s="237" t="s">
        <v>166</v>
      </c>
      <c r="AW460" s="237" t="s">
        <v>42</v>
      </c>
      <c r="AX460" s="237" t="s">
        <v>25</v>
      </c>
      <c r="AY460" s="246" t="s">
        <v>161</v>
      </c>
    </row>
    <row r="461" spans="2:65" s="34" customFormat="1" ht="28.5" customHeight="1">
      <c r="B461" s="161"/>
      <c r="C461" s="197" t="s">
        <v>1268</v>
      </c>
      <c r="D461" s="197" t="s">
        <v>162</v>
      </c>
      <c r="E461" s="198" t="s">
        <v>1269</v>
      </c>
      <c r="F461" s="199" t="s">
        <v>1270</v>
      </c>
      <c r="G461" s="199"/>
      <c r="H461" s="199"/>
      <c r="I461" s="199"/>
      <c r="J461" s="200" t="s">
        <v>212</v>
      </c>
      <c r="K461" s="201">
        <v>133.5</v>
      </c>
      <c r="L461" s="202">
        <v>0</v>
      </c>
      <c r="M461" s="202"/>
      <c r="N461" s="203">
        <f aca="true" t="shared" si="110" ref="N461:N462">ROUND(L461*K461,2)</f>
        <v>0</v>
      </c>
      <c r="O461" s="203"/>
      <c r="P461" s="203"/>
      <c r="Q461" s="203"/>
      <c r="R461" s="163"/>
      <c r="T461" s="204"/>
      <c r="U461" s="46" t="s">
        <v>50</v>
      </c>
      <c r="V461" s="36"/>
      <c r="W461" s="205">
        <f aca="true" t="shared" si="111" ref="W461:W462">V461*K461</f>
        <v>0</v>
      </c>
      <c r="X461" s="205">
        <v>0.00019</v>
      </c>
      <c r="Y461" s="205">
        <f aca="true" t="shared" si="112" ref="Y461:Y462">X461*K461</f>
        <v>0.025365000000000002</v>
      </c>
      <c r="Z461" s="205">
        <v>0</v>
      </c>
      <c r="AA461" s="206">
        <f aca="true" t="shared" si="113" ref="AA461:AA462">Z461*K461</f>
        <v>0</v>
      </c>
      <c r="AR461" s="11" t="s">
        <v>166</v>
      </c>
      <c r="AT461" s="11" t="s">
        <v>162</v>
      </c>
      <c r="AU461" s="11" t="s">
        <v>24</v>
      </c>
      <c r="AY461" s="11" t="s">
        <v>161</v>
      </c>
      <c r="BE461" s="125">
        <f aca="true" t="shared" si="114" ref="BE461:BE462">IF(U461="základní",N461,0)</f>
        <v>0</v>
      </c>
      <c r="BF461" s="125">
        <f aca="true" t="shared" si="115" ref="BF461:BF462">IF(U461="snížená",N461,0)</f>
        <v>0</v>
      </c>
      <c r="BG461" s="125">
        <f aca="true" t="shared" si="116" ref="BG461:BG462">IF(U461="zákl. přenesená",N461,0)</f>
        <v>0</v>
      </c>
      <c r="BH461" s="125">
        <f aca="true" t="shared" si="117" ref="BH461:BH462">IF(U461="sníž. přenesená",N461,0)</f>
        <v>0</v>
      </c>
      <c r="BI461" s="125">
        <f aca="true" t="shared" si="118" ref="BI461:BI462">IF(U461="nulová",N461,0)</f>
        <v>0</v>
      </c>
      <c r="BJ461" s="11" t="s">
        <v>25</v>
      </c>
      <c r="BK461" s="125">
        <f aca="true" t="shared" si="119" ref="BK461:BK462">ROUND(L461*K461,2)</f>
        <v>0</v>
      </c>
      <c r="BL461" s="11" t="s">
        <v>166</v>
      </c>
      <c r="BM461" s="11" t="s">
        <v>1271</v>
      </c>
    </row>
    <row r="462" spans="2:65" s="34" customFormat="1" ht="20.25" customHeight="1">
      <c r="B462" s="161"/>
      <c r="C462" s="197" t="s">
        <v>1272</v>
      </c>
      <c r="D462" s="197" t="s">
        <v>162</v>
      </c>
      <c r="E462" s="198" t="s">
        <v>1273</v>
      </c>
      <c r="F462" s="199" t="s">
        <v>1274</v>
      </c>
      <c r="G462" s="199"/>
      <c r="H462" s="199"/>
      <c r="I462" s="199"/>
      <c r="J462" s="200" t="s">
        <v>212</v>
      </c>
      <c r="K462" s="201">
        <v>133.5</v>
      </c>
      <c r="L462" s="202">
        <v>0</v>
      </c>
      <c r="M462" s="202"/>
      <c r="N462" s="203">
        <f t="shared" si="110"/>
        <v>0</v>
      </c>
      <c r="O462" s="203"/>
      <c r="P462" s="203"/>
      <c r="Q462" s="203"/>
      <c r="R462" s="163"/>
      <c r="T462" s="204"/>
      <c r="U462" s="46" t="s">
        <v>50</v>
      </c>
      <c r="V462" s="36"/>
      <c r="W462" s="205">
        <f t="shared" si="111"/>
        <v>0</v>
      </c>
      <c r="X462" s="205">
        <v>0.00013</v>
      </c>
      <c r="Y462" s="205">
        <f t="shared" si="112"/>
        <v>0.017355</v>
      </c>
      <c r="Z462" s="205">
        <v>0</v>
      </c>
      <c r="AA462" s="206">
        <f t="shared" si="113"/>
        <v>0</v>
      </c>
      <c r="AR462" s="11" t="s">
        <v>166</v>
      </c>
      <c r="AT462" s="11" t="s">
        <v>162</v>
      </c>
      <c r="AU462" s="11" t="s">
        <v>24</v>
      </c>
      <c r="AY462" s="11" t="s">
        <v>161</v>
      </c>
      <c r="BE462" s="125">
        <f t="shared" si="114"/>
        <v>0</v>
      </c>
      <c r="BF462" s="125">
        <f t="shared" si="115"/>
        <v>0</v>
      </c>
      <c r="BG462" s="125">
        <f t="shared" si="116"/>
        <v>0</v>
      </c>
      <c r="BH462" s="125">
        <f t="shared" si="117"/>
        <v>0</v>
      </c>
      <c r="BI462" s="125">
        <f t="shared" si="118"/>
        <v>0</v>
      </c>
      <c r="BJ462" s="11" t="s">
        <v>25</v>
      </c>
      <c r="BK462" s="125">
        <f t="shared" si="119"/>
        <v>0</v>
      </c>
      <c r="BL462" s="11" t="s">
        <v>166</v>
      </c>
      <c r="BM462" s="11" t="s">
        <v>1275</v>
      </c>
    </row>
    <row r="463" spans="2:51" s="216" customFormat="1" ht="20.25" customHeight="1">
      <c r="B463" s="217"/>
      <c r="C463" s="218"/>
      <c r="D463" s="218"/>
      <c r="E463" s="219"/>
      <c r="F463" s="247" t="s">
        <v>1276</v>
      </c>
      <c r="G463" s="247"/>
      <c r="H463" s="247"/>
      <c r="I463" s="247"/>
      <c r="J463" s="218"/>
      <c r="K463" s="221">
        <v>133.5</v>
      </c>
      <c r="L463" s="218"/>
      <c r="M463" s="218"/>
      <c r="N463" s="218"/>
      <c r="O463" s="218"/>
      <c r="P463" s="218"/>
      <c r="Q463" s="218"/>
      <c r="R463" s="222"/>
      <c r="T463" s="223"/>
      <c r="U463" s="218"/>
      <c r="V463" s="218"/>
      <c r="W463" s="218"/>
      <c r="X463" s="218"/>
      <c r="Y463" s="218"/>
      <c r="Z463" s="218"/>
      <c r="AA463" s="224"/>
      <c r="AT463" s="225" t="s">
        <v>169</v>
      </c>
      <c r="AU463" s="225" t="s">
        <v>24</v>
      </c>
      <c r="AV463" s="216" t="s">
        <v>24</v>
      </c>
      <c r="AW463" s="216" t="s">
        <v>42</v>
      </c>
      <c r="AX463" s="216" t="s">
        <v>85</v>
      </c>
      <c r="AY463" s="225" t="s">
        <v>161</v>
      </c>
    </row>
    <row r="464" spans="2:51" s="237" customFormat="1" ht="20.25" customHeight="1">
      <c r="B464" s="238"/>
      <c r="C464" s="239"/>
      <c r="D464" s="239"/>
      <c r="E464" s="240"/>
      <c r="F464" s="241" t="s">
        <v>190</v>
      </c>
      <c r="G464" s="241"/>
      <c r="H464" s="241"/>
      <c r="I464" s="241"/>
      <c r="J464" s="239"/>
      <c r="K464" s="242">
        <v>133.5</v>
      </c>
      <c r="L464" s="239"/>
      <c r="M464" s="239"/>
      <c r="N464" s="239"/>
      <c r="O464" s="239"/>
      <c r="P464" s="239"/>
      <c r="Q464" s="239"/>
      <c r="R464" s="243"/>
      <c r="T464" s="244"/>
      <c r="U464" s="239"/>
      <c r="V464" s="239"/>
      <c r="W464" s="239"/>
      <c r="X464" s="239"/>
      <c r="Y464" s="239"/>
      <c r="Z464" s="239"/>
      <c r="AA464" s="245"/>
      <c r="AT464" s="246" t="s">
        <v>169</v>
      </c>
      <c r="AU464" s="246" t="s">
        <v>24</v>
      </c>
      <c r="AV464" s="237" t="s">
        <v>166</v>
      </c>
      <c r="AW464" s="237" t="s">
        <v>42</v>
      </c>
      <c r="AX464" s="237" t="s">
        <v>25</v>
      </c>
      <c r="AY464" s="246" t="s">
        <v>161</v>
      </c>
    </row>
    <row r="465" spans="2:65" s="34" customFormat="1" ht="39.75" customHeight="1">
      <c r="B465" s="161"/>
      <c r="C465" s="197" t="s">
        <v>1277</v>
      </c>
      <c r="D465" s="197" t="s">
        <v>162</v>
      </c>
      <c r="E465" s="198" t="s">
        <v>1278</v>
      </c>
      <c r="F465" s="199" t="s">
        <v>1279</v>
      </c>
      <c r="G465" s="199"/>
      <c r="H465" s="199"/>
      <c r="I465" s="199"/>
      <c r="J465" s="200" t="s">
        <v>469</v>
      </c>
      <c r="K465" s="201">
        <v>1</v>
      </c>
      <c r="L465" s="202">
        <v>0</v>
      </c>
      <c r="M465" s="202"/>
      <c r="N465" s="203">
        <f>ROUND(L465*K465,2)</f>
        <v>0</v>
      </c>
      <c r="O465" s="203"/>
      <c r="P465" s="203"/>
      <c r="Q465" s="203"/>
      <c r="R465" s="163"/>
      <c r="T465" s="204"/>
      <c r="U465" s="46" t="s">
        <v>50</v>
      </c>
      <c r="V465" s="36"/>
      <c r="W465" s="205">
        <f>V465*K465</f>
        <v>0</v>
      </c>
      <c r="X465" s="205">
        <v>0</v>
      </c>
      <c r="Y465" s="205">
        <f>X465*K465</f>
        <v>0</v>
      </c>
      <c r="Z465" s="205">
        <v>0</v>
      </c>
      <c r="AA465" s="206">
        <f>Z465*K465</f>
        <v>0</v>
      </c>
      <c r="AR465" s="11" t="s">
        <v>166</v>
      </c>
      <c r="AT465" s="11" t="s">
        <v>162</v>
      </c>
      <c r="AU465" s="11" t="s">
        <v>24</v>
      </c>
      <c r="AY465" s="11" t="s">
        <v>161</v>
      </c>
      <c r="BE465" s="125">
        <f>IF(U465="základní",N465,0)</f>
        <v>0</v>
      </c>
      <c r="BF465" s="125">
        <f>IF(U465="snížená",N465,0)</f>
        <v>0</v>
      </c>
      <c r="BG465" s="125">
        <f>IF(U465="zákl. přenesená",N465,0)</f>
        <v>0</v>
      </c>
      <c r="BH465" s="125">
        <f>IF(U465="sníž. přenesená",N465,0)</f>
        <v>0</v>
      </c>
      <c r="BI465" s="125">
        <f>IF(U465="nulová",N465,0)</f>
        <v>0</v>
      </c>
      <c r="BJ465" s="11" t="s">
        <v>25</v>
      </c>
      <c r="BK465" s="125">
        <f>ROUND(L465*K465,2)</f>
        <v>0</v>
      </c>
      <c r="BL465" s="11" t="s">
        <v>166</v>
      </c>
      <c r="BM465" s="11" t="s">
        <v>1280</v>
      </c>
    </row>
    <row r="466" spans="2:63" s="184" customFormat="1" ht="29.25" customHeight="1">
      <c r="B466" s="185"/>
      <c r="C466" s="186"/>
      <c r="D466" s="195" t="s">
        <v>125</v>
      </c>
      <c r="E466" s="195"/>
      <c r="F466" s="195"/>
      <c r="G466" s="195"/>
      <c r="H466" s="195"/>
      <c r="I466" s="195"/>
      <c r="J466" s="195"/>
      <c r="K466" s="195"/>
      <c r="L466" s="195"/>
      <c r="M466" s="195"/>
      <c r="N466" s="255">
        <f>BK466</f>
        <v>0</v>
      </c>
      <c r="O466" s="255"/>
      <c r="P466" s="255"/>
      <c r="Q466" s="255"/>
      <c r="R466" s="188"/>
      <c r="T466" s="189"/>
      <c r="U466" s="186"/>
      <c r="V466" s="186"/>
      <c r="W466" s="190">
        <f>SUM(W467:W477)</f>
        <v>0</v>
      </c>
      <c r="X466" s="186"/>
      <c r="Y466" s="190">
        <f>SUM(Y467:Y477)</f>
        <v>0</v>
      </c>
      <c r="Z466" s="186"/>
      <c r="AA466" s="191">
        <f>SUM(AA467:AA477)</f>
        <v>4.9395</v>
      </c>
      <c r="AR466" s="192" t="s">
        <v>25</v>
      </c>
      <c r="AT466" s="193" t="s">
        <v>84</v>
      </c>
      <c r="AU466" s="193" t="s">
        <v>25</v>
      </c>
      <c r="AY466" s="192" t="s">
        <v>161</v>
      </c>
      <c r="BK466" s="194">
        <f>SUM(BK467:BK477)</f>
        <v>0</v>
      </c>
    </row>
    <row r="467" spans="2:65" s="34" customFormat="1" ht="28.5" customHeight="1">
      <c r="B467" s="161"/>
      <c r="C467" s="197" t="s">
        <v>1281</v>
      </c>
      <c r="D467" s="197" t="s">
        <v>162</v>
      </c>
      <c r="E467" s="198" t="s">
        <v>699</v>
      </c>
      <c r="F467" s="199" t="s">
        <v>700</v>
      </c>
      <c r="G467" s="199"/>
      <c r="H467" s="199"/>
      <c r="I467" s="199"/>
      <c r="J467" s="200" t="s">
        <v>212</v>
      </c>
      <c r="K467" s="201">
        <v>283.8</v>
      </c>
      <c r="L467" s="202">
        <v>0</v>
      </c>
      <c r="M467" s="202"/>
      <c r="N467" s="203">
        <f>ROUND(L467*K467,2)</f>
        <v>0</v>
      </c>
      <c r="O467" s="203"/>
      <c r="P467" s="203"/>
      <c r="Q467" s="203"/>
      <c r="R467" s="163"/>
      <c r="T467" s="204"/>
      <c r="U467" s="46" t="s">
        <v>50</v>
      </c>
      <c r="V467" s="36"/>
      <c r="W467" s="205">
        <f>V467*K467</f>
        <v>0</v>
      </c>
      <c r="X467" s="205">
        <v>0</v>
      </c>
      <c r="Y467" s="205">
        <f>X467*K467</f>
        <v>0</v>
      </c>
      <c r="Z467" s="205">
        <v>0</v>
      </c>
      <c r="AA467" s="206">
        <f>Z467*K467</f>
        <v>0</v>
      </c>
      <c r="AR467" s="11" t="s">
        <v>166</v>
      </c>
      <c r="AT467" s="11" t="s">
        <v>162</v>
      </c>
      <c r="AU467" s="11" t="s">
        <v>24</v>
      </c>
      <c r="AY467" s="11" t="s">
        <v>161</v>
      </c>
      <c r="BE467" s="125">
        <f>IF(U467="základní",N467,0)</f>
        <v>0</v>
      </c>
      <c r="BF467" s="125">
        <f>IF(U467="snížená",N467,0)</f>
        <v>0</v>
      </c>
      <c r="BG467" s="125">
        <f>IF(U467="zákl. přenesená",N467,0)</f>
        <v>0</v>
      </c>
      <c r="BH467" s="125">
        <f>IF(U467="sníž. přenesená",N467,0)</f>
        <v>0</v>
      </c>
      <c r="BI467" s="125">
        <f>IF(U467="nulová",N467,0)</f>
        <v>0</v>
      </c>
      <c r="BJ467" s="11" t="s">
        <v>25</v>
      </c>
      <c r="BK467" s="125">
        <f>ROUND(L467*K467,2)</f>
        <v>0</v>
      </c>
      <c r="BL467" s="11" t="s">
        <v>166</v>
      </c>
      <c r="BM467" s="11" t="s">
        <v>1282</v>
      </c>
    </row>
    <row r="468" spans="2:51" s="216" customFormat="1" ht="20.25" customHeight="1">
      <c r="B468" s="217"/>
      <c r="C468" s="218"/>
      <c r="D468" s="218"/>
      <c r="E468" s="219"/>
      <c r="F468" s="247" t="s">
        <v>1283</v>
      </c>
      <c r="G468" s="247"/>
      <c r="H468" s="247"/>
      <c r="I468" s="247"/>
      <c r="J468" s="218"/>
      <c r="K468" s="221">
        <v>267</v>
      </c>
      <c r="L468" s="218"/>
      <c r="M468" s="218"/>
      <c r="N468" s="218"/>
      <c r="O468" s="218"/>
      <c r="P468" s="218"/>
      <c r="Q468" s="218"/>
      <c r="R468" s="222"/>
      <c r="T468" s="223"/>
      <c r="U468" s="218"/>
      <c r="V468" s="218"/>
      <c r="W468" s="218"/>
      <c r="X468" s="218"/>
      <c r="Y468" s="218"/>
      <c r="Z468" s="218"/>
      <c r="AA468" s="224"/>
      <c r="AT468" s="225" t="s">
        <v>169</v>
      </c>
      <c r="AU468" s="225" t="s">
        <v>24</v>
      </c>
      <c r="AV468" s="216" t="s">
        <v>24</v>
      </c>
      <c r="AW468" s="216" t="s">
        <v>42</v>
      </c>
      <c r="AX468" s="216" t="s">
        <v>85</v>
      </c>
      <c r="AY468" s="225" t="s">
        <v>161</v>
      </c>
    </row>
    <row r="469" spans="2:51" s="216" customFormat="1" ht="20.25" customHeight="1">
      <c r="B469" s="217"/>
      <c r="C469" s="218"/>
      <c r="D469" s="218"/>
      <c r="E469" s="219"/>
      <c r="F469" s="220" t="s">
        <v>1284</v>
      </c>
      <c r="G469" s="220"/>
      <c r="H469" s="220"/>
      <c r="I469" s="220"/>
      <c r="J469" s="218"/>
      <c r="K469" s="221">
        <v>16.8</v>
      </c>
      <c r="L469" s="218"/>
      <c r="M469" s="218"/>
      <c r="N469" s="218"/>
      <c r="O469" s="218"/>
      <c r="P469" s="218"/>
      <c r="Q469" s="218"/>
      <c r="R469" s="222"/>
      <c r="T469" s="223"/>
      <c r="U469" s="218"/>
      <c r="V469" s="218"/>
      <c r="W469" s="218"/>
      <c r="X469" s="218"/>
      <c r="Y469" s="218"/>
      <c r="Z469" s="218"/>
      <c r="AA469" s="224"/>
      <c r="AT469" s="225" t="s">
        <v>169</v>
      </c>
      <c r="AU469" s="225" t="s">
        <v>24</v>
      </c>
      <c r="AV469" s="216" t="s">
        <v>24</v>
      </c>
      <c r="AW469" s="216" t="s">
        <v>42</v>
      </c>
      <c r="AX469" s="216" t="s">
        <v>85</v>
      </c>
      <c r="AY469" s="225" t="s">
        <v>161</v>
      </c>
    </row>
    <row r="470" spans="2:51" s="237" customFormat="1" ht="20.25" customHeight="1">
      <c r="B470" s="238"/>
      <c r="C470" s="239"/>
      <c r="D470" s="239"/>
      <c r="E470" s="240"/>
      <c r="F470" s="241" t="s">
        <v>190</v>
      </c>
      <c r="G470" s="241"/>
      <c r="H470" s="241"/>
      <c r="I470" s="241"/>
      <c r="J470" s="239"/>
      <c r="K470" s="242">
        <v>283.8</v>
      </c>
      <c r="L470" s="239"/>
      <c r="M470" s="239"/>
      <c r="N470" s="239"/>
      <c r="O470" s="239"/>
      <c r="P470" s="239"/>
      <c r="Q470" s="239"/>
      <c r="R470" s="243"/>
      <c r="T470" s="244"/>
      <c r="U470" s="239"/>
      <c r="V470" s="239"/>
      <c r="W470" s="239"/>
      <c r="X470" s="239"/>
      <c r="Y470" s="239"/>
      <c r="Z470" s="239"/>
      <c r="AA470" s="245"/>
      <c r="AT470" s="246" t="s">
        <v>169</v>
      </c>
      <c r="AU470" s="246" t="s">
        <v>24</v>
      </c>
      <c r="AV470" s="237" t="s">
        <v>166</v>
      </c>
      <c r="AW470" s="237" t="s">
        <v>42</v>
      </c>
      <c r="AX470" s="237" t="s">
        <v>25</v>
      </c>
      <c r="AY470" s="246" t="s">
        <v>161</v>
      </c>
    </row>
    <row r="471" spans="2:65" s="34" customFormat="1" ht="20.25" customHeight="1">
      <c r="B471" s="161"/>
      <c r="C471" s="197" t="s">
        <v>1285</v>
      </c>
      <c r="D471" s="197" t="s">
        <v>162</v>
      </c>
      <c r="E471" s="198" t="s">
        <v>709</v>
      </c>
      <c r="F471" s="199" t="s">
        <v>710</v>
      </c>
      <c r="G471" s="199"/>
      <c r="H471" s="199"/>
      <c r="I471" s="199"/>
      <c r="J471" s="200" t="s">
        <v>193</v>
      </c>
      <c r="K471" s="201">
        <v>500</v>
      </c>
      <c r="L471" s="202">
        <v>0</v>
      </c>
      <c r="M471" s="202"/>
      <c r="N471" s="203">
        <f>ROUND(L471*K471,2)</f>
        <v>0</v>
      </c>
      <c r="O471" s="203"/>
      <c r="P471" s="203"/>
      <c r="Q471" s="203"/>
      <c r="R471" s="163"/>
      <c r="T471" s="204"/>
      <c r="U471" s="46" t="s">
        <v>50</v>
      </c>
      <c r="V471" s="36"/>
      <c r="W471" s="205">
        <f>V471*K471</f>
        <v>0</v>
      </c>
      <c r="X471" s="205">
        <v>0</v>
      </c>
      <c r="Y471" s="205">
        <f>X471*K471</f>
        <v>0</v>
      </c>
      <c r="Z471" s="205">
        <v>0</v>
      </c>
      <c r="AA471" s="206">
        <f>Z471*K471</f>
        <v>0</v>
      </c>
      <c r="AR471" s="11" t="s">
        <v>166</v>
      </c>
      <c r="AT471" s="11" t="s">
        <v>162</v>
      </c>
      <c r="AU471" s="11" t="s">
        <v>24</v>
      </c>
      <c r="AY471" s="11" t="s">
        <v>161</v>
      </c>
      <c r="BE471" s="125">
        <f>IF(U471="základní",N471,0)</f>
        <v>0</v>
      </c>
      <c r="BF471" s="125">
        <f>IF(U471="snížená",N471,0)</f>
        <v>0</v>
      </c>
      <c r="BG471" s="125">
        <f>IF(U471="zákl. přenesená",N471,0)</f>
        <v>0</v>
      </c>
      <c r="BH471" s="125">
        <f>IF(U471="sníž. přenesená",N471,0)</f>
        <v>0</v>
      </c>
      <c r="BI471" s="125">
        <f>IF(U471="nulová",N471,0)</f>
        <v>0</v>
      </c>
      <c r="BJ471" s="11" t="s">
        <v>25</v>
      </c>
      <c r="BK471" s="125">
        <f>ROUND(L471*K471,2)</f>
        <v>0</v>
      </c>
      <c r="BL471" s="11" t="s">
        <v>166</v>
      </c>
      <c r="BM471" s="11" t="s">
        <v>1286</v>
      </c>
    </row>
    <row r="472" spans="2:51" s="207" customFormat="1" ht="20.25" customHeight="1">
      <c r="B472" s="208"/>
      <c r="C472" s="209"/>
      <c r="D472" s="209"/>
      <c r="E472" s="210"/>
      <c r="F472" s="211" t="s">
        <v>262</v>
      </c>
      <c r="G472" s="211"/>
      <c r="H472" s="211"/>
      <c r="I472" s="211"/>
      <c r="J472" s="209"/>
      <c r="K472" s="210"/>
      <c r="L472" s="209"/>
      <c r="M472" s="209"/>
      <c r="N472" s="209"/>
      <c r="O472" s="209"/>
      <c r="P472" s="209"/>
      <c r="Q472" s="209"/>
      <c r="R472" s="212"/>
      <c r="T472" s="213"/>
      <c r="U472" s="209"/>
      <c r="V472" s="209"/>
      <c r="W472" s="209"/>
      <c r="X472" s="209"/>
      <c r="Y472" s="209"/>
      <c r="Z472" s="209"/>
      <c r="AA472" s="214"/>
      <c r="AT472" s="215" t="s">
        <v>169</v>
      </c>
      <c r="AU472" s="215" t="s">
        <v>24</v>
      </c>
      <c r="AV472" s="207" t="s">
        <v>25</v>
      </c>
      <c r="AW472" s="207" t="s">
        <v>42</v>
      </c>
      <c r="AX472" s="207" t="s">
        <v>85</v>
      </c>
      <c r="AY472" s="215" t="s">
        <v>161</v>
      </c>
    </row>
    <row r="473" spans="2:51" s="216" customFormat="1" ht="20.25" customHeight="1">
      <c r="B473" s="217"/>
      <c r="C473" s="218"/>
      <c r="D473" s="218"/>
      <c r="E473" s="219"/>
      <c r="F473" s="220" t="s">
        <v>712</v>
      </c>
      <c r="G473" s="220"/>
      <c r="H473" s="220"/>
      <c r="I473" s="220"/>
      <c r="J473" s="218"/>
      <c r="K473" s="221">
        <v>500</v>
      </c>
      <c r="L473" s="218"/>
      <c r="M473" s="218"/>
      <c r="N473" s="218"/>
      <c r="O473" s="218"/>
      <c r="P473" s="218"/>
      <c r="Q473" s="218"/>
      <c r="R473" s="222"/>
      <c r="T473" s="223"/>
      <c r="U473" s="218"/>
      <c r="V473" s="218"/>
      <c r="W473" s="218"/>
      <c r="X473" s="218"/>
      <c r="Y473" s="218"/>
      <c r="Z473" s="218"/>
      <c r="AA473" s="224"/>
      <c r="AT473" s="225" t="s">
        <v>169</v>
      </c>
      <c r="AU473" s="225" t="s">
        <v>24</v>
      </c>
      <c r="AV473" s="216" t="s">
        <v>24</v>
      </c>
      <c r="AW473" s="216" t="s">
        <v>42</v>
      </c>
      <c r="AX473" s="216" t="s">
        <v>85</v>
      </c>
      <c r="AY473" s="225" t="s">
        <v>161</v>
      </c>
    </row>
    <row r="474" spans="2:51" s="237" customFormat="1" ht="20.25" customHeight="1">
      <c r="B474" s="238"/>
      <c r="C474" s="239"/>
      <c r="D474" s="239"/>
      <c r="E474" s="240"/>
      <c r="F474" s="241" t="s">
        <v>190</v>
      </c>
      <c r="G474" s="241"/>
      <c r="H474" s="241"/>
      <c r="I474" s="241"/>
      <c r="J474" s="239"/>
      <c r="K474" s="242">
        <v>500</v>
      </c>
      <c r="L474" s="239"/>
      <c r="M474" s="239"/>
      <c r="N474" s="239"/>
      <c r="O474" s="239"/>
      <c r="P474" s="239"/>
      <c r="Q474" s="239"/>
      <c r="R474" s="243"/>
      <c r="T474" s="244"/>
      <c r="U474" s="239"/>
      <c r="V474" s="239"/>
      <c r="W474" s="239"/>
      <c r="X474" s="239"/>
      <c r="Y474" s="239"/>
      <c r="Z474" s="239"/>
      <c r="AA474" s="245"/>
      <c r="AT474" s="246" t="s">
        <v>169</v>
      </c>
      <c r="AU474" s="246" t="s">
        <v>24</v>
      </c>
      <c r="AV474" s="237" t="s">
        <v>166</v>
      </c>
      <c r="AW474" s="237" t="s">
        <v>42</v>
      </c>
      <c r="AX474" s="237" t="s">
        <v>25</v>
      </c>
      <c r="AY474" s="246" t="s">
        <v>161</v>
      </c>
    </row>
    <row r="475" spans="2:65" s="34" customFormat="1" ht="39.75" customHeight="1">
      <c r="B475" s="161"/>
      <c r="C475" s="197" t="s">
        <v>1287</v>
      </c>
      <c r="D475" s="197" t="s">
        <v>162</v>
      </c>
      <c r="E475" s="198" t="s">
        <v>1288</v>
      </c>
      <c r="F475" s="199" t="s">
        <v>1289</v>
      </c>
      <c r="G475" s="199"/>
      <c r="H475" s="199"/>
      <c r="I475" s="199"/>
      <c r="J475" s="200" t="s">
        <v>212</v>
      </c>
      <c r="K475" s="201">
        <v>133.5</v>
      </c>
      <c r="L475" s="202">
        <v>0</v>
      </c>
      <c r="M475" s="202"/>
      <c r="N475" s="203">
        <f>ROUND(L475*K475,2)</f>
        <v>0</v>
      </c>
      <c r="O475" s="203"/>
      <c r="P475" s="203"/>
      <c r="Q475" s="203"/>
      <c r="R475" s="163"/>
      <c r="T475" s="204"/>
      <c r="U475" s="46" t="s">
        <v>50</v>
      </c>
      <c r="V475" s="36"/>
      <c r="W475" s="205">
        <f>V475*K475</f>
        <v>0</v>
      </c>
      <c r="X475" s="205">
        <v>0</v>
      </c>
      <c r="Y475" s="205">
        <f>X475*K475</f>
        <v>0</v>
      </c>
      <c r="Z475" s="205">
        <v>0.037</v>
      </c>
      <c r="AA475" s="206">
        <f>Z475*K475</f>
        <v>4.9395</v>
      </c>
      <c r="AR475" s="11" t="s">
        <v>166</v>
      </c>
      <c r="AT475" s="11" t="s">
        <v>162</v>
      </c>
      <c r="AU475" s="11" t="s">
        <v>24</v>
      </c>
      <c r="AY475" s="11" t="s">
        <v>161</v>
      </c>
      <c r="BE475" s="125">
        <f>IF(U475="základní",N475,0)</f>
        <v>0</v>
      </c>
      <c r="BF475" s="125">
        <f>IF(U475="snížená",N475,0)</f>
        <v>0</v>
      </c>
      <c r="BG475" s="125">
        <f>IF(U475="zákl. přenesená",N475,0)</f>
        <v>0</v>
      </c>
      <c r="BH475" s="125">
        <f>IF(U475="sníž. přenesená",N475,0)</f>
        <v>0</v>
      </c>
      <c r="BI475" s="125">
        <f>IF(U475="nulová",N475,0)</f>
        <v>0</v>
      </c>
      <c r="BJ475" s="11" t="s">
        <v>25</v>
      </c>
      <c r="BK475" s="125">
        <f>ROUND(L475*K475,2)</f>
        <v>0</v>
      </c>
      <c r="BL475" s="11" t="s">
        <v>166</v>
      </c>
      <c r="BM475" s="11" t="s">
        <v>1290</v>
      </c>
    </row>
    <row r="476" spans="2:51" s="216" customFormat="1" ht="20.25" customHeight="1">
      <c r="B476" s="217"/>
      <c r="C476" s="218"/>
      <c r="D476" s="218"/>
      <c r="E476" s="219"/>
      <c r="F476" s="247" t="s">
        <v>1276</v>
      </c>
      <c r="G476" s="247"/>
      <c r="H476" s="247"/>
      <c r="I476" s="247"/>
      <c r="J476" s="218"/>
      <c r="K476" s="221">
        <v>133.5</v>
      </c>
      <c r="L476" s="218"/>
      <c r="M476" s="218"/>
      <c r="N476" s="218"/>
      <c r="O476" s="218"/>
      <c r="P476" s="218"/>
      <c r="Q476" s="218"/>
      <c r="R476" s="222"/>
      <c r="T476" s="223"/>
      <c r="U476" s="218"/>
      <c r="V476" s="218"/>
      <c r="W476" s="218"/>
      <c r="X476" s="218"/>
      <c r="Y476" s="218"/>
      <c r="Z476" s="218"/>
      <c r="AA476" s="224"/>
      <c r="AT476" s="225" t="s">
        <v>169</v>
      </c>
      <c r="AU476" s="225" t="s">
        <v>24</v>
      </c>
      <c r="AV476" s="216" t="s">
        <v>24</v>
      </c>
      <c r="AW476" s="216" t="s">
        <v>42</v>
      </c>
      <c r="AX476" s="216" t="s">
        <v>85</v>
      </c>
      <c r="AY476" s="225" t="s">
        <v>161</v>
      </c>
    </row>
    <row r="477" spans="2:51" s="237" customFormat="1" ht="20.25" customHeight="1">
      <c r="B477" s="238"/>
      <c r="C477" s="239"/>
      <c r="D477" s="239"/>
      <c r="E477" s="240"/>
      <c r="F477" s="241" t="s">
        <v>190</v>
      </c>
      <c r="G477" s="241"/>
      <c r="H477" s="241"/>
      <c r="I477" s="241"/>
      <c r="J477" s="239"/>
      <c r="K477" s="242">
        <v>133.5</v>
      </c>
      <c r="L477" s="239"/>
      <c r="M477" s="239"/>
      <c r="N477" s="239"/>
      <c r="O477" s="239"/>
      <c r="P477" s="239"/>
      <c r="Q477" s="239"/>
      <c r="R477" s="243"/>
      <c r="T477" s="244"/>
      <c r="U477" s="239"/>
      <c r="V477" s="239"/>
      <c r="W477" s="239"/>
      <c r="X477" s="239"/>
      <c r="Y477" s="239"/>
      <c r="Z477" s="239"/>
      <c r="AA477" s="245"/>
      <c r="AT477" s="246" t="s">
        <v>169</v>
      </c>
      <c r="AU477" s="246" t="s">
        <v>24</v>
      </c>
      <c r="AV477" s="237" t="s">
        <v>166</v>
      </c>
      <c r="AW477" s="237" t="s">
        <v>42</v>
      </c>
      <c r="AX477" s="237" t="s">
        <v>25</v>
      </c>
      <c r="AY477" s="246" t="s">
        <v>161</v>
      </c>
    </row>
    <row r="478" spans="2:63" s="184" customFormat="1" ht="29.25" customHeight="1">
      <c r="B478" s="185"/>
      <c r="C478" s="186"/>
      <c r="D478" s="195" t="s">
        <v>126</v>
      </c>
      <c r="E478" s="195"/>
      <c r="F478" s="195"/>
      <c r="G478" s="195"/>
      <c r="H478" s="195"/>
      <c r="I478" s="195"/>
      <c r="J478" s="195"/>
      <c r="K478" s="195"/>
      <c r="L478" s="195"/>
      <c r="M478" s="195"/>
      <c r="N478" s="196">
        <f>BK478</f>
        <v>0</v>
      </c>
      <c r="O478" s="196"/>
      <c r="P478" s="196"/>
      <c r="Q478" s="196"/>
      <c r="R478" s="188"/>
      <c r="T478" s="189"/>
      <c r="U478" s="186"/>
      <c r="V478" s="186"/>
      <c r="W478" s="190">
        <f>SUM(W479:W486)</f>
        <v>0</v>
      </c>
      <c r="X478" s="186"/>
      <c r="Y478" s="190">
        <f>SUM(Y479:Y486)</f>
        <v>0</v>
      </c>
      <c r="Z478" s="186"/>
      <c r="AA478" s="191">
        <f>SUM(AA479:AA486)</f>
        <v>0</v>
      </c>
      <c r="AR478" s="192" t="s">
        <v>25</v>
      </c>
      <c r="AT478" s="193" t="s">
        <v>84</v>
      </c>
      <c r="AU478" s="193" t="s">
        <v>25</v>
      </c>
      <c r="AY478" s="192" t="s">
        <v>161</v>
      </c>
      <c r="BK478" s="194">
        <f>SUM(BK479:BK486)</f>
        <v>0</v>
      </c>
    </row>
    <row r="479" spans="2:65" s="34" customFormat="1" ht="28.5" customHeight="1">
      <c r="B479" s="161"/>
      <c r="C479" s="197" t="s">
        <v>1291</v>
      </c>
      <c r="D479" s="197" t="s">
        <v>162</v>
      </c>
      <c r="E479" s="198" t="s">
        <v>746</v>
      </c>
      <c r="F479" s="199" t="s">
        <v>747</v>
      </c>
      <c r="G479" s="199"/>
      <c r="H479" s="199"/>
      <c r="I479" s="199"/>
      <c r="J479" s="200" t="s">
        <v>402</v>
      </c>
      <c r="K479" s="201">
        <v>113.528</v>
      </c>
      <c r="L479" s="202">
        <v>0</v>
      </c>
      <c r="M479" s="202"/>
      <c r="N479" s="203">
        <f aca="true" t="shared" si="120" ref="N479:N480">ROUND(L479*K479,2)</f>
        <v>0</v>
      </c>
      <c r="O479" s="203"/>
      <c r="P479" s="203"/>
      <c r="Q479" s="203"/>
      <c r="R479" s="163"/>
      <c r="T479" s="204"/>
      <c r="U479" s="46" t="s">
        <v>50</v>
      </c>
      <c r="V479" s="36"/>
      <c r="W479" s="205">
        <f aca="true" t="shared" si="121" ref="W479:W480">V479*K479</f>
        <v>0</v>
      </c>
      <c r="X479" s="205">
        <v>0</v>
      </c>
      <c r="Y479" s="205">
        <f aca="true" t="shared" si="122" ref="Y479:Y480">X479*K479</f>
        <v>0</v>
      </c>
      <c r="Z479" s="205">
        <v>0</v>
      </c>
      <c r="AA479" s="206">
        <f aca="true" t="shared" si="123" ref="AA479:AA480">Z479*K479</f>
        <v>0</v>
      </c>
      <c r="AR479" s="11" t="s">
        <v>166</v>
      </c>
      <c r="AT479" s="11" t="s">
        <v>162</v>
      </c>
      <c r="AU479" s="11" t="s">
        <v>24</v>
      </c>
      <c r="AY479" s="11" t="s">
        <v>161</v>
      </c>
      <c r="BE479" s="125">
        <f aca="true" t="shared" si="124" ref="BE479:BE480">IF(U479="základní",N479,0)</f>
        <v>0</v>
      </c>
      <c r="BF479" s="125">
        <f aca="true" t="shared" si="125" ref="BF479:BF480">IF(U479="snížená",N479,0)</f>
        <v>0</v>
      </c>
      <c r="BG479" s="125">
        <f aca="true" t="shared" si="126" ref="BG479:BG480">IF(U479="zákl. přenesená",N479,0)</f>
        <v>0</v>
      </c>
      <c r="BH479" s="125">
        <f aca="true" t="shared" si="127" ref="BH479:BH480">IF(U479="sníž. přenesená",N479,0)</f>
        <v>0</v>
      </c>
      <c r="BI479" s="125">
        <f aca="true" t="shared" si="128" ref="BI479:BI480">IF(U479="nulová",N479,0)</f>
        <v>0</v>
      </c>
      <c r="BJ479" s="11" t="s">
        <v>25</v>
      </c>
      <c r="BK479" s="125">
        <f aca="true" t="shared" si="129" ref="BK479:BK480">ROUND(L479*K479,2)</f>
        <v>0</v>
      </c>
      <c r="BL479" s="11" t="s">
        <v>166</v>
      </c>
      <c r="BM479" s="11" t="s">
        <v>1292</v>
      </c>
    </row>
    <row r="480" spans="2:65" s="34" customFormat="1" ht="28.5" customHeight="1">
      <c r="B480" s="161"/>
      <c r="C480" s="197" t="s">
        <v>1293</v>
      </c>
      <c r="D480" s="197" t="s">
        <v>162</v>
      </c>
      <c r="E480" s="198" t="s">
        <v>752</v>
      </c>
      <c r="F480" s="199" t="s">
        <v>753</v>
      </c>
      <c r="G480" s="199"/>
      <c r="H480" s="199"/>
      <c r="I480" s="199"/>
      <c r="J480" s="200" t="s">
        <v>402</v>
      </c>
      <c r="K480" s="201">
        <v>1021.752</v>
      </c>
      <c r="L480" s="202">
        <v>0</v>
      </c>
      <c r="M480" s="202"/>
      <c r="N480" s="203">
        <f t="shared" si="120"/>
        <v>0</v>
      </c>
      <c r="O480" s="203"/>
      <c r="P480" s="203"/>
      <c r="Q480" s="203"/>
      <c r="R480" s="163"/>
      <c r="T480" s="204"/>
      <c r="U480" s="46" t="s">
        <v>50</v>
      </c>
      <c r="V480" s="36"/>
      <c r="W480" s="205">
        <f t="shared" si="121"/>
        <v>0</v>
      </c>
      <c r="X480" s="205">
        <v>0</v>
      </c>
      <c r="Y480" s="205">
        <f t="shared" si="122"/>
        <v>0</v>
      </c>
      <c r="Z480" s="205">
        <v>0</v>
      </c>
      <c r="AA480" s="206">
        <f t="shared" si="123"/>
        <v>0</v>
      </c>
      <c r="AR480" s="11" t="s">
        <v>166</v>
      </c>
      <c r="AT480" s="11" t="s">
        <v>162</v>
      </c>
      <c r="AU480" s="11" t="s">
        <v>24</v>
      </c>
      <c r="AY480" s="11" t="s">
        <v>161</v>
      </c>
      <c r="BE480" s="125">
        <f t="shared" si="124"/>
        <v>0</v>
      </c>
      <c r="BF480" s="125">
        <f t="shared" si="125"/>
        <v>0</v>
      </c>
      <c r="BG480" s="125">
        <f t="shared" si="126"/>
        <v>0</v>
      </c>
      <c r="BH480" s="125">
        <f t="shared" si="127"/>
        <v>0</v>
      </c>
      <c r="BI480" s="125">
        <f t="shared" si="128"/>
        <v>0</v>
      </c>
      <c r="BJ480" s="11" t="s">
        <v>25</v>
      </c>
      <c r="BK480" s="125">
        <f t="shared" si="129"/>
        <v>0</v>
      </c>
      <c r="BL480" s="11" t="s">
        <v>166</v>
      </c>
      <c r="BM480" s="11" t="s">
        <v>1294</v>
      </c>
    </row>
    <row r="481" spans="2:51" s="216" customFormat="1" ht="20.25" customHeight="1">
      <c r="B481" s="217"/>
      <c r="C481" s="218"/>
      <c r="D481" s="218"/>
      <c r="E481" s="219"/>
      <c r="F481" s="247" t="s">
        <v>1295</v>
      </c>
      <c r="G481" s="247"/>
      <c r="H481" s="247"/>
      <c r="I481" s="247"/>
      <c r="J481" s="218"/>
      <c r="K481" s="221">
        <v>1021.752</v>
      </c>
      <c r="L481" s="218"/>
      <c r="M481" s="218"/>
      <c r="N481" s="218"/>
      <c r="O481" s="218"/>
      <c r="P481" s="218"/>
      <c r="Q481" s="218"/>
      <c r="R481" s="222"/>
      <c r="T481" s="223"/>
      <c r="U481" s="218"/>
      <c r="V481" s="218"/>
      <c r="W481" s="218"/>
      <c r="X481" s="218"/>
      <c r="Y481" s="218"/>
      <c r="Z481" s="218"/>
      <c r="AA481" s="224"/>
      <c r="AT481" s="225" t="s">
        <v>169</v>
      </c>
      <c r="AU481" s="225" t="s">
        <v>24</v>
      </c>
      <c r="AV481" s="216" t="s">
        <v>24</v>
      </c>
      <c r="AW481" s="216" t="s">
        <v>42</v>
      </c>
      <c r="AX481" s="216" t="s">
        <v>85</v>
      </c>
      <c r="AY481" s="225" t="s">
        <v>161</v>
      </c>
    </row>
    <row r="482" spans="2:51" s="237" customFormat="1" ht="20.25" customHeight="1">
      <c r="B482" s="238"/>
      <c r="C482" s="239"/>
      <c r="D482" s="239"/>
      <c r="E482" s="240"/>
      <c r="F482" s="241" t="s">
        <v>190</v>
      </c>
      <c r="G482" s="241"/>
      <c r="H482" s="241"/>
      <c r="I482" s="241"/>
      <c r="J482" s="239"/>
      <c r="K482" s="242">
        <v>1021.752</v>
      </c>
      <c r="L482" s="239"/>
      <c r="M482" s="239"/>
      <c r="N482" s="239"/>
      <c r="O482" s="239"/>
      <c r="P482" s="239"/>
      <c r="Q482" s="239"/>
      <c r="R482" s="243"/>
      <c r="T482" s="244"/>
      <c r="U482" s="239"/>
      <c r="V482" s="239"/>
      <c r="W482" s="239"/>
      <c r="X482" s="239"/>
      <c r="Y482" s="239"/>
      <c r="Z482" s="239"/>
      <c r="AA482" s="245"/>
      <c r="AT482" s="246" t="s">
        <v>169</v>
      </c>
      <c r="AU482" s="246" t="s">
        <v>24</v>
      </c>
      <c r="AV482" s="237" t="s">
        <v>166</v>
      </c>
      <c r="AW482" s="237" t="s">
        <v>42</v>
      </c>
      <c r="AX482" s="237" t="s">
        <v>25</v>
      </c>
      <c r="AY482" s="246" t="s">
        <v>161</v>
      </c>
    </row>
    <row r="483" spans="2:65" s="34" customFormat="1" ht="28.5" customHeight="1">
      <c r="B483" s="161"/>
      <c r="C483" s="197" t="s">
        <v>1296</v>
      </c>
      <c r="D483" s="197" t="s">
        <v>162</v>
      </c>
      <c r="E483" s="198" t="s">
        <v>761</v>
      </c>
      <c r="F483" s="199" t="s">
        <v>762</v>
      </c>
      <c r="G483" s="199"/>
      <c r="H483" s="199"/>
      <c r="I483" s="199"/>
      <c r="J483" s="200" t="s">
        <v>402</v>
      </c>
      <c r="K483" s="201">
        <v>33.829</v>
      </c>
      <c r="L483" s="202">
        <v>0</v>
      </c>
      <c r="M483" s="202"/>
      <c r="N483" s="203">
        <f aca="true" t="shared" si="130" ref="N483:N484">ROUND(L483*K483,2)</f>
        <v>0</v>
      </c>
      <c r="O483" s="203"/>
      <c r="P483" s="203"/>
      <c r="Q483" s="203"/>
      <c r="R483" s="163"/>
      <c r="T483" s="204"/>
      <c r="U483" s="46" t="s">
        <v>50</v>
      </c>
      <c r="V483" s="36"/>
      <c r="W483" s="205">
        <f aca="true" t="shared" si="131" ref="W483:W484">V483*K483</f>
        <v>0</v>
      </c>
      <c r="X483" s="205">
        <v>0</v>
      </c>
      <c r="Y483" s="205">
        <f aca="true" t="shared" si="132" ref="Y483:Y484">X483*K483</f>
        <v>0</v>
      </c>
      <c r="Z483" s="205">
        <v>0</v>
      </c>
      <c r="AA483" s="206">
        <f aca="true" t="shared" si="133" ref="AA483:AA484">Z483*K483</f>
        <v>0</v>
      </c>
      <c r="AR483" s="11" t="s">
        <v>166</v>
      </c>
      <c r="AT483" s="11" t="s">
        <v>162</v>
      </c>
      <c r="AU483" s="11" t="s">
        <v>24</v>
      </c>
      <c r="AY483" s="11" t="s">
        <v>161</v>
      </c>
      <c r="BE483" s="125">
        <f aca="true" t="shared" si="134" ref="BE483:BE484">IF(U483="základní",N483,0)</f>
        <v>0</v>
      </c>
      <c r="BF483" s="125">
        <f aca="true" t="shared" si="135" ref="BF483:BF484">IF(U483="snížená",N483,0)</f>
        <v>0</v>
      </c>
      <c r="BG483" s="125">
        <f aca="true" t="shared" si="136" ref="BG483:BG484">IF(U483="zákl. přenesená",N483,0)</f>
        <v>0</v>
      </c>
      <c r="BH483" s="125">
        <f aca="true" t="shared" si="137" ref="BH483:BH484">IF(U483="sníž. přenesená",N483,0)</f>
        <v>0</v>
      </c>
      <c r="BI483" s="125">
        <f aca="true" t="shared" si="138" ref="BI483:BI484">IF(U483="nulová",N483,0)</f>
        <v>0</v>
      </c>
      <c r="BJ483" s="11" t="s">
        <v>25</v>
      </c>
      <c r="BK483" s="125">
        <f aca="true" t="shared" si="139" ref="BK483:BK484">ROUND(L483*K483,2)</f>
        <v>0</v>
      </c>
      <c r="BL483" s="11" t="s">
        <v>166</v>
      </c>
      <c r="BM483" s="11" t="s">
        <v>1297</v>
      </c>
    </row>
    <row r="484" spans="2:65" s="34" customFormat="1" ht="28.5" customHeight="1">
      <c r="B484" s="161"/>
      <c r="C484" s="197" t="s">
        <v>1298</v>
      </c>
      <c r="D484" s="197" t="s">
        <v>162</v>
      </c>
      <c r="E484" s="198" t="s">
        <v>765</v>
      </c>
      <c r="F484" s="199" t="s">
        <v>766</v>
      </c>
      <c r="G484" s="199"/>
      <c r="H484" s="199"/>
      <c r="I484" s="199"/>
      <c r="J484" s="200" t="s">
        <v>402</v>
      </c>
      <c r="K484" s="201">
        <v>79.699</v>
      </c>
      <c r="L484" s="202">
        <v>0</v>
      </c>
      <c r="M484" s="202"/>
      <c r="N484" s="203">
        <f t="shared" si="130"/>
        <v>0</v>
      </c>
      <c r="O484" s="203"/>
      <c r="P484" s="203"/>
      <c r="Q484" s="203"/>
      <c r="R484" s="163"/>
      <c r="T484" s="204"/>
      <c r="U484" s="46" t="s">
        <v>50</v>
      </c>
      <c r="V484" s="36"/>
      <c r="W484" s="205">
        <f t="shared" si="131"/>
        <v>0</v>
      </c>
      <c r="X484" s="205">
        <v>0</v>
      </c>
      <c r="Y484" s="205">
        <f t="shared" si="132"/>
        <v>0</v>
      </c>
      <c r="Z484" s="205">
        <v>0</v>
      </c>
      <c r="AA484" s="206">
        <f t="shared" si="133"/>
        <v>0</v>
      </c>
      <c r="AR484" s="11" t="s">
        <v>166</v>
      </c>
      <c r="AT484" s="11" t="s">
        <v>162</v>
      </c>
      <c r="AU484" s="11" t="s">
        <v>24</v>
      </c>
      <c r="AY484" s="11" t="s">
        <v>161</v>
      </c>
      <c r="BE484" s="125">
        <f t="shared" si="134"/>
        <v>0</v>
      </c>
      <c r="BF484" s="125">
        <f t="shared" si="135"/>
        <v>0</v>
      </c>
      <c r="BG484" s="125">
        <f t="shared" si="136"/>
        <v>0</v>
      </c>
      <c r="BH484" s="125">
        <f t="shared" si="137"/>
        <v>0</v>
      </c>
      <c r="BI484" s="125">
        <f t="shared" si="138"/>
        <v>0</v>
      </c>
      <c r="BJ484" s="11" t="s">
        <v>25</v>
      </c>
      <c r="BK484" s="125">
        <f t="shared" si="139"/>
        <v>0</v>
      </c>
      <c r="BL484" s="11" t="s">
        <v>166</v>
      </c>
      <c r="BM484" s="11" t="s">
        <v>1299</v>
      </c>
    </row>
    <row r="485" spans="2:51" s="216" customFormat="1" ht="20.25" customHeight="1">
      <c r="B485" s="217"/>
      <c r="C485" s="218"/>
      <c r="D485" s="218"/>
      <c r="E485" s="219"/>
      <c r="F485" s="247" t="s">
        <v>1300</v>
      </c>
      <c r="G485" s="247"/>
      <c r="H485" s="247"/>
      <c r="I485" s="247"/>
      <c r="J485" s="218"/>
      <c r="K485" s="221">
        <v>79.699</v>
      </c>
      <c r="L485" s="218"/>
      <c r="M485" s="218"/>
      <c r="N485" s="218"/>
      <c r="O485" s="218"/>
      <c r="P485" s="218"/>
      <c r="Q485" s="218"/>
      <c r="R485" s="222"/>
      <c r="T485" s="223"/>
      <c r="U485" s="218"/>
      <c r="V485" s="218"/>
      <c r="W485" s="218"/>
      <c r="X485" s="218"/>
      <c r="Y485" s="218"/>
      <c r="Z485" s="218"/>
      <c r="AA485" s="224"/>
      <c r="AT485" s="225" t="s">
        <v>169</v>
      </c>
      <c r="AU485" s="225" t="s">
        <v>24</v>
      </c>
      <c r="AV485" s="216" t="s">
        <v>24</v>
      </c>
      <c r="AW485" s="216" t="s">
        <v>42</v>
      </c>
      <c r="AX485" s="216" t="s">
        <v>85</v>
      </c>
      <c r="AY485" s="225" t="s">
        <v>161</v>
      </c>
    </row>
    <row r="486" spans="2:51" s="237" customFormat="1" ht="20.25" customHeight="1">
      <c r="B486" s="238"/>
      <c r="C486" s="239"/>
      <c r="D486" s="239"/>
      <c r="E486" s="240"/>
      <c r="F486" s="241" t="s">
        <v>190</v>
      </c>
      <c r="G486" s="241"/>
      <c r="H486" s="241"/>
      <c r="I486" s="241"/>
      <c r="J486" s="239"/>
      <c r="K486" s="242">
        <v>79.699</v>
      </c>
      <c r="L486" s="239"/>
      <c r="M486" s="239"/>
      <c r="N486" s="239"/>
      <c r="O486" s="239"/>
      <c r="P486" s="239"/>
      <c r="Q486" s="239"/>
      <c r="R486" s="243"/>
      <c r="T486" s="244"/>
      <c r="U486" s="239"/>
      <c r="V486" s="239"/>
      <c r="W486" s="239"/>
      <c r="X486" s="239"/>
      <c r="Y486" s="239"/>
      <c r="Z486" s="239"/>
      <c r="AA486" s="245"/>
      <c r="AT486" s="246" t="s">
        <v>169</v>
      </c>
      <c r="AU486" s="246" t="s">
        <v>24</v>
      </c>
      <c r="AV486" s="237" t="s">
        <v>166</v>
      </c>
      <c r="AW486" s="237" t="s">
        <v>42</v>
      </c>
      <c r="AX486" s="237" t="s">
        <v>25</v>
      </c>
      <c r="AY486" s="246" t="s">
        <v>161</v>
      </c>
    </row>
    <row r="487" spans="2:63" s="184" customFormat="1" ht="29.25" customHeight="1">
      <c r="B487" s="185"/>
      <c r="C487" s="186"/>
      <c r="D487" s="195" t="s">
        <v>127</v>
      </c>
      <c r="E487" s="195"/>
      <c r="F487" s="195"/>
      <c r="G487" s="195"/>
      <c r="H487" s="195"/>
      <c r="I487" s="195"/>
      <c r="J487" s="195"/>
      <c r="K487" s="195"/>
      <c r="L487" s="195"/>
      <c r="M487" s="195"/>
      <c r="N487" s="196">
        <f>BK487</f>
        <v>0</v>
      </c>
      <c r="O487" s="196"/>
      <c r="P487" s="196"/>
      <c r="Q487" s="196"/>
      <c r="R487" s="188"/>
      <c r="T487" s="189"/>
      <c r="U487" s="186"/>
      <c r="V487" s="186"/>
      <c r="W487" s="190">
        <f>W488</f>
        <v>0</v>
      </c>
      <c r="X487" s="186"/>
      <c r="Y487" s="190">
        <f>Y488</f>
        <v>0</v>
      </c>
      <c r="Z487" s="186"/>
      <c r="AA487" s="191">
        <f>AA488</f>
        <v>0</v>
      </c>
      <c r="AR487" s="192" t="s">
        <v>25</v>
      </c>
      <c r="AT487" s="193" t="s">
        <v>84</v>
      </c>
      <c r="AU487" s="193" t="s">
        <v>25</v>
      </c>
      <c r="AY487" s="192" t="s">
        <v>161</v>
      </c>
      <c r="BK487" s="194">
        <f>BK488</f>
        <v>0</v>
      </c>
    </row>
    <row r="488" spans="2:65" s="34" customFormat="1" ht="28.5" customHeight="1">
      <c r="B488" s="161"/>
      <c r="C488" s="197" t="s">
        <v>1301</v>
      </c>
      <c r="D488" s="197" t="s">
        <v>162</v>
      </c>
      <c r="E488" s="198" t="s">
        <v>1302</v>
      </c>
      <c r="F488" s="199" t="s">
        <v>1303</v>
      </c>
      <c r="G488" s="199"/>
      <c r="H488" s="199"/>
      <c r="I488" s="199"/>
      <c r="J488" s="200" t="s">
        <v>402</v>
      </c>
      <c r="K488" s="201">
        <v>466.037</v>
      </c>
      <c r="L488" s="202">
        <v>0</v>
      </c>
      <c r="M488" s="202"/>
      <c r="N488" s="203">
        <f>ROUND(L488*K488,2)</f>
        <v>0</v>
      </c>
      <c r="O488" s="203"/>
      <c r="P488" s="203"/>
      <c r="Q488" s="203"/>
      <c r="R488" s="163"/>
      <c r="T488" s="204"/>
      <c r="U488" s="46" t="s">
        <v>50</v>
      </c>
      <c r="V488" s="36"/>
      <c r="W488" s="205">
        <f>V488*K488</f>
        <v>0</v>
      </c>
      <c r="X488" s="205">
        <v>0</v>
      </c>
      <c r="Y488" s="205">
        <f>X488*K488</f>
        <v>0</v>
      </c>
      <c r="Z488" s="205">
        <v>0</v>
      </c>
      <c r="AA488" s="206">
        <f>Z488*K488</f>
        <v>0</v>
      </c>
      <c r="AR488" s="11" t="s">
        <v>166</v>
      </c>
      <c r="AT488" s="11" t="s">
        <v>162</v>
      </c>
      <c r="AU488" s="11" t="s">
        <v>24</v>
      </c>
      <c r="AY488" s="11" t="s">
        <v>161</v>
      </c>
      <c r="BE488" s="125">
        <f>IF(U488="základní",N488,0)</f>
        <v>0</v>
      </c>
      <c r="BF488" s="125">
        <f>IF(U488="snížená",N488,0)</f>
        <v>0</v>
      </c>
      <c r="BG488" s="125">
        <f>IF(U488="zákl. přenesená",N488,0)</f>
        <v>0</v>
      </c>
      <c r="BH488" s="125">
        <f>IF(U488="sníž. přenesená",N488,0)</f>
        <v>0</v>
      </c>
      <c r="BI488" s="125">
        <f>IF(U488="nulová",N488,0)</f>
        <v>0</v>
      </c>
      <c r="BJ488" s="11" t="s">
        <v>25</v>
      </c>
      <c r="BK488" s="125">
        <f>ROUND(L488*K488,2)</f>
        <v>0</v>
      </c>
      <c r="BL488" s="11" t="s">
        <v>166</v>
      </c>
      <c r="BM488" s="11" t="s">
        <v>1304</v>
      </c>
    </row>
    <row r="489" spans="2:63" s="184" customFormat="1" ht="36.75" customHeight="1">
      <c r="B489" s="185"/>
      <c r="C489" s="186"/>
      <c r="D489" s="187" t="s">
        <v>131</v>
      </c>
      <c r="E489" s="187"/>
      <c r="F489" s="187"/>
      <c r="G489" s="187"/>
      <c r="H489" s="187"/>
      <c r="I489" s="187"/>
      <c r="J489" s="187"/>
      <c r="K489" s="187"/>
      <c r="L489" s="187"/>
      <c r="M489" s="187"/>
      <c r="N489" s="256">
        <f aca="true" t="shared" si="140" ref="N489:N490">BK489</f>
        <v>0</v>
      </c>
      <c r="O489" s="256"/>
      <c r="P489" s="256"/>
      <c r="Q489" s="256"/>
      <c r="R489" s="188"/>
      <c r="T489" s="189"/>
      <c r="U489" s="186"/>
      <c r="V489" s="186"/>
      <c r="W489" s="190">
        <f>W490+W495+W500+W502</f>
        <v>0</v>
      </c>
      <c r="X489" s="186"/>
      <c r="Y489" s="190">
        <f>Y490+Y495+Y500+Y502</f>
        <v>0</v>
      </c>
      <c r="Z489" s="186"/>
      <c r="AA489" s="191">
        <f>AA490+AA495+AA500+AA502</f>
        <v>0</v>
      </c>
      <c r="AR489" s="192" t="s">
        <v>209</v>
      </c>
      <c r="AT489" s="193" t="s">
        <v>84</v>
      </c>
      <c r="AU489" s="193" t="s">
        <v>85</v>
      </c>
      <c r="AY489" s="192" t="s">
        <v>161</v>
      </c>
      <c r="BK489" s="194">
        <f>BK490+BK495+BK500+BK502</f>
        <v>0</v>
      </c>
    </row>
    <row r="490" spans="2:63" s="184" customFormat="1" ht="19.5" customHeight="1">
      <c r="B490" s="185"/>
      <c r="C490" s="186"/>
      <c r="D490" s="195" t="s">
        <v>133</v>
      </c>
      <c r="E490" s="195"/>
      <c r="F490" s="195"/>
      <c r="G490" s="195"/>
      <c r="H490" s="195"/>
      <c r="I490" s="195"/>
      <c r="J490" s="195"/>
      <c r="K490" s="195"/>
      <c r="L490" s="195"/>
      <c r="M490" s="195"/>
      <c r="N490" s="196">
        <f t="shared" si="140"/>
        <v>0</v>
      </c>
      <c r="O490" s="196"/>
      <c r="P490" s="196"/>
      <c r="Q490" s="196"/>
      <c r="R490" s="188"/>
      <c r="T490" s="189"/>
      <c r="U490" s="186"/>
      <c r="V490" s="186"/>
      <c r="W490" s="190">
        <f>SUM(W491:W494)</f>
        <v>0</v>
      </c>
      <c r="X490" s="186"/>
      <c r="Y490" s="190">
        <f>SUM(Y491:Y494)</f>
        <v>0</v>
      </c>
      <c r="Z490" s="186"/>
      <c r="AA490" s="191">
        <f>SUM(AA491:AA494)</f>
        <v>0</v>
      </c>
      <c r="AR490" s="192" t="s">
        <v>209</v>
      </c>
      <c r="AT490" s="193" t="s">
        <v>84</v>
      </c>
      <c r="AU490" s="193" t="s">
        <v>25</v>
      </c>
      <c r="AY490" s="192" t="s">
        <v>161</v>
      </c>
      <c r="BK490" s="194">
        <f>SUM(BK491:BK494)</f>
        <v>0</v>
      </c>
    </row>
    <row r="491" spans="2:65" s="34" customFormat="1" ht="28.5" customHeight="1">
      <c r="B491" s="161"/>
      <c r="C491" s="197" t="s">
        <v>1305</v>
      </c>
      <c r="D491" s="197" t="s">
        <v>162</v>
      </c>
      <c r="E491" s="198" t="s">
        <v>808</v>
      </c>
      <c r="F491" s="199" t="s">
        <v>809</v>
      </c>
      <c r="G491" s="199"/>
      <c r="H491" s="199"/>
      <c r="I491" s="199"/>
      <c r="J491" s="200" t="s">
        <v>469</v>
      </c>
      <c r="K491" s="201">
        <v>1</v>
      </c>
      <c r="L491" s="202">
        <v>0</v>
      </c>
      <c r="M491" s="202"/>
      <c r="N491" s="203">
        <f aca="true" t="shared" si="141" ref="N491:N494">ROUND(L491*K491,2)</f>
        <v>0</v>
      </c>
      <c r="O491" s="203"/>
      <c r="P491" s="203"/>
      <c r="Q491" s="203"/>
      <c r="R491" s="163"/>
      <c r="T491" s="204"/>
      <c r="U491" s="46" t="s">
        <v>50</v>
      </c>
      <c r="V491" s="36"/>
      <c r="W491" s="205">
        <f aca="true" t="shared" si="142" ref="W491:W494">V491*K491</f>
        <v>0</v>
      </c>
      <c r="X491" s="205">
        <v>0</v>
      </c>
      <c r="Y491" s="205">
        <f aca="true" t="shared" si="143" ref="Y491:Y494">X491*K491</f>
        <v>0</v>
      </c>
      <c r="Z491" s="205">
        <v>0</v>
      </c>
      <c r="AA491" s="206">
        <f aca="true" t="shared" si="144" ref="AA491:AA494">Z491*K491</f>
        <v>0</v>
      </c>
      <c r="AR491" s="11" t="s">
        <v>797</v>
      </c>
      <c r="AT491" s="11" t="s">
        <v>162</v>
      </c>
      <c r="AU491" s="11" t="s">
        <v>24</v>
      </c>
      <c r="AY491" s="11" t="s">
        <v>161</v>
      </c>
      <c r="BE491" s="125">
        <f aca="true" t="shared" si="145" ref="BE491:BE494">IF(U491="základní",N491,0)</f>
        <v>0</v>
      </c>
      <c r="BF491" s="125">
        <f aca="true" t="shared" si="146" ref="BF491:BF494">IF(U491="snížená",N491,0)</f>
        <v>0</v>
      </c>
      <c r="BG491" s="125">
        <f aca="true" t="shared" si="147" ref="BG491:BG494">IF(U491="zákl. přenesená",N491,0)</f>
        <v>0</v>
      </c>
      <c r="BH491" s="125">
        <f aca="true" t="shared" si="148" ref="BH491:BH494">IF(U491="sníž. přenesená",N491,0)</f>
        <v>0</v>
      </c>
      <c r="BI491" s="125">
        <f aca="true" t="shared" si="149" ref="BI491:BI494">IF(U491="nulová",N491,0)</f>
        <v>0</v>
      </c>
      <c r="BJ491" s="11" t="s">
        <v>25</v>
      </c>
      <c r="BK491" s="125">
        <f aca="true" t="shared" si="150" ref="BK491:BK494">ROUND(L491*K491,2)</f>
        <v>0</v>
      </c>
      <c r="BL491" s="11" t="s">
        <v>797</v>
      </c>
      <c r="BM491" s="11" t="s">
        <v>1306</v>
      </c>
    </row>
    <row r="492" spans="2:65" s="34" customFormat="1" ht="39.75" customHeight="1">
      <c r="B492" s="161"/>
      <c r="C492" s="197" t="s">
        <v>1307</v>
      </c>
      <c r="D492" s="197" t="s">
        <v>162</v>
      </c>
      <c r="E492" s="198" t="s">
        <v>812</v>
      </c>
      <c r="F492" s="199" t="s">
        <v>813</v>
      </c>
      <c r="G492" s="199"/>
      <c r="H492" s="199"/>
      <c r="I492" s="199"/>
      <c r="J492" s="200" t="s">
        <v>469</v>
      </c>
      <c r="K492" s="201">
        <v>1</v>
      </c>
      <c r="L492" s="202">
        <v>0</v>
      </c>
      <c r="M492" s="202"/>
      <c r="N492" s="203">
        <f t="shared" si="141"/>
        <v>0</v>
      </c>
      <c r="O492" s="203"/>
      <c r="P492" s="203"/>
      <c r="Q492" s="203"/>
      <c r="R492" s="163"/>
      <c r="T492" s="204"/>
      <c r="U492" s="46" t="s">
        <v>50</v>
      </c>
      <c r="V492" s="36"/>
      <c r="W492" s="205">
        <f t="shared" si="142"/>
        <v>0</v>
      </c>
      <c r="X492" s="205">
        <v>0</v>
      </c>
      <c r="Y492" s="205">
        <f t="shared" si="143"/>
        <v>0</v>
      </c>
      <c r="Z492" s="205">
        <v>0</v>
      </c>
      <c r="AA492" s="206">
        <f t="shared" si="144"/>
        <v>0</v>
      </c>
      <c r="AR492" s="11" t="s">
        <v>797</v>
      </c>
      <c r="AT492" s="11" t="s">
        <v>162</v>
      </c>
      <c r="AU492" s="11" t="s">
        <v>24</v>
      </c>
      <c r="AY492" s="11" t="s">
        <v>161</v>
      </c>
      <c r="BE492" s="125">
        <f t="shared" si="145"/>
        <v>0</v>
      </c>
      <c r="BF492" s="125">
        <f t="shared" si="146"/>
        <v>0</v>
      </c>
      <c r="BG492" s="125">
        <f t="shared" si="147"/>
        <v>0</v>
      </c>
      <c r="BH492" s="125">
        <f t="shared" si="148"/>
        <v>0</v>
      </c>
      <c r="BI492" s="125">
        <f t="shared" si="149"/>
        <v>0</v>
      </c>
      <c r="BJ492" s="11" t="s">
        <v>25</v>
      </c>
      <c r="BK492" s="125">
        <f t="shared" si="150"/>
        <v>0</v>
      </c>
      <c r="BL492" s="11" t="s">
        <v>797</v>
      </c>
      <c r="BM492" s="11" t="s">
        <v>1308</v>
      </c>
    </row>
    <row r="493" spans="2:65" s="34" customFormat="1" ht="39.75" customHeight="1">
      <c r="B493" s="161"/>
      <c r="C493" s="197" t="s">
        <v>1309</v>
      </c>
      <c r="D493" s="197" t="s">
        <v>162</v>
      </c>
      <c r="E493" s="198" t="s">
        <v>816</v>
      </c>
      <c r="F493" s="199" t="s">
        <v>817</v>
      </c>
      <c r="G493" s="199"/>
      <c r="H493" s="199"/>
      <c r="I493" s="199"/>
      <c r="J493" s="200" t="s">
        <v>469</v>
      </c>
      <c r="K493" s="201">
        <v>1</v>
      </c>
      <c r="L493" s="202">
        <v>0</v>
      </c>
      <c r="M493" s="202"/>
      <c r="N493" s="203">
        <f t="shared" si="141"/>
        <v>0</v>
      </c>
      <c r="O493" s="203"/>
      <c r="P493" s="203"/>
      <c r="Q493" s="203"/>
      <c r="R493" s="163"/>
      <c r="T493" s="204"/>
      <c r="U493" s="46" t="s">
        <v>50</v>
      </c>
      <c r="V493" s="36"/>
      <c r="W493" s="205">
        <f t="shared" si="142"/>
        <v>0</v>
      </c>
      <c r="X493" s="205">
        <v>0</v>
      </c>
      <c r="Y493" s="205">
        <f t="shared" si="143"/>
        <v>0</v>
      </c>
      <c r="Z493" s="205">
        <v>0</v>
      </c>
      <c r="AA493" s="206">
        <f t="shared" si="144"/>
        <v>0</v>
      </c>
      <c r="AR493" s="11" t="s">
        <v>797</v>
      </c>
      <c r="AT493" s="11" t="s">
        <v>162</v>
      </c>
      <c r="AU493" s="11" t="s">
        <v>24</v>
      </c>
      <c r="AY493" s="11" t="s">
        <v>161</v>
      </c>
      <c r="BE493" s="125">
        <f t="shared" si="145"/>
        <v>0</v>
      </c>
      <c r="BF493" s="125">
        <f t="shared" si="146"/>
        <v>0</v>
      </c>
      <c r="BG493" s="125">
        <f t="shared" si="147"/>
        <v>0</v>
      </c>
      <c r="BH493" s="125">
        <f t="shared" si="148"/>
        <v>0</v>
      </c>
      <c r="BI493" s="125">
        <f t="shared" si="149"/>
        <v>0</v>
      </c>
      <c r="BJ493" s="11" t="s">
        <v>25</v>
      </c>
      <c r="BK493" s="125">
        <f t="shared" si="150"/>
        <v>0</v>
      </c>
      <c r="BL493" s="11" t="s">
        <v>797</v>
      </c>
      <c r="BM493" s="11" t="s">
        <v>1310</v>
      </c>
    </row>
    <row r="494" spans="2:65" s="34" customFormat="1" ht="28.5" customHeight="1">
      <c r="B494" s="161"/>
      <c r="C494" s="197" t="s">
        <v>1311</v>
      </c>
      <c r="D494" s="197" t="s">
        <v>162</v>
      </c>
      <c r="E494" s="198" t="s">
        <v>820</v>
      </c>
      <c r="F494" s="199" t="s">
        <v>821</v>
      </c>
      <c r="G494" s="199"/>
      <c r="H494" s="199"/>
      <c r="I494" s="199"/>
      <c r="J494" s="200" t="s">
        <v>469</v>
      </c>
      <c r="K494" s="201">
        <v>1</v>
      </c>
      <c r="L494" s="202">
        <v>0</v>
      </c>
      <c r="M494" s="202"/>
      <c r="N494" s="203">
        <f t="shared" si="141"/>
        <v>0</v>
      </c>
      <c r="O494" s="203"/>
      <c r="P494" s="203"/>
      <c r="Q494" s="203"/>
      <c r="R494" s="163"/>
      <c r="T494" s="204"/>
      <c r="U494" s="46" t="s">
        <v>50</v>
      </c>
      <c r="V494" s="36"/>
      <c r="W494" s="205">
        <f t="shared" si="142"/>
        <v>0</v>
      </c>
      <c r="X494" s="205">
        <v>0</v>
      </c>
      <c r="Y494" s="205">
        <f t="shared" si="143"/>
        <v>0</v>
      </c>
      <c r="Z494" s="205">
        <v>0</v>
      </c>
      <c r="AA494" s="206">
        <f t="shared" si="144"/>
        <v>0</v>
      </c>
      <c r="AR494" s="11" t="s">
        <v>797</v>
      </c>
      <c r="AT494" s="11" t="s">
        <v>162</v>
      </c>
      <c r="AU494" s="11" t="s">
        <v>24</v>
      </c>
      <c r="AY494" s="11" t="s">
        <v>161</v>
      </c>
      <c r="BE494" s="125">
        <f t="shared" si="145"/>
        <v>0</v>
      </c>
      <c r="BF494" s="125">
        <f t="shared" si="146"/>
        <v>0</v>
      </c>
      <c r="BG494" s="125">
        <f t="shared" si="147"/>
        <v>0</v>
      </c>
      <c r="BH494" s="125">
        <f t="shared" si="148"/>
        <v>0</v>
      </c>
      <c r="BI494" s="125">
        <f t="shared" si="149"/>
        <v>0</v>
      </c>
      <c r="BJ494" s="11" t="s">
        <v>25</v>
      </c>
      <c r="BK494" s="125">
        <f t="shared" si="150"/>
        <v>0</v>
      </c>
      <c r="BL494" s="11" t="s">
        <v>797</v>
      </c>
      <c r="BM494" s="11" t="s">
        <v>1312</v>
      </c>
    </row>
    <row r="495" spans="2:63" s="184" customFormat="1" ht="29.25" customHeight="1">
      <c r="B495" s="185"/>
      <c r="C495" s="186"/>
      <c r="D495" s="195" t="s">
        <v>134</v>
      </c>
      <c r="E495" s="195"/>
      <c r="F495" s="195"/>
      <c r="G495" s="195"/>
      <c r="H495" s="195"/>
      <c r="I495" s="195"/>
      <c r="J495" s="195"/>
      <c r="K495" s="195"/>
      <c r="L495" s="195"/>
      <c r="M495" s="195"/>
      <c r="N495" s="255">
        <f>BK495</f>
        <v>0</v>
      </c>
      <c r="O495" s="255"/>
      <c r="P495" s="255"/>
      <c r="Q495" s="255"/>
      <c r="R495" s="188"/>
      <c r="T495" s="189"/>
      <c r="U495" s="186"/>
      <c r="V495" s="186"/>
      <c r="W495" s="190">
        <f>SUM(W496:W499)</f>
        <v>0</v>
      </c>
      <c r="X495" s="186"/>
      <c r="Y495" s="190">
        <f>SUM(Y496:Y499)</f>
        <v>0</v>
      </c>
      <c r="Z495" s="186"/>
      <c r="AA495" s="191">
        <f>SUM(AA496:AA499)</f>
        <v>0</v>
      </c>
      <c r="AR495" s="192" t="s">
        <v>209</v>
      </c>
      <c r="AT495" s="193" t="s">
        <v>84</v>
      </c>
      <c r="AU495" s="193" t="s">
        <v>25</v>
      </c>
      <c r="AY495" s="192" t="s">
        <v>161</v>
      </c>
      <c r="BK495" s="194">
        <f>SUM(BK496:BK499)</f>
        <v>0</v>
      </c>
    </row>
    <row r="496" spans="2:65" s="34" customFormat="1" ht="28.5" customHeight="1">
      <c r="B496" s="161"/>
      <c r="C496" s="197" t="s">
        <v>1313</v>
      </c>
      <c r="D496" s="197" t="s">
        <v>162</v>
      </c>
      <c r="E496" s="198" t="s">
        <v>824</v>
      </c>
      <c r="F496" s="199" t="s">
        <v>825</v>
      </c>
      <c r="G496" s="199"/>
      <c r="H496" s="199"/>
      <c r="I496" s="199"/>
      <c r="J496" s="200" t="s">
        <v>469</v>
      </c>
      <c r="K496" s="201">
        <v>1</v>
      </c>
      <c r="L496" s="202">
        <v>0</v>
      </c>
      <c r="M496" s="202"/>
      <c r="N496" s="203">
        <f aca="true" t="shared" si="151" ref="N496:N499">ROUND(L496*K496,2)</f>
        <v>0</v>
      </c>
      <c r="O496" s="203"/>
      <c r="P496" s="203"/>
      <c r="Q496" s="203"/>
      <c r="R496" s="163"/>
      <c r="T496" s="204"/>
      <c r="U496" s="46" t="s">
        <v>50</v>
      </c>
      <c r="V496" s="36"/>
      <c r="W496" s="205">
        <f aca="true" t="shared" si="152" ref="W496:W499">V496*K496</f>
        <v>0</v>
      </c>
      <c r="X496" s="205">
        <v>0</v>
      </c>
      <c r="Y496" s="205">
        <f aca="true" t="shared" si="153" ref="Y496:Y499">X496*K496</f>
        <v>0</v>
      </c>
      <c r="Z496" s="205">
        <v>0</v>
      </c>
      <c r="AA496" s="206">
        <f aca="true" t="shared" si="154" ref="AA496:AA499">Z496*K496</f>
        <v>0</v>
      </c>
      <c r="AR496" s="11" t="s">
        <v>797</v>
      </c>
      <c r="AT496" s="11" t="s">
        <v>162</v>
      </c>
      <c r="AU496" s="11" t="s">
        <v>24</v>
      </c>
      <c r="AY496" s="11" t="s">
        <v>161</v>
      </c>
      <c r="BE496" s="125">
        <f aca="true" t="shared" si="155" ref="BE496:BE499">IF(U496="základní",N496,0)</f>
        <v>0</v>
      </c>
      <c r="BF496" s="125">
        <f aca="true" t="shared" si="156" ref="BF496:BF499">IF(U496="snížená",N496,0)</f>
        <v>0</v>
      </c>
      <c r="BG496" s="125">
        <f aca="true" t="shared" si="157" ref="BG496:BG499">IF(U496="zákl. přenesená",N496,0)</f>
        <v>0</v>
      </c>
      <c r="BH496" s="125">
        <f aca="true" t="shared" si="158" ref="BH496:BH499">IF(U496="sníž. přenesená",N496,0)</f>
        <v>0</v>
      </c>
      <c r="BI496" s="125">
        <f aca="true" t="shared" si="159" ref="BI496:BI499">IF(U496="nulová",N496,0)</f>
        <v>0</v>
      </c>
      <c r="BJ496" s="11" t="s">
        <v>25</v>
      </c>
      <c r="BK496" s="125">
        <f aca="true" t="shared" si="160" ref="BK496:BK499">ROUND(L496*K496,2)</f>
        <v>0</v>
      </c>
      <c r="BL496" s="11" t="s">
        <v>797</v>
      </c>
      <c r="BM496" s="11" t="s">
        <v>1314</v>
      </c>
    </row>
    <row r="497" spans="2:65" s="34" customFormat="1" ht="20.25" customHeight="1">
      <c r="B497" s="161"/>
      <c r="C497" s="197" t="s">
        <v>1315</v>
      </c>
      <c r="D497" s="197" t="s">
        <v>162</v>
      </c>
      <c r="E497" s="198" t="s">
        <v>828</v>
      </c>
      <c r="F497" s="199" t="s">
        <v>829</v>
      </c>
      <c r="G497" s="199"/>
      <c r="H497" s="199"/>
      <c r="I497" s="199"/>
      <c r="J497" s="200" t="s">
        <v>469</v>
      </c>
      <c r="K497" s="201">
        <v>1</v>
      </c>
      <c r="L497" s="202">
        <v>0</v>
      </c>
      <c r="M497" s="202"/>
      <c r="N497" s="203">
        <f t="shared" si="151"/>
        <v>0</v>
      </c>
      <c r="O497" s="203"/>
      <c r="P497" s="203"/>
      <c r="Q497" s="203"/>
      <c r="R497" s="163"/>
      <c r="T497" s="204"/>
      <c r="U497" s="46" t="s">
        <v>50</v>
      </c>
      <c r="V497" s="36"/>
      <c r="W497" s="205">
        <f t="shared" si="152"/>
        <v>0</v>
      </c>
      <c r="X497" s="205">
        <v>0</v>
      </c>
      <c r="Y497" s="205">
        <f t="shared" si="153"/>
        <v>0</v>
      </c>
      <c r="Z497" s="205">
        <v>0</v>
      </c>
      <c r="AA497" s="206">
        <f t="shared" si="154"/>
        <v>0</v>
      </c>
      <c r="AR497" s="11" t="s">
        <v>797</v>
      </c>
      <c r="AT497" s="11" t="s">
        <v>162</v>
      </c>
      <c r="AU497" s="11" t="s">
        <v>24</v>
      </c>
      <c r="AY497" s="11" t="s">
        <v>161</v>
      </c>
      <c r="BE497" s="125">
        <f t="shared" si="155"/>
        <v>0</v>
      </c>
      <c r="BF497" s="125">
        <f t="shared" si="156"/>
        <v>0</v>
      </c>
      <c r="BG497" s="125">
        <f t="shared" si="157"/>
        <v>0</v>
      </c>
      <c r="BH497" s="125">
        <f t="shared" si="158"/>
        <v>0</v>
      </c>
      <c r="BI497" s="125">
        <f t="shared" si="159"/>
        <v>0</v>
      </c>
      <c r="BJ497" s="11" t="s">
        <v>25</v>
      </c>
      <c r="BK497" s="125">
        <f t="shared" si="160"/>
        <v>0</v>
      </c>
      <c r="BL497" s="11" t="s">
        <v>797</v>
      </c>
      <c r="BM497" s="11" t="s">
        <v>1316</v>
      </c>
    </row>
    <row r="498" spans="2:65" s="34" customFormat="1" ht="20.25" customHeight="1">
      <c r="B498" s="161"/>
      <c r="C498" s="197" t="s">
        <v>1317</v>
      </c>
      <c r="D498" s="197" t="s">
        <v>162</v>
      </c>
      <c r="E498" s="198" t="s">
        <v>1318</v>
      </c>
      <c r="F498" s="199" t="s">
        <v>1319</v>
      </c>
      <c r="G498" s="199"/>
      <c r="H498" s="199"/>
      <c r="I498" s="199"/>
      <c r="J498" s="200" t="s">
        <v>469</v>
      </c>
      <c r="K498" s="201">
        <v>1</v>
      </c>
      <c r="L498" s="202">
        <v>0</v>
      </c>
      <c r="M498" s="202"/>
      <c r="N498" s="203">
        <f t="shared" si="151"/>
        <v>0</v>
      </c>
      <c r="O498" s="203"/>
      <c r="P498" s="203"/>
      <c r="Q498" s="203"/>
      <c r="R498" s="163"/>
      <c r="T498" s="204"/>
      <c r="U498" s="46" t="s">
        <v>50</v>
      </c>
      <c r="V498" s="36"/>
      <c r="W498" s="205">
        <f t="shared" si="152"/>
        <v>0</v>
      </c>
      <c r="X498" s="205">
        <v>0</v>
      </c>
      <c r="Y498" s="205">
        <f t="shared" si="153"/>
        <v>0</v>
      </c>
      <c r="Z498" s="205">
        <v>0</v>
      </c>
      <c r="AA498" s="206">
        <f t="shared" si="154"/>
        <v>0</v>
      </c>
      <c r="AR498" s="11" t="s">
        <v>797</v>
      </c>
      <c r="AT498" s="11" t="s">
        <v>162</v>
      </c>
      <c r="AU498" s="11" t="s">
        <v>24</v>
      </c>
      <c r="AY498" s="11" t="s">
        <v>161</v>
      </c>
      <c r="BE498" s="125">
        <f t="shared" si="155"/>
        <v>0</v>
      </c>
      <c r="BF498" s="125">
        <f t="shared" si="156"/>
        <v>0</v>
      </c>
      <c r="BG498" s="125">
        <f t="shared" si="157"/>
        <v>0</v>
      </c>
      <c r="BH498" s="125">
        <f t="shared" si="158"/>
        <v>0</v>
      </c>
      <c r="BI498" s="125">
        <f t="shared" si="159"/>
        <v>0</v>
      </c>
      <c r="BJ498" s="11" t="s">
        <v>25</v>
      </c>
      <c r="BK498" s="125">
        <f t="shared" si="160"/>
        <v>0</v>
      </c>
      <c r="BL498" s="11" t="s">
        <v>797</v>
      </c>
      <c r="BM498" s="11" t="s">
        <v>1320</v>
      </c>
    </row>
    <row r="499" spans="2:65" s="34" customFormat="1" ht="28.5" customHeight="1">
      <c r="B499" s="161"/>
      <c r="C499" s="197" t="s">
        <v>1321</v>
      </c>
      <c r="D499" s="197" t="s">
        <v>162</v>
      </c>
      <c r="E499" s="198" t="s">
        <v>1322</v>
      </c>
      <c r="F499" s="199" t="s">
        <v>1323</v>
      </c>
      <c r="G499" s="199"/>
      <c r="H499" s="199"/>
      <c r="I499" s="199"/>
      <c r="J499" s="200" t="s">
        <v>595</v>
      </c>
      <c r="K499" s="201">
        <v>5</v>
      </c>
      <c r="L499" s="202">
        <v>0</v>
      </c>
      <c r="M499" s="202"/>
      <c r="N499" s="203">
        <f t="shared" si="151"/>
        <v>0</v>
      </c>
      <c r="O499" s="203"/>
      <c r="P499" s="203"/>
      <c r="Q499" s="203"/>
      <c r="R499" s="163"/>
      <c r="T499" s="204"/>
      <c r="U499" s="46" t="s">
        <v>50</v>
      </c>
      <c r="V499" s="36"/>
      <c r="W499" s="205">
        <f t="shared" si="152"/>
        <v>0</v>
      </c>
      <c r="X499" s="205">
        <v>0</v>
      </c>
      <c r="Y499" s="205">
        <f t="shared" si="153"/>
        <v>0</v>
      </c>
      <c r="Z499" s="205">
        <v>0</v>
      </c>
      <c r="AA499" s="206">
        <f t="shared" si="154"/>
        <v>0</v>
      </c>
      <c r="AR499" s="11" t="s">
        <v>797</v>
      </c>
      <c r="AT499" s="11" t="s">
        <v>162</v>
      </c>
      <c r="AU499" s="11" t="s">
        <v>24</v>
      </c>
      <c r="AY499" s="11" t="s">
        <v>161</v>
      </c>
      <c r="BE499" s="125">
        <f t="shared" si="155"/>
        <v>0</v>
      </c>
      <c r="BF499" s="125">
        <f t="shared" si="156"/>
        <v>0</v>
      </c>
      <c r="BG499" s="125">
        <f t="shared" si="157"/>
        <v>0</v>
      </c>
      <c r="BH499" s="125">
        <f t="shared" si="158"/>
        <v>0</v>
      </c>
      <c r="BI499" s="125">
        <f t="shared" si="159"/>
        <v>0</v>
      </c>
      <c r="BJ499" s="11" t="s">
        <v>25</v>
      </c>
      <c r="BK499" s="125">
        <f t="shared" si="160"/>
        <v>0</v>
      </c>
      <c r="BL499" s="11" t="s">
        <v>797</v>
      </c>
      <c r="BM499" s="11" t="s">
        <v>1324</v>
      </c>
    </row>
    <row r="500" spans="2:63" s="184" customFormat="1" ht="29.25" customHeight="1">
      <c r="B500" s="185"/>
      <c r="C500" s="186"/>
      <c r="D500" s="195" t="s">
        <v>135</v>
      </c>
      <c r="E500" s="195"/>
      <c r="F500" s="195"/>
      <c r="G500" s="195"/>
      <c r="H500" s="195"/>
      <c r="I500" s="195"/>
      <c r="J500" s="195"/>
      <c r="K500" s="195"/>
      <c r="L500" s="195"/>
      <c r="M500" s="195"/>
      <c r="N500" s="255">
        <f>BK500</f>
        <v>0</v>
      </c>
      <c r="O500" s="255"/>
      <c r="P500" s="255"/>
      <c r="Q500" s="255"/>
      <c r="R500" s="188"/>
      <c r="T500" s="189"/>
      <c r="U500" s="186"/>
      <c r="V500" s="186"/>
      <c r="W500" s="190">
        <f>W501</f>
        <v>0</v>
      </c>
      <c r="X500" s="186"/>
      <c r="Y500" s="190">
        <f>Y501</f>
        <v>0</v>
      </c>
      <c r="Z500" s="186"/>
      <c r="AA500" s="191">
        <f>AA501</f>
        <v>0</v>
      </c>
      <c r="AR500" s="192" t="s">
        <v>209</v>
      </c>
      <c r="AT500" s="193" t="s">
        <v>84</v>
      </c>
      <c r="AU500" s="193" t="s">
        <v>25</v>
      </c>
      <c r="AY500" s="192" t="s">
        <v>161</v>
      </c>
      <c r="BK500" s="194">
        <f>BK501</f>
        <v>0</v>
      </c>
    </row>
    <row r="501" spans="2:65" s="34" customFormat="1" ht="20.25" customHeight="1">
      <c r="B501" s="161"/>
      <c r="C501" s="197" t="s">
        <v>1325</v>
      </c>
      <c r="D501" s="197" t="s">
        <v>162</v>
      </c>
      <c r="E501" s="198" t="s">
        <v>832</v>
      </c>
      <c r="F501" s="199" t="s">
        <v>143</v>
      </c>
      <c r="G501" s="199"/>
      <c r="H501" s="199"/>
      <c r="I501" s="199"/>
      <c r="J501" s="200" t="s">
        <v>833</v>
      </c>
      <c r="K501" s="201">
        <v>1</v>
      </c>
      <c r="L501" s="202">
        <v>0</v>
      </c>
      <c r="M501" s="202"/>
      <c r="N501" s="203">
        <f>ROUND(L501*K501,2)</f>
        <v>0</v>
      </c>
      <c r="O501" s="203"/>
      <c r="P501" s="203"/>
      <c r="Q501" s="203"/>
      <c r="R501" s="163"/>
      <c r="T501" s="204"/>
      <c r="U501" s="46" t="s">
        <v>50</v>
      </c>
      <c r="V501" s="36"/>
      <c r="W501" s="205">
        <f>V501*K501</f>
        <v>0</v>
      </c>
      <c r="X501" s="205">
        <v>0</v>
      </c>
      <c r="Y501" s="205">
        <f>X501*K501</f>
        <v>0</v>
      </c>
      <c r="Z501" s="205">
        <v>0</v>
      </c>
      <c r="AA501" s="206">
        <f>Z501*K501</f>
        <v>0</v>
      </c>
      <c r="AR501" s="11" t="s">
        <v>797</v>
      </c>
      <c r="AT501" s="11" t="s">
        <v>162</v>
      </c>
      <c r="AU501" s="11" t="s">
        <v>24</v>
      </c>
      <c r="AY501" s="11" t="s">
        <v>161</v>
      </c>
      <c r="BE501" s="125">
        <f>IF(U501="základní",N501,0)</f>
        <v>0</v>
      </c>
      <c r="BF501" s="125">
        <f>IF(U501="snížená",N501,0)</f>
        <v>0</v>
      </c>
      <c r="BG501" s="125">
        <f>IF(U501="zákl. přenesená",N501,0)</f>
        <v>0</v>
      </c>
      <c r="BH501" s="125">
        <f>IF(U501="sníž. přenesená",N501,0)</f>
        <v>0</v>
      </c>
      <c r="BI501" s="125">
        <f>IF(U501="nulová",N501,0)</f>
        <v>0</v>
      </c>
      <c r="BJ501" s="11" t="s">
        <v>25</v>
      </c>
      <c r="BK501" s="125">
        <f>ROUND(L501*K501,2)</f>
        <v>0</v>
      </c>
      <c r="BL501" s="11" t="s">
        <v>797</v>
      </c>
      <c r="BM501" s="11" t="s">
        <v>1326</v>
      </c>
    </row>
    <row r="502" spans="2:63" s="184" customFormat="1" ht="29.25" customHeight="1">
      <c r="B502" s="185"/>
      <c r="C502" s="186"/>
      <c r="D502" s="195" t="s">
        <v>136</v>
      </c>
      <c r="E502" s="195"/>
      <c r="F502" s="195"/>
      <c r="G502" s="195"/>
      <c r="H502" s="195"/>
      <c r="I502" s="195"/>
      <c r="J502" s="195"/>
      <c r="K502" s="195"/>
      <c r="L502" s="195"/>
      <c r="M502" s="195"/>
      <c r="N502" s="255">
        <f>BK502</f>
        <v>0</v>
      </c>
      <c r="O502" s="255"/>
      <c r="P502" s="255"/>
      <c r="Q502" s="255"/>
      <c r="R502" s="188"/>
      <c r="T502" s="189"/>
      <c r="U502" s="186"/>
      <c r="V502" s="186"/>
      <c r="W502" s="190">
        <f>SUM(W503:W504)</f>
        <v>0</v>
      </c>
      <c r="X502" s="186"/>
      <c r="Y502" s="190">
        <f>SUM(Y503:Y504)</f>
        <v>0</v>
      </c>
      <c r="Z502" s="186"/>
      <c r="AA502" s="191">
        <f>SUM(AA503:AA504)</f>
        <v>0</v>
      </c>
      <c r="AR502" s="192" t="s">
        <v>209</v>
      </c>
      <c r="AT502" s="193" t="s">
        <v>84</v>
      </c>
      <c r="AU502" s="193" t="s">
        <v>25</v>
      </c>
      <c r="AY502" s="192" t="s">
        <v>161</v>
      </c>
      <c r="BK502" s="194">
        <f>SUM(BK503:BK504)</f>
        <v>0</v>
      </c>
    </row>
    <row r="503" spans="2:65" s="34" customFormat="1" ht="28.5" customHeight="1">
      <c r="B503" s="161"/>
      <c r="C503" s="197" t="s">
        <v>1327</v>
      </c>
      <c r="D503" s="197" t="s">
        <v>162</v>
      </c>
      <c r="E503" s="198" t="s">
        <v>836</v>
      </c>
      <c r="F503" s="199" t="s">
        <v>837</v>
      </c>
      <c r="G503" s="199"/>
      <c r="H503" s="199"/>
      <c r="I503" s="199"/>
      <c r="J503" s="200" t="s">
        <v>469</v>
      </c>
      <c r="K503" s="201">
        <v>1</v>
      </c>
      <c r="L503" s="202">
        <v>0</v>
      </c>
      <c r="M503" s="202"/>
      <c r="N503" s="203">
        <f aca="true" t="shared" si="161" ref="N503:N504">ROUND(L503*K503,2)</f>
        <v>0</v>
      </c>
      <c r="O503" s="203"/>
      <c r="P503" s="203"/>
      <c r="Q503" s="203"/>
      <c r="R503" s="163"/>
      <c r="T503" s="204"/>
      <c r="U503" s="46" t="s">
        <v>50</v>
      </c>
      <c r="V503" s="36"/>
      <c r="W503" s="205">
        <f aca="true" t="shared" si="162" ref="W503:W504">V503*K503</f>
        <v>0</v>
      </c>
      <c r="X503" s="205">
        <v>0</v>
      </c>
      <c r="Y503" s="205">
        <f aca="true" t="shared" si="163" ref="Y503:Y504">X503*K503</f>
        <v>0</v>
      </c>
      <c r="Z503" s="205">
        <v>0</v>
      </c>
      <c r="AA503" s="206">
        <f aca="true" t="shared" si="164" ref="AA503:AA504">Z503*K503</f>
        <v>0</v>
      </c>
      <c r="AR503" s="11" t="s">
        <v>797</v>
      </c>
      <c r="AT503" s="11" t="s">
        <v>162</v>
      </c>
      <c r="AU503" s="11" t="s">
        <v>24</v>
      </c>
      <c r="AY503" s="11" t="s">
        <v>161</v>
      </c>
      <c r="BE503" s="125">
        <f aca="true" t="shared" si="165" ref="BE503:BE504">IF(U503="základní",N503,0)</f>
        <v>0</v>
      </c>
      <c r="BF503" s="125">
        <f aca="true" t="shared" si="166" ref="BF503:BF504">IF(U503="snížená",N503,0)</f>
        <v>0</v>
      </c>
      <c r="BG503" s="125">
        <f aca="true" t="shared" si="167" ref="BG503:BG504">IF(U503="zákl. přenesená",N503,0)</f>
        <v>0</v>
      </c>
      <c r="BH503" s="125">
        <f aca="true" t="shared" si="168" ref="BH503:BH504">IF(U503="sníž. přenesená",N503,0)</f>
        <v>0</v>
      </c>
      <c r="BI503" s="125">
        <f aca="true" t="shared" si="169" ref="BI503:BI504">IF(U503="nulová",N503,0)</f>
        <v>0</v>
      </c>
      <c r="BJ503" s="11" t="s">
        <v>25</v>
      </c>
      <c r="BK503" s="125">
        <f aca="true" t="shared" si="170" ref="BK503:BK504">ROUND(L503*K503,2)</f>
        <v>0</v>
      </c>
      <c r="BL503" s="11" t="s">
        <v>797</v>
      </c>
      <c r="BM503" s="11" t="s">
        <v>1328</v>
      </c>
    </row>
    <row r="504" spans="2:65" s="34" customFormat="1" ht="28.5" customHeight="1">
      <c r="B504" s="161"/>
      <c r="C504" s="197" t="s">
        <v>1329</v>
      </c>
      <c r="D504" s="197" t="s">
        <v>162</v>
      </c>
      <c r="E504" s="198" t="s">
        <v>840</v>
      </c>
      <c r="F504" s="199" t="s">
        <v>841</v>
      </c>
      <c r="G504" s="199"/>
      <c r="H504" s="199"/>
      <c r="I504" s="199"/>
      <c r="J504" s="200" t="s">
        <v>469</v>
      </c>
      <c r="K504" s="201">
        <v>1</v>
      </c>
      <c r="L504" s="202">
        <v>0</v>
      </c>
      <c r="M504" s="202"/>
      <c r="N504" s="203">
        <f t="shared" si="161"/>
        <v>0</v>
      </c>
      <c r="O504" s="203"/>
      <c r="P504" s="203"/>
      <c r="Q504" s="203"/>
      <c r="R504" s="163"/>
      <c r="T504" s="204"/>
      <c r="U504" s="46" t="s">
        <v>50</v>
      </c>
      <c r="V504" s="36"/>
      <c r="W504" s="205">
        <f t="shared" si="162"/>
        <v>0</v>
      </c>
      <c r="X504" s="205">
        <v>0</v>
      </c>
      <c r="Y504" s="205">
        <f t="shared" si="163"/>
        <v>0</v>
      </c>
      <c r="Z504" s="205">
        <v>0</v>
      </c>
      <c r="AA504" s="206">
        <f t="shared" si="164"/>
        <v>0</v>
      </c>
      <c r="AR504" s="11" t="s">
        <v>797</v>
      </c>
      <c r="AT504" s="11" t="s">
        <v>162</v>
      </c>
      <c r="AU504" s="11" t="s">
        <v>24</v>
      </c>
      <c r="AY504" s="11" t="s">
        <v>161</v>
      </c>
      <c r="BE504" s="125">
        <f t="shared" si="165"/>
        <v>0</v>
      </c>
      <c r="BF504" s="125">
        <f t="shared" si="166"/>
        <v>0</v>
      </c>
      <c r="BG504" s="125">
        <f t="shared" si="167"/>
        <v>0</v>
      </c>
      <c r="BH504" s="125">
        <f t="shared" si="168"/>
        <v>0</v>
      </c>
      <c r="BI504" s="125">
        <f t="shared" si="169"/>
        <v>0</v>
      </c>
      <c r="BJ504" s="11" t="s">
        <v>25</v>
      </c>
      <c r="BK504" s="125">
        <f t="shared" si="170"/>
        <v>0</v>
      </c>
      <c r="BL504" s="11" t="s">
        <v>797</v>
      </c>
      <c r="BM504" s="11" t="s">
        <v>1330</v>
      </c>
    </row>
    <row r="505" spans="2:63" s="34" customFormat="1" ht="49.5" customHeight="1">
      <c r="B505" s="35"/>
      <c r="C505" s="36"/>
      <c r="D505" s="187" t="s">
        <v>843</v>
      </c>
      <c r="E505" s="36"/>
      <c r="F505" s="36"/>
      <c r="G505" s="36"/>
      <c r="H505" s="36"/>
      <c r="I505" s="36"/>
      <c r="J505" s="36"/>
      <c r="K505" s="36"/>
      <c r="L505" s="36"/>
      <c r="M505" s="36"/>
      <c r="N505" s="258">
        <f aca="true" t="shared" si="171" ref="N505:N510">BK505</f>
        <v>0</v>
      </c>
      <c r="O505" s="258"/>
      <c r="P505" s="258"/>
      <c r="Q505" s="258"/>
      <c r="R505" s="37"/>
      <c r="T505" s="259"/>
      <c r="U505" s="36"/>
      <c r="V505" s="36"/>
      <c r="W505" s="36"/>
      <c r="X505" s="36"/>
      <c r="Y505" s="36"/>
      <c r="Z505" s="36"/>
      <c r="AA505" s="84"/>
      <c r="AT505" s="11" t="s">
        <v>84</v>
      </c>
      <c r="AU505" s="11" t="s">
        <v>85</v>
      </c>
      <c r="AY505" s="11" t="s">
        <v>844</v>
      </c>
      <c r="BK505" s="125">
        <f>SUM(BK506:BK510)</f>
        <v>0</v>
      </c>
    </row>
    <row r="506" spans="2:63" s="34" customFormat="1" ht="21.75" customHeight="1">
      <c r="B506" s="35"/>
      <c r="C506" s="260"/>
      <c r="D506" s="260" t="s">
        <v>162</v>
      </c>
      <c r="E506" s="261"/>
      <c r="F506" s="262"/>
      <c r="G506" s="262"/>
      <c r="H506" s="262"/>
      <c r="I506" s="262"/>
      <c r="J506" s="263"/>
      <c r="K506" s="257"/>
      <c r="L506" s="202"/>
      <c r="M506" s="202"/>
      <c r="N506" s="264">
        <f t="shared" si="171"/>
        <v>0</v>
      </c>
      <c r="O506" s="264"/>
      <c r="P506" s="264"/>
      <c r="Q506" s="264"/>
      <c r="R506" s="37"/>
      <c r="T506" s="204"/>
      <c r="U506" s="265" t="s">
        <v>50</v>
      </c>
      <c r="V506" s="36"/>
      <c r="W506" s="36"/>
      <c r="X506" s="36"/>
      <c r="Y506" s="36"/>
      <c r="Z506" s="36"/>
      <c r="AA506" s="84"/>
      <c r="AT506" s="11" t="s">
        <v>844</v>
      </c>
      <c r="AU506" s="11" t="s">
        <v>25</v>
      </c>
      <c r="AY506" s="11" t="s">
        <v>844</v>
      </c>
      <c r="BE506" s="125">
        <f aca="true" t="shared" si="172" ref="BE506:BE510">IF(U506="základní",N506,0)</f>
        <v>0</v>
      </c>
      <c r="BF506" s="125">
        <f aca="true" t="shared" si="173" ref="BF506:BF510">IF(U506="snížená",N506,0)</f>
        <v>0</v>
      </c>
      <c r="BG506" s="125">
        <f aca="true" t="shared" si="174" ref="BG506:BG510">IF(U506="zákl. přenesená",N506,0)</f>
        <v>0</v>
      </c>
      <c r="BH506" s="125">
        <f aca="true" t="shared" si="175" ref="BH506:BH510">IF(U506="sníž. přenesená",N506,0)</f>
        <v>0</v>
      </c>
      <c r="BI506" s="125">
        <f aca="true" t="shared" si="176" ref="BI506:BI510">IF(U506="nulová",N506,0)</f>
        <v>0</v>
      </c>
      <c r="BJ506" s="11" t="s">
        <v>25</v>
      </c>
      <c r="BK506" s="125">
        <f aca="true" t="shared" si="177" ref="BK506:BK510">L506*K506</f>
        <v>0</v>
      </c>
    </row>
    <row r="507" spans="2:63" s="34" customFormat="1" ht="21.75" customHeight="1">
      <c r="B507" s="35"/>
      <c r="C507" s="260"/>
      <c r="D507" s="260" t="s">
        <v>162</v>
      </c>
      <c r="E507" s="261"/>
      <c r="F507" s="262"/>
      <c r="G507" s="262"/>
      <c r="H507" s="262"/>
      <c r="I507" s="262"/>
      <c r="J507" s="263"/>
      <c r="K507" s="257"/>
      <c r="L507" s="202"/>
      <c r="M507" s="202"/>
      <c r="N507" s="264">
        <f t="shared" si="171"/>
        <v>0</v>
      </c>
      <c r="O507" s="264"/>
      <c r="P507" s="264"/>
      <c r="Q507" s="264"/>
      <c r="R507" s="37"/>
      <c r="T507" s="204"/>
      <c r="U507" s="265" t="s">
        <v>50</v>
      </c>
      <c r="V507" s="36"/>
      <c r="W507" s="36"/>
      <c r="X507" s="36"/>
      <c r="Y507" s="36"/>
      <c r="Z507" s="36"/>
      <c r="AA507" s="84"/>
      <c r="AT507" s="11" t="s">
        <v>844</v>
      </c>
      <c r="AU507" s="11" t="s">
        <v>25</v>
      </c>
      <c r="AY507" s="11" t="s">
        <v>844</v>
      </c>
      <c r="BE507" s="125">
        <f t="shared" si="172"/>
        <v>0</v>
      </c>
      <c r="BF507" s="125">
        <f t="shared" si="173"/>
        <v>0</v>
      </c>
      <c r="BG507" s="125">
        <f t="shared" si="174"/>
        <v>0</v>
      </c>
      <c r="BH507" s="125">
        <f t="shared" si="175"/>
        <v>0</v>
      </c>
      <c r="BI507" s="125">
        <f t="shared" si="176"/>
        <v>0</v>
      </c>
      <c r="BJ507" s="11" t="s">
        <v>25</v>
      </c>
      <c r="BK507" s="125">
        <f t="shared" si="177"/>
        <v>0</v>
      </c>
    </row>
    <row r="508" spans="2:63" s="34" customFormat="1" ht="21.75" customHeight="1">
      <c r="B508" s="35"/>
      <c r="C508" s="260"/>
      <c r="D508" s="260" t="s">
        <v>162</v>
      </c>
      <c r="E508" s="261"/>
      <c r="F508" s="262"/>
      <c r="G508" s="262"/>
      <c r="H508" s="262"/>
      <c r="I508" s="262"/>
      <c r="J508" s="263"/>
      <c r="K508" s="257"/>
      <c r="L508" s="202"/>
      <c r="M508" s="202"/>
      <c r="N508" s="264">
        <f t="shared" si="171"/>
        <v>0</v>
      </c>
      <c r="O508" s="264"/>
      <c r="P508" s="264"/>
      <c r="Q508" s="264"/>
      <c r="R508" s="37"/>
      <c r="T508" s="204"/>
      <c r="U508" s="265" t="s">
        <v>50</v>
      </c>
      <c r="V508" s="36"/>
      <c r="W508" s="36"/>
      <c r="X508" s="36"/>
      <c r="Y508" s="36"/>
      <c r="Z508" s="36"/>
      <c r="AA508" s="84"/>
      <c r="AT508" s="11" t="s">
        <v>844</v>
      </c>
      <c r="AU508" s="11" t="s">
        <v>25</v>
      </c>
      <c r="AY508" s="11" t="s">
        <v>844</v>
      </c>
      <c r="BE508" s="125">
        <f t="shared" si="172"/>
        <v>0</v>
      </c>
      <c r="BF508" s="125">
        <f t="shared" si="173"/>
        <v>0</v>
      </c>
      <c r="BG508" s="125">
        <f t="shared" si="174"/>
        <v>0</v>
      </c>
      <c r="BH508" s="125">
        <f t="shared" si="175"/>
        <v>0</v>
      </c>
      <c r="BI508" s="125">
        <f t="shared" si="176"/>
        <v>0</v>
      </c>
      <c r="BJ508" s="11" t="s">
        <v>25</v>
      </c>
      <c r="BK508" s="125">
        <f t="shared" si="177"/>
        <v>0</v>
      </c>
    </row>
    <row r="509" spans="2:63" s="34" customFormat="1" ht="21.75" customHeight="1">
      <c r="B509" s="35"/>
      <c r="C509" s="260"/>
      <c r="D509" s="260" t="s">
        <v>162</v>
      </c>
      <c r="E509" s="261"/>
      <c r="F509" s="262"/>
      <c r="G509" s="262"/>
      <c r="H509" s="262"/>
      <c r="I509" s="262"/>
      <c r="J509" s="263"/>
      <c r="K509" s="257"/>
      <c r="L509" s="202"/>
      <c r="M509" s="202"/>
      <c r="N509" s="264">
        <f t="shared" si="171"/>
        <v>0</v>
      </c>
      <c r="O509" s="264"/>
      <c r="P509" s="264"/>
      <c r="Q509" s="264"/>
      <c r="R509" s="37"/>
      <c r="T509" s="204"/>
      <c r="U509" s="265" t="s">
        <v>50</v>
      </c>
      <c r="V509" s="36"/>
      <c r="W509" s="36"/>
      <c r="X509" s="36"/>
      <c r="Y509" s="36"/>
      <c r="Z509" s="36"/>
      <c r="AA509" s="84"/>
      <c r="AT509" s="11" t="s">
        <v>844</v>
      </c>
      <c r="AU509" s="11" t="s">
        <v>25</v>
      </c>
      <c r="AY509" s="11" t="s">
        <v>844</v>
      </c>
      <c r="BE509" s="125">
        <f t="shared" si="172"/>
        <v>0</v>
      </c>
      <c r="BF509" s="125">
        <f t="shared" si="173"/>
        <v>0</v>
      </c>
      <c r="BG509" s="125">
        <f t="shared" si="174"/>
        <v>0</v>
      </c>
      <c r="BH509" s="125">
        <f t="shared" si="175"/>
        <v>0</v>
      </c>
      <c r="BI509" s="125">
        <f t="shared" si="176"/>
        <v>0</v>
      </c>
      <c r="BJ509" s="11" t="s">
        <v>25</v>
      </c>
      <c r="BK509" s="125">
        <f t="shared" si="177"/>
        <v>0</v>
      </c>
    </row>
    <row r="510" spans="2:63" s="34" customFormat="1" ht="21.75" customHeight="1">
      <c r="B510" s="35"/>
      <c r="C510" s="260"/>
      <c r="D510" s="260" t="s">
        <v>162</v>
      </c>
      <c r="E510" s="261"/>
      <c r="F510" s="262"/>
      <c r="G510" s="262"/>
      <c r="H510" s="262"/>
      <c r="I510" s="262"/>
      <c r="J510" s="263"/>
      <c r="K510" s="257"/>
      <c r="L510" s="202"/>
      <c r="M510" s="202"/>
      <c r="N510" s="264">
        <f t="shared" si="171"/>
        <v>0</v>
      </c>
      <c r="O510" s="264"/>
      <c r="P510" s="264"/>
      <c r="Q510" s="264"/>
      <c r="R510" s="37"/>
      <c r="T510" s="204"/>
      <c r="U510" s="265" t="s">
        <v>50</v>
      </c>
      <c r="V510" s="61"/>
      <c r="W510" s="61"/>
      <c r="X510" s="61"/>
      <c r="Y510" s="61"/>
      <c r="Z510" s="61"/>
      <c r="AA510" s="63"/>
      <c r="AT510" s="11" t="s">
        <v>844</v>
      </c>
      <c r="AU510" s="11" t="s">
        <v>25</v>
      </c>
      <c r="AY510" s="11" t="s">
        <v>844</v>
      </c>
      <c r="BE510" s="125">
        <f t="shared" si="172"/>
        <v>0</v>
      </c>
      <c r="BF510" s="125">
        <f t="shared" si="173"/>
        <v>0</v>
      </c>
      <c r="BG510" s="125">
        <f t="shared" si="174"/>
        <v>0</v>
      </c>
      <c r="BH510" s="125">
        <f t="shared" si="175"/>
        <v>0</v>
      </c>
      <c r="BI510" s="125">
        <f t="shared" si="176"/>
        <v>0</v>
      </c>
      <c r="BJ510" s="11" t="s">
        <v>25</v>
      </c>
      <c r="BK510" s="125">
        <f t="shared" si="177"/>
        <v>0</v>
      </c>
    </row>
    <row r="511" spans="2:18" s="34" customFormat="1" ht="6.75" customHeight="1">
      <c r="B511" s="64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6"/>
    </row>
  </sheetData>
  <sheetProtection password="CC35" sheet="1" formatColumns="0" formatRows="0" sort="0" autoFilter="0"/>
  <mergeCells count="768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N130:Q130"/>
    <mergeCell ref="N131:Q131"/>
    <mergeCell ref="N132:Q132"/>
    <mergeCell ref="F133:I133"/>
    <mergeCell ref="L133:M133"/>
    <mergeCell ref="N133:Q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L292:M292"/>
    <mergeCell ref="N292:Q292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F310:I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F319:I319"/>
    <mergeCell ref="F320:I320"/>
    <mergeCell ref="N321:Q321"/>
    <mergeCell ref="F322:I322"/>
    <mergeCell ref="L322:M322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F344:I344"/>
    <mergeCell ref="F345:I345"/>
    <mergeCell ref="F346:I346"/>
    <mergeCell ref="L346:M346"/>
    <mergeCell ref="N346:Q346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F353:I353"/>
    <mergeCell ref="F354:I354"/>
    <mergeCell ref="L354:M354"/>
    <mergeCell ref="N354:Q354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F408:I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F418:I418"/>
    <mergeCell ref="F419:I419"/>
    <mergeCell ref="F420:I420"/>
    <mergeCell ref="F421:I421"/>
    <mergeCell ref="F422:I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F441:I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F456:I456"/>
    <mergeCell ref="F457:I457"/>
    <mergeCell ref="F458:I458"/>
    <mergeCell ref="F459:I459"/>
    <mergeCell ref="F460:I460"/>
    <mergeCell ref="F461:I461"/>
    <mergeCell ref="L461:M461"/>
    <mergeCell ref="N461:Q461"/>
    <mergeCell ref="F462:I462"/>
    <mergeCell ref="L462:M462"/>
    <mergeCell ref="N462:Q462"/>
    <mergeCell ref="F463:I463"/>
    <mergeCell ref="F464:I464"/>
    <mergeCell ref="F465:I465"/>
    <mergeCell ref="L465:M465"/>
    <mergeCell ref="N465:Q465"/>
    <mergeCell ref="N466:Q466"/>
    <mergeCell ref="F467:I467"/>
    <mergeCell ref="L467:M467"/>
    <mergeCell ref="N467:Q467"/>
    <mergeCell ref="F468:I468"/>
    <mergeCell ref="F469:I469"/>
    <mergeCell ref="F470:I470"/>
    <mergeCell ref="F471:I471"/>
    <mergeCell ref="L471:M471"/>
    <mergeCell ref="N471:Q471"/>
    <mergeCell ref="F472:I472"/>
    <mergeCell ref="F473:I473"/>
    <mergeCell ref="F474:I474"/>
    <mergeCell ref="F475:I475"/>
    <mergeCell ref="L475:M475"/>
    <mergeCell ref="N475:Q475"/>
    <mergeCell ref="F476:I476"/>
    <mergeCell ref="F477:I477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F482:I482"/>
    <mergeCell ref="F483:I483"/>
    <mergeCell ref="L483:M483"/>
    <mergeCell ref="N483:Q483"/>
    <mergeCell ref="F484:I484"/>
    <mergeCell ref="L484:M484"/>
    <mergeCell ref="N484:Q484"/>
    <mergeCell ref="F485:I485"/>
    <mergeCell ref="F486:I486"/>
    <mergeCell ref="N487:Q487"/>
    <mergeCell ref="F488:I488"/>
    <mergeCell ref="L488:M488"/>
    <mergeCell ref="N488:Q488"/>
    <mergeCell ref="N489:Q489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L499:M499"/>
    <mergeCell ref="N499:Q499"/>
    <mergeCell ref="N500:Q500"/>
    <mergeCell ref="F501:I501"/>
    <mergeCell ref="L501:M501"/>
    <mergeCell ref="N501:Q501"/>
    <mergeCell ref="N502:Q502"/>
    <mergeCell ref="F503:I503"/>
    <mergeCell ref="L503:M503"/>
    <mergeCell ref="N503:Q503"/>
    <mergeCell ref="F504:I504"/>
    <mergeCell ref="L504:M504"/>
    <mergeCell ref="N504:Q504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</mergeCells>
  <dataValidations count="2">
    <dataValidation type="list" allowBlank="1" showErrorMessage="1" error="Povoleny jsou hodnoty K a M." sqref="D506:D511">
      <formula1>"K,M"</formula1>
      <formula2>0</formula2>
    </dataValidation>
    <dataValidation type="list" allowBlank="1" showErrorMessage="1" error="Povoleny jsou hodnoty základní, snížená, zákl. přenesená, sníž. přenesená, nulová." sqref="U506:U511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6" display="2) Rekapitulace rozpočtu"/>
    <hyperlink ref="L1" location="C129" display="3) Rozpočet"/>
    <hyperlink ref="S1" location="'Rekapitulace stavby'!C2" display="Rekapitulace stavby"/>
  </hyperlinks>
  <printOptions/>
  <pageMargins left="0.7875" right="0.39375" top="0.5118055555555555" bottom="0.4722222222222222" header="0.5118055555555555" footer="0.19652777777777777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Lenka-PC\Lenka</dc:creator>
  <cp:keywords/>
  <dc:description/>
  <cp:lastModifiedBy/>
  <cp:lastPrinted>2016-08-30T12:22:57Z</cp:lastPrinted>
  <dcterms:created xsi:type="dcterms:W3CDTF">2016-08-29T15:41:36Z</dcterms:created>
  <dcterms:modified xsi:type="dcterms:W3CDTF">2021-01-20T15:56:32Z</dcterms:modified>
  <cp:category/>
  <cp:version/>
  <cp:contentType/>
  <cp:contentStatus/>
  <cp:revision>1</cp:revision>
</cp:coreProperties>
</file>