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18855" windowHeight="13230" firstSheet="1" activeTab="1"/>
  </bookViews>
  <sheets>
    <sheet name="Rekapitulace stavby" sheetId="1" state="veryHidden" r:id="rId1"/>
    <sheet name="2005 - Rekonstrukce Sport..." sheetId="2" r:id="rId2"/>
    <sheet name="Seznam figur" sheetId="3" r:id="rId3"/>
  </sheets>
  <definedNames>
    <definedName name="_xlnm._FilterDatabase" localSheetId="1" hidden="1">'2005 - Rekonstrukce Sport...'!$C$129:$K$389</definedName>
    <definedName name="_xlnm.Print_Area" localSheetId="1">'2005 - Rekonstrukce Sport...'!$C$4:$J$76,'2005 - Rekonstrukce Sport...'!$C$82:$J$113,'2005 - Rekonstrukce Sport...'!$C$119:$K$389</definedName>
    <definedName name="_xlnm.Print_Area" localSheetId="0">'Rekapitulace stavby'!$D$4:$AO$76,'Rekapitulace stavby'!$C$82:$AQ$96</definedName>
    <definedName name="_xlnm.Print_Area" localSheetId="2">'Seznam figur'!$C$4:$G$97</definedName>
    <definedName name="_xlnm.Print_Titles" localSheetId="0">'Rekapitulace stavby'!$92:$92</definedName>
    <definedName name="_xlnm.Print_Titles" localSheetId="1">'2005 - Rekonstrukce Sport...'!$129:$129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<sst xmlns="http://schemas.openxmlformats.org/spreadsheetml/2006/main" count="3618" uniqueCount="777">
  <si>
    <t>Export Komplet</t>
  </si>
  <si>
    <t/>
  </si>
  <si>
    <t>2.0</t>
  </si>
  <si>
    <t>ZAMOK</t>
  </si>
  <si>
    <t>False</t>
  </si>
  <si>
    <t>{6540a1da-9682-4222-a360-4733a1d60e47}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</si>
  <si>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</si>
  <si>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</si>
  <si>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</si>
  <si>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</si>
  <si>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</si>
  <si>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</si>
  <si>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</si>
  <si>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</si>
  <si>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</si>
  <si>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</si>
  <si>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</si>
  <si>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Sportovního areálu manž.Zátopkových, Vrchlabí</t>
  </si>
  <si>
    <t>KSO:</t>
  </si>
  <si>
    <t>CC-CZ:</t>
  </si>
  <si>
    <t>Místo:</t>
  </si>
  <si>
    <t xml:space="preserve"> </t>
  </si>
  <si>
    <t>Datum:</t>
  </si>
  <si>
    <t>24. 2. 2020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</si>
  <si>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</si>
  <si>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</si>
  <si>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</si>
  <si>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</si>
  <si>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</si>
  <si>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</si>
  <si>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</si>
  <si>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Ing.P.Starý, Vrchlabí</t>
  </si>
  <si>
    <t>True</t>
  </si>
  <si>
    <t>Zpracovatel:</t>
  </si>
  <si>
    <t>Ing.Jiřičková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</si>
  <si>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</si>
  <si>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</si>
  <si>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</si>
  <si>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</si>
  <si>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</si>
  <si>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</si>
  <si>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</si>
  <si>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</si>
  <si>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</si>
  <si>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</si>
  <si>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</si>
  <si>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</si>
  <si>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</si>
  <si>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</si>
  <si>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</si>
  <si>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</si>
  <si>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</si>
  <si>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</si>
  <si>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</si>
  <si>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</si>
  <si>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</si>
  <si>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</si>
  <si>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</si>
  <si>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</si>
  <si>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</si>
  <si>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</si>
  <si>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</si>
  <si>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</si>
  <si>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</si>
  <si>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</si>
  <si>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</si>
  <si>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</si>
  <si>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</si>
  <si>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</si>
  <si>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</si>
  <si>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</si>
  <si>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</si>
  <si>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</si>
  <si>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</si>
  <si>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</si>
  <si>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</si>
  <si>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</si>
  <si>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</si>
  <si>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</si>
  <si>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</si>
  <si>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</si>
  <si>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</si>
  <si>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</si>
  <si>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vykZem</t>
  </si>
  <si>
    <t>728,269</t>
  </si>
  <si>
    <t>2</t>
  </si>
  <si>
    <t>dlKS200</t>
  </si>
  <si>
    <t>37,8</t>
  </si>
  <si>
    <t>KRYCÍ LIST SOUPISU PRACÍ</t>
  </si>
  <si>
    <t>dlKS150</t>
  </si>
  <si>
    <t>142,8</t>
  </si>
  <si>
    <t>dlKD150</t>
  </si>
  <si>
    <t>49,54</t>
  </si>
  <si>
    <t>obsr</t>
  </si>
  <si>
    <t>23,184</t>
  </si>
  <si>
    <t>obss</t>
  </si>
  <si>
    <t>263,916</t>
  </si>
  <si>
    <t>zemOdv</t>
  </si>
  <si>
    <t>363,881</t>
  </si>
  <si>
    <t>dr150</t>
  </si>
  <si>
    <t>92,6</t>
  </si>
  <si>
    <t>dr100</t>
  </si>
  <si>
    <t>286,83</t>
  </si>
  <si>
    <t>krytRuc</t>
  </si>
  <si>
    <t>62,32</t>
  </si>
  <si>
    <t>CplHrist</t>
  </si>
  <si>
    <t>1910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</si>
  <si>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</si>
  <si>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</si>
  <si>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</si>
  <si>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</si>
  <si>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</si>
  <si>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</si>
  <si>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</si>
  <si>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</si>
  <si>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</si>
  <si>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</si>
  <si>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</si>
  <si>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</si>
  <si>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</si>
  <si>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</si>
  <si>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</si>
  <si>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</si>
  <si>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N00 - Přidružené práce</t>
  </si>
  <si>
    <t xml:space="preserve">    N01 - Pomocné ochranné konstrukce pro provedení stavebních prací</t>
  </si>
  <si>
    <t xml:space="preserve">    N02 - Opravy stávajících sportovních a doplňkových konstrukcí hřišť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</si>
  <si>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</si>
  <si>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</si>
  <si>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</si>
  <si>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</si>
  <si>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</si>
  <si>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</si>
  <si>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</si>
  <si>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</si>
  <si>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</si>
  <si>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</si>
  <si>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</si>
  <si>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</si>
  <si>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</si>
  <si>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</si>
  <si>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</si>
  <si>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</si>
  <si>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</si>
  <si>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</si>
  <si>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</si>
  <si>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</si>
  <si>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</si>
  <si>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</si>
  <si>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100100R21</t>
  </si>
  <si>
    <t>Vytyčení podzemních sítí</t>
  </si>
  <si>
    <t>soub</t>
  </si>
  <si>
    <t>4</t>
  </si>
  <si>
    <t>-53905214</t>
  </si>
  <si>
    <t>113106123</t>
  </si>
  <si>
    <t>Rozebrání dlažeb ze zámkových dlaždic komunikací pro pěší ručně</t>
  </si>
  <si>
    <t>m2</t>
  </si>
  <si>
    <t>CS ÚRS 2020 01</t>
  </si>
  <si>
    <t>-1094506763</t>
  </si>
  <si>
    <t>VV</t>
  </si>
  <si>
    <t>"překopy:" 2*1,5*2</t>
  </si>
  <si>
    <t>3</t>
  </si>
  <si>
    <t>113107042</t>
  </si>
  <si>
    <t>Odstranění podkladu živičných tl 100 mm při překopech ručně</t>
  </si>
  <si>
    <t>-374678240</t>
  </si>
  <si>
    <t>0,2*(44*2+21,6*2+26*2+13,6*2+34*2+16,6*2)</t>
  </si>
  <si>
    <t>Mezisoučet</t>
  </si>
  <si>
    <t>113107043</t>
  </si>
  <si>
    <t>Odstranění podkladu živičných tl 150 mm při překopech ručně</t>
  </si>
  <si>
    <t>1558486310</t>
  </si>
  <si>
    <t>"překopy :" 1,5*5,2*2</t>
  </si>
  <si>
    <t>5</t>
  </si>
  <si>
    <t>113154264</t>
  </si>
  <si>
    <t>Frézování živičného krytu tl 100 mm pruh š 2 m pl do 1000 m2 s překážkami v trase</t>
  </si>
  <si>
    <t>-258807880</t>
  </si>
  <si>
    <t>CplHrist-krytRuc</t>
  </si>
  <si>
    <t>6</t>
  </si>
  <si>
    <t>11315426R0</t>
  </si>
  <si>
    <t>Frézování umělého povrchu hřišť POLYTAN WS prep. POLYTAN SE v tl.cca 15mm s překážkami v trase</t>
  </si>
  <si>
    <t>-2035116596</t>
  </si>
  <si>
    <t>7</t>
  </si>
  <si>
    <t>113204111</t>
  </si>
  <si>
    <t>Vytrhání obrub záhonových</t>
  </si>
  <si>
    <t>m</t>
  </si>
  <si>
    <t>892242587</t>
  </si>
  <si>
    <t>"hřiště:"22</t>
  </si>
  <si>
    <t>"překopy:" 1,5*4+2*4</t>
  </si>
  <si>
    <t>8</t>
  </si>
  <si>
    <t>119001402</t>
  </si>
  <si>
    <t>Dočasné zajištění potrubí ocelového nebo litinového DN do 500 mm</t>
  </si>
  <si>
    <t>1500900380</t>
  </si>
  <si>
    <t>9</t>
  </si>
  <si>
    <t>119001421</t>
  </si>
  <si>
    <t>Dočasné zajištění kabelů a kabelových tratí ze 3 volně ložených kabelů</t>
  </si>
  <si>
    <t>504592877</t>
  </si>
  <si>
    <t>10</t>
  </si>
  <si>
    <t>132251253</t>
  </si>
  <si>
    <t>Hloubení rýh nezapažených š do 2000 mm v hornině třídy těžitelnosti I, skupiny 3 objem do 100 m3 strojně</t>
  </si>
  <si>
    <t>m3</t>
  </si>
  <si>
    <t>1476281204</t>
  </si>
  <si>
    <t>"dešťová  kanalizace- souběh s drenáží viz mínus:" 1,1*1,4*(37,8-34,8+0,5)</t>
  </si>
  <si>
    <t>0,8*1,45*(20,28-17,6+0,25+0,5)+0,8*1,45*(5,01+0,8)+1,1*1,3*(44,59-38+0,5)+0,8*1,1*(2,7+0,5)</t>
  </si>
  <si>
    <t>0,8*1,1*(41,44-41,44+0,5)+0,8*1*(5,18+0,8)+0,8*1,1*(18,91-18,91+0,6+0,5)</t>
  </si>
  <si>
    <t>"drenáže - vč.souběhu s kanalizací :" 0,8*1,1*11,7+0,8*2,16*11,32</t>
  </si>
  <si>
    <t>1,1*2,16*(41)</t>
  </si>
  <si>
    <t>0,8*1,9*26,0+0,8*1,75*62,37+0,8*1,55*38,26</t>
  </si>
  <si>
    <t>1,1*1,86*(17,6+38)+0,8*1,9*18,47+1,1*2*16,5+1,1*1,8*46,5+1,7*1*17,1</t>
  </si>
  <si>
    <t>1,1*1,57*(15,7-7)</t>
  </si>
  <si>
    <t>0,8*1,25*40,7+0,8*1,1*15,4+0,8*1,3*15</t>
  </si>
  <si>
    <t>"odpočet povrchu hřiště:" 0,1*1,1*(5,2+22,3+5,2)</t>
  </si>
  <si>
    <t>"odpočet povrchu hřiště:" 0,1*1,1*(18,47+15,3)</t>
  </si>
  <si>
    <t>Součet</t>
  </si>
  <si>
    <t>11</t>
  </si>
  <si>
    <t>133211011</t>
  </si>
  <si>
    <t>Hloubení šachet v soudržných horninách třídy těžitelnosti I, skupiny 3 při překopech inženýrských sítí objemu do 10 m3 ručně</t>
  </si>
  <si>
    <t>686188547</t>
  </si>
  <si>
    <t>"vsak:" 8</t>
  </si>
  <si>
    <t>12</t>
  </si>
  <si>
    <t>133212011</t>
  </si>
  <si>
    <t>Hloubení šachet v hornině třídy těžitelnosti I, skupiny 3, plocha výkopu do 4 m2 ručně</t>
  </si>
  <si>
    <t>100483283</t>
  </si>
  <si>
    <t>"dopojení žlabů mimo vedení kanalizace:" 2,5</t>
  </si>
  <si>
    <t>13</t>
  </si>
  <si>
    <t>141720100</t>
  </si>
  <si>
    <t>Zemní protlak strojně vnějšího průměru 200 mm , dl. 7m - komplet  vč.chráničky a prvků pro potrubí, manipilace se zemním strojem</t>
  </si>
  <si>
    <t>1726870065</t>
  </si>
  <si>
    <t>14</t>
  </si>
  <si>
    <t>151101101</t>
  </si>
  <si>
    <t>Zřízení příložného pažení a rozepření stěn rýh hl do 2 m</t>
  </si>
  <si>
    <t>-876571863</t>
  </si>
  <si>
    <t>151101111</t>
  </si>
  <si>
    <t>Odstranění příložného pažení a rozepření stěn rýh hl do 2 m</t>
  </si>
  <si>
    <t>905315224</t>
  </si>
  <si>
    <t>16</t>
  </si>
  <si>
    <t>16275111R0</t>
  </si>
  <si>
    <t>Vodorovné přemístění  výkopku/sypaniny z horniny  skupiny 1 až 4 na místo skládky (místo skládky zajišťuje zhotovitel)</t>
  </si>
  <si>
    <t>-346172727</t>
  </si>
  <si>
    <t>obsr+obss+19,866</t>
  </si>
  <si>
    <t>(dr100+dr150)*0,15</t>
  </si>
  <si>
    <t>-36</t>
  </si>
  <si>
    <t>17</t>
  </si>
  <si>
    <t>171151111</t>
  </si>
  <si>
    <t>Uložení sypaniny z hornin nesoudržných sypkých do násypů zhutněných</t>
  </si>
  <si>
    <t>-320443874</t>
  </si>
  <si>
    <t>"úprava terénu v prostoru svahu:" 36</t>
  </si>
  <si>
    <t>18</t>
  </si>
  <si>
    <t>1712012R1</t>
  </si>
  <si>
    <t>Poplatek za skládku - hlušina</t>
  </si>
  <si>
    <t>883193858</t>
  </si>
  <si>
    <t>zemOdv-36</t>
  </si>
  <si>
    <t>19</t>
  </si>
  <si>
    <t>171251201</t>
  </si>
  <si>
    <t>Uložení sypaniny na skládky nebo meziskládky</t>
  </si>
  <si>
    <t>304516674</t>
  </si>
  <si>
    <t>20</t>
  </si>
  <si>
    <t>174151101</t>
  </si>
  <si>
    <t>Zásyp jam, šachet rýh nebo kolem objektů sypaninou se zhutněním</t>
  </si>
  <si>
    <t>-283555835</t>
  </si>
  <si>
    <t>2,5+vykZem-zemOdv</t>
  </si>
  <si>
    <t>175111101</t>
  </si>
  <si>
    <t>Obsypání potrubí ručně sypaninou bez prohození, uloženou do 3 m</t>
  </si>
  <si>
    <t>-1998245005</t>
  </si>
  <si>
    <t>0,8*0,2*dlKS200</t>
  </si>
  <si>
    <t>0,8*0,15*dlKS150</t>
  </si>
  <si>
    <t>22</t>
  </si>
  <si>
    <t>175151101</t>
  </si>
  <si>
    <t>Obsypání potrubí strojně sypaninou bez prohození, uloženou do 3 m</t>
  </si>
  <si>
    <t>-633464040</t>
  </si>
  <si>
    <t>0,8*0,3*(dlKS200+dlKS150)</t>
  </si>
  <si>
    <t>"drenáže nad výměru v položce drenáží:" (dr100+dr150)*0,4</t>
  </si>
  <si>
    <t>"pod povrchy, voda, elektro:" 68,8</t>
  </si>
  <si>
    <t>23</t>
  </si>
  <si>
    <t>M</t>
  </si>
  <si>
    <t>583373701</t>
  </si>
  <si>
    <t xml:space="preserve">štěrkopísek frakce 0-63 </t>
  </si>
  <si>
    <t>2145160653</t>
  </si>
  <si>
    <t>obsr+obss</t>
  </si>
  <si>
    <t>24</t>
  </si>
  <si>
    <t>181411132</t>
  </si>
  <si>
    <t>Založení parkového trávníku výsevem plochy do 1000 m2 ve svahu do 1:2</t>
  </si>
  <si>
    <t>-389499466</t>
  </si>
  <si>
    <t>25</t>
  </si>
  <si>
    <t>00572440</t>
  </si>
  <si>
    <t>osivo směs travní hřištní</t>
  </si>
  <si>
    <t>kg</t>
  </si>
  <si>
    <t>-399891917</t>
  </si>
  <si>
    <t>350*0,05 'Přepočtené koeficientem množství</t>
  </si>
  <si>
    <t>26</t>
  </si>
  <si>
    <t>182251101</t>
  </si>
  <si>
    <t>Svahování násypů</t>
  </si>
  <si>
    <t>27463101</t>
  </si>
  <si>
    <t>Zakládání</t>
  </si>
  <si>
    <t>27</t>
  </si>
  <si>
    <t>212750101</t>
  </si>
  <si>
    <t>Trativod z drenážních trubek PVC-U SN 4 perforace 360° včetně lože otevřený výkop DN 100 pro budovy plocha pro vtékání vody min. 80 cm2/m</t>
  </si>
  <si>
    <t>-345687984</t>
  </si>
  <si>
    <t>"dopojení stávajících drenáží (z každé strany překopu):"</t>
  </si>
  <si>
    <t>154</t>
  </si>
  <si>
    <t>28</t>
  </si>
  <si>
    <t>212752111</t>
  </si>
  <si>
    <t>Trativod z drenážních trubek korugovaných PE-HD SN 4 perforace 220° včetně lože otevřený výkop DN 100 pro liniové stavby</t>
  </si>
  <si>
    <t>251176228</t>
  </si>
  <si>
    <t>(26+62,37+38,26)+17,5+38,0+(16,5+0+17,1+40,7+15+15,4)</t>
  </si>
  <si>
    <t>29</t>
  </si>
  <si>
    <t>212752112</t>
  </si>
  <si>
    <t>Trativod z drenážních trubek korugovaných PE-HD SN 4 perforace 220° včetně lože otevřený výkop DN 150 pro liniové stavby</t>
  </si>
  <si>
    <t>-447439801</t>
  </si>
  <si>
    <t>27,6+18,5+46,5</t>
  </si>
  <si>
    <t>Vodorovné konstrukce</t>
  </si>
  <si>
    <t>30</t>
  </si>
  <si>
    <t>451573111</t>
  </si>
  <si>
    <t>Lože pod potrubí otevřený výkop ze štěrkopísku</t>
  </si>
  <si>
    <t>164592062</t>
  </si>
  <si>
    <t>0,1*1,1*(dlKS150+dlKS200)</t>
  </si>
  <si>
    <t>Komunikace pozemní</t>
  </si>
  <si>
    <t>31</t>
  </si>
  <si>
    <t>57233011R2</t>
  </si>
  <si>
    <t>Vyspravení krytu atletického oválu - ložní vrstva OKS+Obrusná vrstva ABJ</t>
  </si>
  <si>
    <t>-284331833</t>
  </si>
  <si>
    <t>1,5*5,2*2</t>
  </si>
  <si>
    <t>32</t>
  </si>
  <si>
    <t>57233011R3</t>
  </si>
  <si>
    <t>Vyspravení krytu atletického oválu - nepropustnýpolyuretanový finální povrch Polytan M</t>
  </si>
  <si>
    <t>-1319792485</t>
  </si>
  <si>
    <t>33</t>
  </si>
  <si>
    <t>57233011R4</t>
  </si>
  <si>
    <t>Vyspravení krytu atletického oválu - oprava přerušeného lajnování</t>
  </si>
  <si>
    <t>1898794488</t>
  </si>
  <si>
    <t>(1,5*4)*2</t>
  </si>
  <si>
    <t>34</t>
  </si>
  <si>
    <t>589161R10</t>
  </si>
  <si>
    <t>D+M Vpichovaný umělý venkovní polypropylénový smyčkový tenisový a víceúčelový sportovní koberec s certifikací pro ITF-3. Celková tl.12mm, šířka role min.4m, hm.koberce cca 1,5kg/m2, zásyp křemičitým pískem cca 5kg/m2. Vč.slepní a dopravních nákladů.</t>
  </si>
  <si>
    <t>-172210743</t>
  </si>
  <si>
    <t>"hřiště I.:" 44*22</t>
  </si>
  <si>
    <t>"hřiště II.:" 26*14</t>
  </si>
  <si>
    <t>"hřiště III.:" 34*17</t>
  </si>
  <si>
    <t>35</t>
  </si>
  <si>
    <t>589161R11</t>
  </si>
  <si>
    <t>D+M Vlepované lajny  z výše uvedeného materiálu š=50mm a zásypu.</t>
  </si>
  <si>
    <t>1241030843</t>
  </si>
  <si>
    <t>"hřiště I.:" 295</t>
  </si>
  <si>
    <t>"hřiště II.:" 114</t>
  </si>
  <si>
    <t>"hřiště III.:" 390</t>
  </si>
  <si>
    <t>36</t>
  </si>
  <si>
    <t>596211110</t>
  </si>
  <si>
    <t>Kladení zámkové dlažby komunikací pro pěší tl 60 mm skupiny A pl do 50 m2</t>
  </si>
  <si>
    <t>363105675</t>
  </si>
  <si>
    <t>37</t>
  </si>
  <si>
    <t>596211113</t>
  </si>
  <si>
    <t>Kladení zámkové dlažby komunikací pro pěší tl 60 mm skupiny A pl přes 300 m2</t>
  </si>
  <si>
    <t>82397040</t>
  </si>
  <si>
    <t>38</t>
  </si>
  <si>
    <t>59245001</t>
  </si>
  <si>
    <t>dlažba zámková tvaru I 200x165x40mm přírodní</t>
  </si>
  <si>
    <t>774518928</t>
  </si>
  <si>
    <t>CplHrist*1,02</t>
  </si>
  <si>
    <t>Trubní vedení</t>
  </si>
  <si>
    <t>39</t>
  </si>
  <si>
    <t>871161141</t>
  </si>
  <si>
    <t>Montáž potrubí z PE100 SDR 11 otevřený výkop svařovaných na tupo D 32 x 3,0 mm</t>
  </si>
  <si>
    <t>-1828774913</t>
  </si>
  <si>
    <t>63,9+13,9</t>
  </si>
  <si>
    <t>40</t>
  </si>
  <si>
    <t>28613170</t>
  </si>
  <si>
    <t>potrubí vodovodní PE100 SDR11 se signalizační vrstvou 100m 32x3,0mm</t>
  </si>
  <si>
    <t>1622904963</t>
  </si>
  <si>
    <t>80*1,015 'Přepočtené koeficientem množství</t>
  </si>
  <si>
    <t>41</t>
  </si>
  <si>
    <t>871315211</t>
  </si>
  <si>
    <t>Kanalizační potrubí z tvrdého PVC jednovrstvé tuhost třídy SN4 DN 160</t>
  </si>
  <si>
    <t>-423021896</t>
  </si>
  <si>
    <t>"deš.kanalizace:"44,6+2,7+20,3+0,3+5+41,4+5,2+18,9+0,6+3,8</t>
  </si>
  <si>
    <t>"propojení drenáží :"(13,4+11,7+11,32)+20,12-7</t>
  </si>
  <si>
    <t>"protlak:" 7</t>
  </si>
  <si>
    <t>42</t>
  </si>
  <si>
    <t>871355211</t>
  </si>
  <si>
    <t>Kanalizační potrubí z tvrdého PVC jednovrstvé tuhost třídy SN4 DN 200</t>
  </si>
  <si>
    <t>-475976464</t>
  </si>
  <si>
    <t>43</t>
  </si>
  <si>
    <t>877265211</t>
  </si>
  <si>
    <t>Montáž tvarovek z tvrdého PVC-systém KG nebo z polypropylenu-systém KG 2000 jednoosé DN 110</t>
  </si>
  <si>
    <t>kus</t>
  </si>
  <si>
    <t>-75630259</t>
  </si>
  <si>
    <t>44</t>
  </si>
  <si>
    <t>286190102</t>
  </si>
  <si>
    <t>přechod  systémový DN110 KG/drenáže  DN100</t>
  </si>
  <si>
    <t>1871375699</t>
  </si>
  <si>
    <t>20-4</t>
  </si>
  <si>
    <t>45</t>
  </si>
  <si>
    <t>286190106</t>
  </si>
  <si>
    <t>zátka systémová drenážní 100</t>
  </si>
  <si>
    <t>-502095421</t>
  </si>
  <si>
    <t>46</t>
  </si>
  <si>
    <t>28619010¨8</t>
  </si>
  <si>
    <t>koleno systémové drenážní 100/45</t>
  </si>
  <si>
    <t>-816562419</t>
  </si>
  <si>
    <t>47</t>
  </si>
  <si>
    <t>877265221</t>
  </si>
  <si>
    <t>Montáž tvarovek z tvrdého PVC-systém KG nebo z polypropylenu-systém KG 2000 dvouosé DN 110</t>
  </si>
  <si>
    <t>964749256</t>
  </si>
  <si>
    <t>48</t>
  </si>
  <si>
    <t>286190107</t>
  </si>
  <si>
    <t>odbočka systémová drenážní 100/110/45</t>
  </si>
  <si>
    <t>-55608576</t>
  </si>
  <si>
    <t>49</t>
  </si>
  <si>
    <t>877265300</t>
  </si>
  <si>
    <t>Propojení vodovodního přepadu z PE100RC 32 na PVC 300 - kompletní řešení</t>
  </si>
  <si>
    <t>20154051</t>
  </si>
  <si>
    <t>50</t>
  </si>
  <si>
    <t>877315211</t>
  </si>
  <si>
    <t>Montáž tvarovek z tvrdého PVC-systém KG nebo z polypropylenu-systém KG 2000 jednoosé DN 160</t>
  </si>
  <si>
    <t>-695608368</t>
  </si>
  <si>
    <t>51</t>
  </si>
  <si>
    <t>28611359</t>
  </si>
  <si>
    <t>koleno kanalizace PVC KG 160x15°</t>
  </si>
  <si>
    <t>-1445385465</t>
  </si>
  <si>
    <t>52</t>
  </si>
  <si>
    <t>28611360</t>
  </si>
  <si>
    <t>koleno kanalizace PVC KG 160x30°</t>
  </si>
  <si>
    <t>1762355991</t>
  </si>
  <si>
    <t>53</t>
  </si>
  <si>
    <t>28611361</t>
  </si>
  <si>
    <t>koleno kanalizační PVC KG 160x45°</t>
  </si>
  <si>
    <t>561200929</t>
  </si>
  <si>
    <t>12+2</t>
  </si>
  <si>
    <t>54</t>
  </si>
  <si>
    <t>28611722</t>
  </si>
  <si>
    <t>víčko kanalizace plastové KG DN 160</t>
  </si>
  <si>
    <t>-1569789055</t>
  </si>
  <si>
    <t>55</t>
  </si>
  <si>
    <t>28611504</t>
  </si>
  <si>
    <t>redukce kanalizační PVC 160/110</t>
  </si>
  <si>
    <t>1336737119</t>
  </si>
  <si>
    <t>"u šachet drenáže:" 20-4</t>
  </si>
  <si>
    <t>56</t>
  </si>
  <si>
    <t>286190101</t>
  </si>
  <si>
    <t>přechod systémový DN160 KG/drenáže  DN150</t>
  </si>
  <si>
    <t>1754448545</t>
  </si>
  <si>
    <t>57</t>
  </si>
  <si>
    <t>286190104</t>
  </si>
  <si>
    <t>koleno systémové drenážní 150/45</t>
  </si>
  <si>
    <t>235539381</t>
  </si>
  <si>
    <t>58</t>
  </si>
  <si>
    <t>286190105</t>
  </si>
  <si>
    <t>zátka systémová drenážní 150</t>
  </si>
  <si>
    <t>995969499</t>
  </si>
  <si>
    <t>59</t>
  </si>
  <si>
    <t>877315221</t>
  </si>
  <si>
    <t>Montáž tvarovek z tvrdého PVC-systém KG nebo z polypropylenu-systém KG 2000 dvouosé DN 160</t>
  </si>
  <si>
    <t>2032558879</t>
  </si>
  <si>
    <t>60</t>
  </si>
  <si>
    <t>28612221</t>
  </si>
  <si>
    <t>odbočka kanalizační plastová PVC KG DN 160x160/45° SN12/16</t>
  </si>
  <si>
    <t>-1404582991</t>
  </si>
  <si>
    <t>61</t>
  </si>
  <si>
    <t>286190103</t>
  </si>
  <si>
    <t>odbočka systémová drenážní 150/150/45</t>
  </si>
  <si>
    <t>-2081518980</t>
  </si>
  <si>
    <t>62</t>
  </si>
  <si>
    <t>877355211</t>
  </si>
  <si>
    <t>Montáž tvarovek z tvrdého PVC-systém KG nebo z polypropylenu-systém KG 2000 jednoosé DN 200</t>
  </si>
  <si>
    <t>-887865951</t>
  </si>
  <si>
    <t>63</t>
  </si>
  <si>
    <t>28611508</t>
  </si>
  <si>
    <t>redukce kanalizační PVC 200/160</t>
  </si>
  <si>
    <t>-1300657532</t>
  </si>
  <si>
    <t>64</t>
  </si>
  <si>
    <t>28611724</t>
  </si>
  <si>
    <t>víčko kanalizace plastové KG DN 200</t>
  </si>
  <si>
    <t>-261532855</t>
  </si>
  <si>
    <t>65</t>
  </si>
  <si>
    <t>28611365</t>
  </si>
  <si>
    <t>koleno kanalizace PVC KG 200x30°</t>
  </si>
  <si>
    <t>-1843034508</t>
  </si>
  <si>
    <t>66</t>
  </si>
  <si>
    <t>892312121</t>
  </si>
  <si>
    <t>Tlaková zkouška vzduchem potrubí DN 150 těsnícím vakem ucpávkovým</t>
  </si>
  <si>
    <t>úsek</t>
  </si>
  <si>
    <t>1248017035</t>
  </si>
  <si>
    <t>67</t>
  </si>
  <si>
    <t>892352121</t>
  </si>
  <si>
    <t>Tlaková zkouška vzduchem potrubí DN 200 těsnícím vakem ucpávkovým</t>
  </si>
  <si>
    <t>1955067115</t>
  </si>
  <si>
    <t>68</t>
  </si>
  <si>
    <t>894812111</t>
  </si>
  <si>
    <t>Revizní a čistící šachta z PP šachtové dno DN 315/150 přímý tok</t>
  </si>
  <si>
    <t>-2027236927</t>
  </si>
  <si>
    <t>69</t>
  </si>
  <si>
    <t>894812112</t>
  </si>
  <si>
    <t>Revizní a čistící šachta z PP šachtové dno DN 315/150 pravý nebo levý přítok</t>
  </si>
  <si>
    <t>-268816430</t>
  </si>
  <si>
    <t>70</t>
  </si>
  <si>
    <t>894812113</t>
  </si>
  <si>
    <t>Revizní a čistící šachta z PP šachtové dno DN 315/150 pravý a levý přítok</t>
  </si>
  <si>
    <t>-310825890</t>
  </si>
  <si>
    <t>71</t>
  </si>
  <si>
    <t>894812118</t>
  </si>
  <si>
    <t>Revizní a čistící šachta z PP šachtové dno DN 315/200 pravý a levý přítok</t>
  </si>
  <si>
    <t>1903363819</t>
  </si>
  <si>
    <t>72</t>
  </si>
  <si>
    <t>894812131</t>
  </si>
  <si>
    <t>Revizní a čistící šachta z PP DN 315 šachtová roura korugovaná bez hrdla světlé hloubky 1250 mm</t>
  </si>
  <si>
    <t>-1151070354</t>
  </si>
  <si>
    <t>2+5</t>
  </si>
  <si>
    <t>73</t>
  </si>
  <si>
    <t>894812132</t>
  </si>
  <si>
    <t>Revizní a čistící šachta z PP DN 315 šachtová roura korugovaná bez hrdla světlé hloubky 2000 mm</t>
  </si>
  <si>
    <t>749871538</t>
  </si>
  <si>
    <t>74</t>
  </si>
  <si>
    <t>894812149</t>
  </si>
  <si>
    <t>Příplatek k rourám revizní a čistící šachty z PP DN 315 za uříznutí šachtové roury</t>
  </si>
  <si>
    <t>-1356114811</t>
  </si>
  <si>
    <t>75</t>
  </si>
  <si>
    <t>894812162</t>
  </si>
  <si>
    <t>Revizní a čistící šachta z PP DN 315 poklop litinový s rámem na betonový konus pro třídu zatížení B125</t>
  </si>
  <si>
    <t>-858536984</t>
  </si>
  <si>
    <t>2+13</t>
  </si>
  <si>
    <t>76</t>
  </si>
  <si>
    <t>899100110</t>
  </si>
  <si>
    <t>Napojení nové kanalizace z PVC DN 200 do stávající šachty - komplet</t>
  </si>
  <si>
    <t>-1195235822</t>
  </si>
  <si>
    <t>77</t>
  </si>
  <si>
    <t>899100210</t>
  </si>
  <si>
    <t>Stávající odtoková vpusť -  propojení na novou kanalizaci DN 150 (beze změn)</t>
  </si>
  <si>
    <t>685997123</t>
  </si>
  <si>
    <t>78</t>
  </si>
  <si>
    <t>899100211</t>
  </si>
  <si>
    <t>Stávající odtoková vpusť - změna směru výtoku, propojení na novou kanalizaci DN 150 - kompletní práce a dodávky</t>
  </si>
  <si>
    <t>-1736466795</t>
  </si>
  <si>
    <t>1+2</t>
  </si>
  <si>
    <t>79</t>
  </si>
  <si>
    <t>899100212</t>
  </si>
  <si>
    <t>Nově vložená odtoková vpusť ve stávajícín žlabu, propojení na novou kanalizaci DN 150 - kompletní práce a dodávky</t>
  </si>
  <si>
    <t>-659053781</t>
  </si>
  <si>
    <t>"samostatné:"1</t>
  </si>
  <si>
    <t>80</t>
  </si>
  <si>
    <t>899100221</t>
  </si>
  <si>
    <t>Nové propojení žlabové vpustě na původní kanalizaci PVC DN 200 v dl cca 0,8-1,5m - dodávka+montáž potrubí a tvarovek přípojky</t>
  </si>
  <si>
    <t>1783422159</t>
  </si>
  <si>
    <t>"samostatné:"2</t>
  </si>
  <si>
    <t>81</t>
  </si>
  <si>
    <t>899200110</t>
  </si>
  <si>
    <t>Šachta s technologií pro ovládání čerpadla s uzávěrem užitkové vody  - komplet dodávka,montáž,doprava vybavené šachty  s poklopem</t>
  </si>
  <si>
    <t>-1730414812</t>
  </si>
  <si>
    <t>82</t>
  </si>
  <si>
    <t>899200120</t>
  </si>
  <si>
    <t>Vsakovací jímka s možností retence drenážních vod celková výška 3,3m , propojení odtku a přepadu z PE100 RC 32x2mm., průchod elektrokabelu k čerpadlu  - komplet dodávka,montáž,doprava vybavené šachty  s poklopem (viz podélný řez)</t>
  </si>
  <si>
    <t>234215248</t>
  </si>
  <si>
    <t>83</t>
  </si>
  <si>
    <t>899200201</t>
  </si>
  <si>
    <t>Uzavíracíarmatura DN25 se zemní zákopovou soupravou na potrubí PE100 32x2 - v místě napojení na přivaděč vody</t>
  </si>
  <si>
    <t>-2066837408</t>
  </si>
  <si>
    <t>84</t>
  </si>
  <si>
    <t>899200202</t>
  </si>
  <si>
    <t>Uzavírací automatický plovákový ventil na potrubí PE100 32x2 - v místě vstupu do akumulační nádrře</t>
  </si>
  <si>
    <t>-1417768254</t>
  </si>
  <si>
    <t>Ostatní konstrukce a práce, bourání</t>
  </si>
  <si>
    <t>85</t>
  </si>
  <si>
    <t>916331111</t>
  </si>
  <si>
    <t>Osazení zahradního obrubníku betonového do lože z betonu bez boční opěry</t>
  </si>
  <si>
    <t>1751964152</t>
  </si>
  <si>
    <t>"překopy (stávající obrubníky):" 1,5*4+2*4</t>
  </si>
  <si>
    <t>86</t>
  </si>
  <si>
    <t>592170105</t>
  </si>
  <si>
    <t>obrubník betonový zahradní přírodní šedá 500x50x200mm</t>
  </si>
  <si>
    <t>-1537484188</t>
  </si>
  <si>
    <t>18,5643564356436*2,02 'Přepočtené koeficientem množství</t>
  </si>
  <si>
    <t>87</t>
  </si>
  <si>
    <t>919735113</t>
  </si>
  <si>
    <t>Řezání stávajícího živičného krytu hl do 150 mm</t>
  </si>
  <si>
    <t>1262017062</t>
  </si>
  <si>
    <t>5,2*4</t>
  </si>
  <si>
    <t>88</t>
  </si>
  <si>
    <t>979021111</t>
  </si>
  <si>
    <t>Očištění vybouraných obrubníků a krajníků zahradních při překopech inženýrských sítí</t>
  </si>
  <si>
    <t>-1643626147</t>
  </si>
  <si>
    <t>1,5*4+2*4</t>
  </si>
  <si>
    <t>89</t>
  </si>
  <si>
    <t>919735112</t>
  </si>
  <si>
    <t>Řezání stávajícího živičného krytu hl do 100 mm</t>
  </si>
  <si>
    <t>-872349401</t>
  </si>
  <si>
    <t>"kraje hřišť pro ruční odebrání původního krytu:"</t>
  </si>
  <si>
    <t xml:space="preserve"> 44*2+22*2+26*2+14*2+34*2+17*2+0,2*200</t>
  </si>
  <si>
    <t>90</t>
  </si>
  <si>
    <t>979051121</t>
  </si>
  <si>
    <t>Očištění zámkových dlaždic se spárováním z kameniva těženého při překopech inženýrských sítí</t>
  </si>
  <si>
    <t>1087272152</t>
  </si>
  <si>
    <t>997</t>
  </si>
  <si>
    <t>Přesun sutě</t>
  </si>
  <si>
    <t>91</t>
  </si>
  <si>
    <t>997013501</t>
  </si>
  <si>
    <t>Odvoz suti a vybouraných hmot na skládku nebo meziskládku do 1 km se složením</t>
  </si>
  <si>
    <t>t</t>
  </si>
  <si>
    <t>1455030948</t>
  </si>
  <si>
    <t>92</t>
  </si>
  <si>
    <t>9970135R0</t>
  </si>
  <si>
    <t xml:space="preserve">Příplatek k odvozu suti a vybouraných hmot za dopravu na místo skládky </t>
  </si>
  <si>
    <t>1125125123</t>
  </si>
  <si>
    <t>603,806-73,344</t>
  </si>
  <si>
    <t>93</t>
  </si>
  <si>
    <t>9970135R11</t>
  </si>
  <si>
    <t>Příplatek k odvozu suti  za dopravu na místo skládky a poplatek za skládku - odfrézovaný kryt</t>
  </si>
  <si>
    <t>-2105262592</t>
  </si>
  <si>
    <t>94</t>
  </si>
  <si>
    <t>997013631</t>
  </si>
  <si>
    <t>Poplatek za uložení na skládce (skládkovné) stavebního odpadu směsného kód odpadu 17 09 04</t>
  </si>
  <si>
    <t>-904491801</t>
  </si>
  <si>
    <t>487,377-73,344-369,968</t>
  </si>
  <si>
    <t>95</t>
  </si>
  <si>
    <t>9970138R75</t>
  </si>
  <si>
    <t>Poplatek za uložení živičného krytu na skládce nebo recyklační skládce (dle technologie zhotovitele)</t>
  </si>
  <si>
    <t>1366303003</t>
  </si>
  <si>
    <t>354,755+10,283+4,93</t>
  </si>
  <si>
    <t>998</t>
  </si>
  <si>
    <t>Přesun hmot</t>
  </si>
  <si>
    <t>96</t>
  </si>
  <si>
    <t>998223011</t>
  </si>
  <si>
    <t>Přesun hmot pro pozemní komunikace s krytem dlážděným</t>
  </si>
  <si>
    <t>1661607353</t>
  </si>
  <si>
    <t>97</t>
  </si>
  <si>
    <t>998276101</t>
  </si>
  <si>
    <t>Přesun hmot pro trubní vedení z trub z plastických hmot otevřený výkop</t>
  </si>
  <si>
    <t>795329792</t>
  </si>
  <si>
    <t>PSV</t>
  </si>
  <si>
    <t>Práce a dodávky PSV</t>
  </si>
  <si>
    <t>741</t>
  </si>
  <si>
    <t>Elektroinstalace - silnoproud</t>
  </si>
  <si>
    <t>98</t>
  </si>
  <si>
    <t>741100110</t>
  </si>
  <si>
    <t>Kabel CYKY 5x6 mm2 vložený do zemní elektrochráničky DN40  - dodávka a montáž (kabel+chránička) v zemní rýze vč. zapískování dle normy a  výstražné folie</t>
  </si>
  <si>
    <t>-464396021</t>
  </si>
  <si>
    <t>99</t>
  </si>
  <si>
    <t>741100210</t>
  </si>
  <si>
    <t>Napojení kabelu CYKY 5x6  (připojení čerpadla) v stávajícím rozvaděči R1</t>
  </si>
  <si>
    <t>komplet</t>
  </si>
  <si>
    <t>-305752804</t>
  </si>
  <si>
    <t>N00</t>
  </si>
  <si>
    <t>Přidružené práce</t>
  </si>
  <si>
    <t>N01</t>
  </si>
  <si>
    <t>Pomocné ochranné konstrukce pro provedení stavebních prací</t>
  </si>
  <si>
    <t>100</t>
  </si>
  <si>
    <t>113151111</t>
  </si>
  <si>
    <t>Rozebrání zpevněných ploch ze silničních dílců</t>
  </si>
  <si>
    <t>-1960636786</t>
  </si>
  <si>
    <t>101</t>
  </si>
  <si>
    <t>291211111</t>
  </si>
  <si>
    <t>Zřízení plochy ze silničních panelů do lože tl 50 mm z kameniva</t>
  </si>
  <si>
    <t>1663780564</t>
  </si>
  <si>
    <t>4*(10+2+18)</t>
  </si>
  <si>
    <t>102</t>
  </si>
  <si>
    <t>593811301</t>
  </si>
  <si>
    <t>panel silniční - pro pomocný přejezd a zpětné odebrání (ocenit dovoz a odvoz,dodávku+suť nebo pronájem po dobu použití - dle technologie  zhotovitele)</t>
  </si>
  <si>
    <t>1942869543</t>
  </si>
  <si>
    <t>103</t>
  </si>
  <si>
    <t>919726122</t>
  </si>
  <si>
    <t>Geotextilie pro ochranu, separaci a filtraci netkaná měrná hmotnost do 300 g/m2</t>
  </si>
  <si>
    <t>-1436707533</t>
  </si>
  <si>
    <t>"pod panely + přesah:" 150</t>
  </si>
  <si>
    <t>"ochrana ploch v blízkosti stavebních prací před poškozením :" 120</t>
  </si>
  <si>
    <t>104</t>
  </si>
  <si>
    <t>990100110</t>
  </si>
  <si>
    <t>Klínový nájezd z dřevěných trámů a černého plechu š.4m, dl.1m - výroba prvku a montáž , demontáž a likvidace, přesuny</t>
  </si>
  <si>
    <t>-1260404798</t>
  </si>
  <si>
    <t>N02</t>
  </si>
  <si>
    <t>Opravy stávajících sportovních a doplňkových konstrukcí hřišť</t>
  </si>
  <si>
    <t>105</t>
  </si>
  <si>
    <t>999310110</t>
  </si>
  <si>
    <t>Hřiště III - demontáž příhradové konstrukce pro upevnění basketbalového koše , přemístění a zpětné osazení na betonovou patku</t>
  </si>
  <si>
    <t>512</t>
  </si>
  <si>
    <t>952413205</t>
  </si>
  <si>
    <t>106</t>
  </si>
  <si>
    <t>999310111</t>
  </si>
  <si>
    <t>Hřiště III, příhradové konstrukce pro upevnění basketbalového koše -  odstranění+nový nátěr, pomocné lešení nebo zdvíhací zařízení</t>
  </si>
  <si>
    <t>-701350408</t>
  </si>
  <si>
    <t>107</t>
  </si>
  <si>
    <t>999310120</t>
  </si>
  <si>
    <t>Nové basketbalové koše včetně PP desky o rozměrech 1,0x0,9m - dodávka, připevnění, demontáž a likvideace stávající, pomocné lešení nebo zdvíhací zařízení</t>
  </si>
  <si>
    <t>589159326</t>
  </si>
  <si>
    <t>108</t>
  </si>
  <si>
    <t>999410110</t>
  </si>
  <si>
    <t>Záchytná síť -  demontáž stávající, přesuny, odvoz na řízenou skládku, poplatek za likvidaci</t>
  </si>
  <si>
    <t>480141688</t>
  </si>
  <si>
    <t>"hřiště I.:" 4*(22)</t>
  </si>
  <si>
    <t>"hřiště II.:" 4*(22)</t>
  </si>
  <si>
    <t>"hřiště III.:" 2*17</t>
  </si>
  <si>
    <t>109</t>
  </si>
  <si>
    <t>999410112</t>
  </si>
  <si>
    <t>Stávající výplň oplocení , vodorovná dřevěná prkna -  demontáž , přesuny, odvoz na řízenou skládku, poplatek za likvidaci</t>
  </si>
  <si>
    <t>117764602</t>
  </si>
  <si>
    <t>"hřiště III.:" 1*(34*2+17*2)</t>
  </si>
  <si>
    <t>110</t>
  </si>
  <si>
    <t>999410113</t>
  </si>
  <si>
    <t>Stávající výplň oplocení z rámových dílů s řebírkovým pletivem  -  demontáž ,pomocné lešení/zdvíhacího zařízení, přesuny, odvoz na řízenou skládku, poplatek za likvidaci</t>
  </si>
  <si>
    <t>-1258532599</t>
  </si>
  <si>
    <t>"hřiště III.:" 2*34*2+3*17*2</t>
  </si>
  <si>
    <t>111</t>
  </si>
  <si>
    <t>999410120</t>
  </si>
  <si>
    <t>Záchytná síť z pevnostního bezuzlového polypropylenu tl.3,0mm, oka 45x45mm, výšky 4m , dodávka a montáž vč. připevňovacích/kotevních prvků, pomocné lešení/zdvíhací zařízení</t>
  </si>
  <si>
    <t>1849857805</t>
  </si>
  <si>
    <t>"délka:"22*2</t>
  </si>
  <si>
    <t>112</t>
  </si>
  <si>
    <t>999410121</t>
  </si>
  <si>
    <t>Záchytná síť z pevnostního bezuzlového polypropylenu tl.3,0mm, oka 45x45mm, výšky 3m , dodávka a montáž vč. připevňovacích/kotevních prvků, pomocné lešení/zdvíhací zařízení</t>
  </si>
  <si>
    <t>134216958</t>
  </si>
  <si>
    <t>"délka:"34*2+17*2</t>
  </si>
  <si>
    <t>113</t>
  </si>
  <si>
    <t>999410131</t>
  </si>
  <si>
    <t>Úprava stávajících ocelových sloupků pro záchytnou síť , sloupek  D60mm v 4m - vyrovnání,případné  odstranění nevhodných úchytů/ zhotovení nových ,  odstranění+nový nátěr, pomocné lešení nebo zdvíhací zařízení</t>
  </si>
  <si>
    <t>101843864</t>
  </si>
  <si>
    <t>12-5</t>
  </si>
  <si>
    <t>114</t>
  </si>
  <si>
    <t>999410132</t>
  </si>
  <si>
    <t>Úprava stávajících ocelových sloupků pro záchytnou síť , sloupek  D60mm v 4m - vyrovnání odříznutím a novým přivařením,případné  odstranění navařených úchytů/ zhotovení nových,  odstranění+nový nátěr, pomocného lešení nebo zdvíhací zařízení</t>
  </si>
  <si>
    <t>1136670542</t>
  </si>
  <si>
    <t>115</t>
  </si>
  <si>
    <t>999410133</t>
  </si>
  <si>
    <t xml:space="preserve">Nové vodorovné vrcholové příčle mezi sloupky D=60mm, dl cca 4,4m, rozebitatelný spoj, nátěr, pomocného lešení nebo zdvíhací zařízení </t>
  </si>
  <si>
    <t>-1411106133</t>
  </si>
  <si>
    <t>5*2</t>
  </si>
  <si>
    <t>116</t>
  </si>
  <si>
    <t>999410141</t>
  </si>
  <si>
    <t>Úprava stávajících ocelových sloupků pro záchytnou síť , sloupek  D60mm v 3 m - vyrovnání,  odstranění nevhodných úchytů/ zhotovení nových ,  odstranění+nový nátěr, pomocné lešení nebo zdvíhací zařízení</t>
  </si>
  <si>
    <t>135588063</t>
  </si>
  <si>
    <t>"Hřiště III:"16*2</t>
  </si>
  <si>
    <t>117</t>
  </si>
  <si>
    <t>999410142</t>
  </si>
  <si>
    <t>Úprava stávajících ocelových sloupků pro záchytnou síť , sloupek  D60mm v 4m - snížení odříznutím a nové ukončení, odstranění navařených úchytů/ zhotovení nových,  odstranění+nový nátěr, pomocného lešení nebo zdvíhací zařízení</t>
  </si>
  <si>
    <t>-937340847</t>
  </si>
  <si>
    <t>10*2</t>
  </si>
  <si>
    <t>118</t>
  </si>
  <si>
    <t>999410143</t>
  </si>
  <si>
    <t xml:space="preserve">Nové vodorovné vrcholové příčle mezi sloupky D=60mm, rozebitatelný spoj, nátěr, pomocného lešení nebo zdvíhací zařízení </t>
  </si>
  <si>
    <t>-2055611863</t>
  </si>
  <si>
    <t>34*2+17*2</t>
  </si>
  <si>
    <t>119</t>
  </si>
  <si>
    <t>999410144</t>
  </si>
  <si>
    <t>Branka v oploce dl cca2,1m - repase (ukotvení proti překlopení), odstranění+nový nátěr, sítě</t>
  </si>
  <si>
    <t>1836588650</t>
  </si>
  <si>
    <t>120</t>
  </si>
  <si>
    <t>999410151</t>
  </si>
  <si>
    <t>Demontáž a zpětná montáž sloupku oplocení ( pracovní průjezd)</t>
  </si>
  <si>
    <t>188910326</t>
  </si>
  <si>
    <t>VRN</t>
  </si>
  <si>
    <t>Vedlejší rozpočtové náklady</t>
  </si>
  <si>
    <t>VRN3</t>
  </si>
  <si>
    <t>Zařízení staveniště</t>
  </si>
  <si>
    <t>121</t>
  </si>
  <si>
    <t>030001001</t>
  </si>
  <si>
    <t>Zařízení staveniště - hygienické a provozní buňky,mobilní cisterna, mobilní elektrocentrála  (zřízení, pronájem, odstranění)</t>
  </si>
  <si>
    <t>1024</t>
  </si>
  <si>
    <t>-531052604</t>
  </si>
  <si>
    <t>122</t>
  </si>
  <si>
    <t>030001025</t>
  </si>
  <si>
    <t>Zařízení staveniště - úklid a oprava plochy ZS do původního stavu</t>
  </si>
  <si>
    <t>-1851259438</t>
  </si>
  <si>
    <t>VRN4</t>
  </si>
  <si>
    <t>Inženýrská činnost</t>
  </si>
  <si>
    <t>123</t>
  </si>
  <si>
    <t>045002001</t>
  </si>
  <si>
    <t>Kompletační a koordinační činnost</t>
  </si>
  <si>
    <t>-980024357</t>
  </si>
  <si>
    <t>124</t>
  </si>
  <si>
    <t>045002021</t>
  </si>
  <si>
    <t>Průběžné zkoušky hutnění podsypu,obsypu, zásypu potrubí</t>
  </si>
  <si>
    <t>-1794976670</t>
  </si>
  <si>
    <t>125</t>
  </si>
  <si>
    <t>045002022</t>
  </si>
  <si>
    <t>Zaměření skutečného stavu s tiskovým a elektronickým výstupem</t>
  </si>
  <si>
    <t>-2124170592</t>
  </si>
  <si>
    <t>VRN9</t>
  </si>
  <si>
    <t>Ostatní náklady</t>
  </si>
  <si>
    <t>126</t>
  </si>
  <si>
    <t>090001002</t>
  </si>
  <si>
    <t>Ostatní náklady zhotovitele (např.doprava/ubytování  pracovníků, dopravné subdodavatelů, přeprava strojů .. a jiné...)</t>
  </si>
  <si>
    <t>455516233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</si>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</sst>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sz val="8"/>
      <color indexed="18"/>
      <name val="Arial CE"/>
      <family val="2"/>
    </font>
    <font>
      <sz val="8"/>
      <color indexed="10"/>
      <name val="Arial CE"/>
      <family val="2"/>
    </font>
    <font>
      <sz val="8"/>
      <color indexed="20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b/>
      <sz val="8"/>
      <color indexed="55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8"/>
      <color indexed="12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8"/>
      <color indexed="8"/>
      <name val="Arial CE"/>
      <family val="2"/>
    </font>
    <font>
      <sz val="10"/>
      <color indexed="48"/>
      <name val="Arial CE"/>
      <family val="2"/>
    </font>
    <font>
      <sz val="8"/>
      <color indexed="16"/>
      <name val="Arial CE"/>
      <family val="2"/>
    </font>
    <font>
      <b/>
      <sz val="8"/>
      <name val="Arial CE"/>
      <family val="2"/>
    </font>
    <font>
      <sz val="7"/>
      <color indexed="55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4" fillId="3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vertical="center"/>
      <protection locked="0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24" fillId="3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3" borderId="13" xfId="0" applyFont="1" applyFill="1" applyBorder="1" applyAlignment="1" applyProtection="1">
      <alignment horizontal="center" vertical="center" wrapText="1"/>
      <protection/>
    </xf>
    <xf numFmtId="0" fontId="24" fillId="3" borderId="14" xfId="0" applyFont="1" applyFill="1" applyBorder="1" applyAlignment="1" applyProtection="1">
      <alignment horizontal="center" vertical="center" wrapText="1"/>
      <protection/>
    </xf>
    <xf numFmtId="0" fontId="24" fillId="3" borderId="14" xfId="0" applyFont="1" applyFill="1" applyBorder="1" applyAlignment="1" applyProtection="1">
      <alignment horizontal="center" vertical="center" wrapText="1"/>
      <protection locked="0"/>
    </xf>
    <xf numFmtId="0" fontId="24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0" xfId="0"/>
    <xf numFmtId="0" fontId="24" fillId="3" borderId="6" xfId="0" applyFont="1" applyFill="1" applyBorder="1" applyAlignment="1" applyProtection="1">
      <alignment horizontal="center" vertical="center"/>
      <protection/>
    </xf>
    <xf numFmtId="0" fontId="24" fillId="3" borderId="7" xfId="0" applyFont="1" applyFill="1" applyBorder="1" applyAlignment="1" applyProtection="1">
      <alignment horizontal="left" vertical="center"/>
      <protection/>
    </xf>
    <xf numFmtId="0" fontId="24" fillId="3" borderId="7" xfId="0" applyFont="1" applyFill="1" applyBorder="1" applyAlignment="1" applyProtection="1">
      <alignment horizontal="center" vertical="center"/>
      <protection/>
    </xf>
    <xf numFmtId="0" fontId="24" fillId="3" borderId="7" xfId="0" applyFont="1" applyFill="1" applyBorder="1" applyAlignment="1" applyProtection="1">
      <alignment horizontal="right" vertical="center"/>
      <protection/>
    </xf>
    <xf numFmtId="0" fontId="24" fillId="3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9" t="s">
        <v>14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2"/>
      <c r="AQ5" s="22"/>
      <c r="AR5" s="20"/>
      <c r="BE5" s="286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1" t="s">
        <v>17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2"/>
      <c r="AQ6" s="22"/>
      <c r="AR6" s="20"/>
      <c r="BE6" s="287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7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7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7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7"/>
      <c r="BS10" s="17" t="s">
        <v>6</v>
      </c>
    </row>
    <row r="11" spans="2:7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7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7"/>
      <c r="BS12" s="17" t="s">
        <v>6</v>
      </c>
    </row>
    <row r="13" spans="2:7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7"/>
      <c r="BS13" s="17" t="s">
        <v>6</v>
      </c>
    </row>
    <row r="14" spans="2:71" ht="12.75">
      <c r="B14" s="21"/>
      <c r="C14" s="22"/>
      <c r="D14" s="22"/>
      <c r="E14" s="292" t="s">
        <v>29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7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7"/>
      <c r="BS15" s="17" t="s">
        <v>4</v>
      </c>
    </row>
    <row r="16" spans="2:7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7"/>
      <c r="BS16" s="17" t="s">
        <v>4</v>
      </c>
    </row>
    <row r="17" spans="2:7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7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7"/>
      <c r="BS18" s="17" t="s">
        <v>6</v>
      </c>
    </row>
    <row r="19" spans="2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7"/>
      <c r="BS19" s="17" t="s">
        <v>6</v>
      </c>
    </row>
    <row r="20" spans="2:7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7"/>
      <c r="BS20" s="17" t="s">
        <v>32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7"/>
    </row>
    <row r="22" spans="2:57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7"/>
    </row>
    <row r="23" spans="2:57" ht="16.5" customHeight="1">
      <c r="B23" s="21"/>
      <c r="C23" s="22"/>
      <c r="D23" s="22"/>
      <c r="E23" s="294" t="s">
        <v>1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2"/>
      <c r="AP23" s="22"/>
      <c r="AQ23" s="22"/>
      <c r="AR23" s="20"/>
      <c r="BE23" s="287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7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7"/>
    </row>
    <row r="26" spans="1:57" s="1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5">
        <f>ROUND(AG94,2)</f>
        <v>0</v>
      </c>
      <c r="AL26" s="296"/>
      <c r="AM26" s="296"/>
      <c r="AN26" s="296"/>
      <c r="AO26" s="296"/>
      <c r="AP26" s="36"/>
      <c r="AQ26" s="36"/>
      <c r="AR26" s="39"/>
      <c r="BE26" s="287"/>
    </row>
    <row r="27" spans="1:57" s="1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7"/>
    </row>
    <row r="28" spans="1:57" s="1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7" t="s">
        <v>37</v>
      </c>
      <c r="M28" s="297"/>
      <c r="N28" s="297"/>
      <c r="O28" s="297"/>
      <c r="P28" s="297"/>
      <c r="Q28" s="36"/>
      <c r="R28" s="36"/>
      <c r="S28" s="36"/>
      <c r="T28" s="36"/>
      <c r="U28" s="36"/>
      <c r="V28" s="36"/>
      <c r="W28" s="297" t="s">
        <v>38</v>
      </c>
      <c r="X28" s="297"/>
      <c r="Y28" s="297"/>
      <c r="Z28" s="297"/>
      <c r="AA28" s="297"/>
      <c r="AB28" s="297"/>
      <c r="AC28" s="297"/>
      <c r="AD28" s="297"/>
      <c r="AE28" s="297"/>
      <c r="AF28" s="36"/>
      <c r="AG28" s="36"/>
      <c r="AH28" s="36"/>
      <c r="AI28" s="36"/>
      <c r="AJ28" s="36"/>
      <c r="AK28" s="297" t="s">
        <v>39</v>
      </c>
      <c r="AL28" s="297"/>
      <c r="AM28" s="297"/>
      <c r="AN28" s="297"/>
      <c r="AO28" s="297"/>
      <c r="AP28" s="36"/>
      <c r="AQ28" s="36"/>
      <c r="AR28" s="39"/>
      <c r="BE28" s="287"/>
    </row>
    <row r="29" spans="2:57" s="2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85">
        <v>0.21</v>
      </c>
      <c r="M29" s="284"/>
      <c r="N29" s="284"/>
      <c r="O29" s="284"/>
      <c r="P29" s="284"/>
      <c r="Q29" s="41"/>
      <c r="R29" s="41"/>
      <c r="S29" s="41"/>
      <c r="T29" s="41"/>
      <c r="U29" s="41"/>
      <c r="V29" s="41"/>
      <c r="W29" s="283">
        <f>ROUND(AZ94,2)</f>
        <v>0</v>
      </c>
      <c r="X29" s="284"/>
      <c r="Y29" s="284"/>
      <c r="Z29" s="284"/>
      <c r="AA29" s="284"/>
      <c r="AB29" s="284"/>
      <c r="AC29" s="284"/>
      <c r="AD29" s="284"/>
      <c r="AE29" s="284"/>
      <c r="AF29" s="41"/>
      <c r="AG29" s="41"/>
      <c r="AH29" s="41"/>
      <c r="AI29" s="41"/>
      <c r="AJ29" s="41"/>
      <c r="AK29" s="283">
        <f>ROUND(AV94,2)</f>
        <v>0</v>
      </c>
      <c r="AL29" s="284"/>
      <c r="AM29" s="284"/>
      <c r="AN29" s="284"/>
      <c r="AO29" s="284"/>
      <c r="AP29" s="41"/>
      <c r="AQ29" s="41"/>
      <c r="AR29" s="42"/>
      <c r="BE29" s="288"/>
    </row>
    <row r="30" spans="2:57" s="2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85">
        <v>0.15</v>
      </c>
      <c r="M30" s="284"/>
      <c r="N30" s="284"/>
      <c r="O30" s="284"/>
      <c r="P30" s="284"/>
      <c r="Q30" s="41"/>
      <c r="R30" s="41"/>
      <c r="S30" s="41"/>
      <c r="T30" s="41"/>
      <c r="U30" s="41"/>
      <c r="V30" s="41"/>
      <c r="W30" s="283">
        <f>ROUND(BA94,2)</f>
        <v>0</v>
      </c>
      <c r="X30" s="284"/>
      <c r="Y30" s="284"/>
      <c r="Z30" s="284"/>
      <c r="AA30" s="284"/>
      <c r="AB30" s="284"/>
      <c r="AC30" s="284"/>
      <c r="AD30" s="284"/>
      <c r="AE30" s="284"/>
      <c r="AF30" s="41"/>
      <c r="AG30" s="41"/>
      <c r="AH30" s="41"/>
      <c r="AI30" s="41"/>
      <c r="AJ30" s="41"/>
      <c r="AK30" s="283">
        <f>ROUND(AW94,2)</f>
        <v>0</v>
      </c>
      <c r="AL30" s="284"/>
      <c r="AM30" s="284"/>
      <c r="AN30" s="284"/>
      <c r="AO30" s="284"/>
      <c r="AP30" s="41"/>
      <c r="AQ30" s="41"/>
      <c r="AR30" s="42"/>
      <c r="BE30" s="288"/>
    </row>
    <row r="31" spans="2:57" s="2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85">
        <v>0.21</v>
      </c>
      <c r="M31" s="284"/>
      <c r="N31" s="284"/>
      <c r="O31" s="284"/>
      <c r="P31" s="284"/>
      <c r="Q31" s="41"/>
      <c r="R31" s="41"/>
      <c r="S31" s="41"/>
      <c r="T31" s="41"/>
      <c r="U31" s="41"/>
      <c r="V31" s="41"/>
      <c r="W31" s="283">
        <f>ROUND(BB94,2)</f>
        <v>0</v>
      </c>
      <c r="X31" s="284"/>
      <c r="Y31" s="284"/>
      <c r="Z31" s="284"/>
      <c r="AA31" s="284"/>
      <c r="AB31" s="284"/>
      <c r="AC31" s="284"/>
      <c r="AD31" s="284"/>
      <c r="AE31" s="284"/>
      <c r="AF31" s="41"/>
      <c r="AG31" s="41"/>
      <c r="AH31" s="41"/>
      <c r="AI31" s="41"/>
      <c r="AJ31" s="41"/>
      <c r="AK31" s="283">
        <v>0</v>
      </c>
      <c r="AL31" s="284"/>
      <c r="AM31" s="284"/>
      <c r="AN31" s="284"/>
      <c r="AO31" s="284"/>
      <c r="AP31" s="41"/>
      <c r="AQ31" s="41"/>
      <c r="AR31" s="42"/>
      <c r="BE31" s="288"/>
    </row>
    <row r="32" spans="2:57" s="2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85">
        <v>0.15</v>
      </c>
      <c r="M32" s="284"/>
      <c r="N32" s="284"/>
      <c r="O32" s="284"/>
      <c r="P32" s="284"/>
      <c r="Q32" s="41"/>
      <c r="R32" s="41"/>
      <c r="S32" s="41"/>
      <c r="T32" s="41"/>
      <c r="U32" s="41"/>
      <c r="V32" s="41"/>
      <c r="W32" s="283">
        <f>ROUND(BC94,2)</f>
        <v>0</v>
      </c>
      <c r="X32" s="284"/>
      <c r="Y32" s="284"/>
      <c r="Z32" s="284"/>
      <c r="AA32" s="284"/>
      <c r="AB32" s="284"/>
      <c r="AC32" s="284"/>
      <c r="AD32" s="284"/>
      <c r="AE32" s="284"/>
      <c r="AF32" s="41"/>
      <c r="AG32" s="41"/>
      <c r="AH32" s="41"/>
      <c r="AI32" s="41"/>
      <c r="AJ32" s="41"/>
      <c r="AK32" s="283">
        <v>0</v>
      </c>
      <c r="AL32" s="284"/>
      <c r="AM32" s="284"/>
      <c r="AN32" s="284"/>
      <c r="AO32" s="284"/>
      <c r="AP32" s="41"/>
      <c r="AQ32" s="41"/>
      <c r="AR32" s="42"/>
      <c r="BE32" s="288"/>
    </row>
    <row r="33" spans="2:57" s="2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85">
        <v>0</v>
      </c>
      <c r="M33" s="284"/>
      <c r="N33" s="284"/>
      <c r="O33" s="284"/>
      <c r="P33" s="284"/>
      <c r="Q33" s="41"/>
      <c r="R33" s="41"/>
      <c r="S33" s="41"/>
      <c r="T33" s="41"/>
      <c r="U33" s="41"/>
      <c r="V33" s="41"/>
      <c r="W33" s="283">
        <f>ROUND(BD94,2)</f>
        <v>0</v>
      </c>
      <c r="X33" s="284"/>
      <c r="Y33" s="284"/>
      <c r="Z33" s="284"/>
      <c r="AA33" s="284"/>
      <c r="AB33" s="284"/>
      <c r="AC33" s="284"/>
      <c r="AD33" s="284"/>
      <c r="AE33" s="284"/>
      <c r="AF33" s="41"/>
      <c r="AG33" s="41"/>
      <c r="AH33" s="41"/>
      <c r="AI33" s="41"/>
      <c r="AJ33" s="41"/>
      <c r="AK33" s="283">
        <v>0</v>
      </c>
      <c r="AL33" s="284"/>
      <c r="AM33" s="284"/>
      <c r="AN33" s="284"/>
      <c r="AO33" s="284"/>
      <c r="AP33" s="41"/>
      <c r="AQ33" s="41"/>
      <c r="AR33" s="42"/>
      <c r="BE33" s="288"/>
    </row>
    <row r="34" spans="1:57" s="1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7"/>
    </row>
    <row r="35" spans="1:57" s="1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23" t="s">
        <v>48</v>
      </c>
      <c r="Y35" s="299"/>
      <c r="Z35" s="299"/>
      <c r="AA35" s="299"/>
      <c r="AB35" s="299"/>
      <c r="AC35" s="45"/>
      <c r="AD35" s="45"/>
      <c r="AE35" s="45"/>
      <c r="AF35" s="45"/>
      <c r="AG35" s="45"/>
      <c r="AH35" s="45"/>
      <c r="AI35" s="45"/>
      <c r="AJ35" s="45"/>
      <c r="AK35" s="298">
        <f>SUM(AK26:AK33)</f>
        <v>0</v>
      </c>
      <c r="AL35" s="299"/>
      <c r="AM35" s="299"/>
      <c r="AN35" s="299"/>
      <c r="AO35" s="300"/>
      <c r="AP35" s="43"/>
      <c r="AQ35" s="43"/>
      <c r="AR35" s="39"/>
      <c r="BE35" s="34"/>
    </row>
    <row r="36" spans="1:57" s="1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1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1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1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1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1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1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1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1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3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2005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4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303" t="str">
        <f>K6</f>
        <v>Rekonstrukce Sportovního areálu manž.Zátopkových, Vrchlabí</v>
      </c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63"/>
      <c r="AQ85" s="63"/>
      <c r="AR85" s="64"/>
    </row>
    <row r="86" spans="1:57" s="1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1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05" t="str">
        <f>IF(AN8="","",AN8)</f>
        <v>24. 2. 2020</v>
      </c>
      <c r="AN87" s="305"/>
      <c r="AO87" s="36"/>
      <c r="AP87" s="36"/>
      <c r="AQ87" s="36"/>
      <c r="AR87" s="39"/>
      <c r="BE87" s="34"/>
    </row>
    <row r="88" spans="1:57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1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Vrchlabí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306" t="str">
        <f>IF(E17="","",E17)</f>
        <v>Ing.P.Starý, Vrchlabí</v>
      </c>
      <c r="AN89" s="307"/>
      <c r="AO89" s="307"/>
      <c r="AP89" s="307"/>
      <c r="AQ89" s="36"/>
      <c r="AR89" s="39"/>
      <c r="AS89" s="317" t="s">
        <v>56</v>
      </c>
      <c r="AT89" s="31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1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306" t="str">
        <f>IF(E20="","",E20)</f>
        <v>Ing.Jiřičková</v>
      </c>
      <c r="AN90" s="307"/>
      <c r="AO90" s="307"/>
      <c r="AP90" s="307"/>
      <c r="AQ90" s="36"/>
      <c r="AR90" s="39"/>
      <c r="AS90" s="319"/>
      <c r="AT90" s="32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1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21"/>
      <c r="AT91" s="32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1" customFormat="1" ht="29.25" customHeight="1">
      <c r="A92" s="34"/>
      <c r="B92" s="35"/>
      <c r="C92" s="312" t="s">
        <v>57</v>
      </c>
      <c r="D92" s="313"/>
      <c r="E92" s="313"/>
      <c r="F92" s="313"/>
      <c r="G92" s="313"/>
      <c r="H92" s="45"/>
      <c r="I92" s="314" t="s">
        <v>58</v>
      </c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5" t="s">
        <v>59</v>
      </c>
      <c r="AH92" s="313"/>
      <c r="AI92" s="313"/>
      <c r="AJ92" s="313"/>
      <c r="AK92" s="313"/>
      <c r="AL92" s="313"/>
      <c r="AM92" s="313"/>
      <c r="AN92" s="314" t="s">
        <v>60</v>
      </c>
      <c r="AO92" s="313"/>
      <c r="AP92" s="316"/>
      <c r="AQ92" s="73" t="s">
        <v>61</v>
      </c>
      <c r="AR92" s="39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4"/>
    </row>
    <row r="93" spans="1:57" s="1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4"/>
    </row>
    <row r="94" spans="2:90" s="5" customFormat="1" ht="32.45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301">
        <f>ROUND(AG95,2)</f>
        <v>0</v>
      </c>
      <c r="AH94" s="301"/>
      <c r="AI94" s="301"/>
      <c r="AJ94" s="301"/>
      <c r="AK94" s="301"/>
      <c r="AL94" s="301"/>
      <c r="AM94" s="301"/>
      <c r="AN94" s="302">
        <f>SUM(AG94,AT94)</f>
        <v>0</v>
      </c>
      <c r="AO94" s="302"/>
      <c r="AP94" s="302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75</v>
      </c>
      <c r="BT94" s="90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0" s="6" customFormat="1" ht="24.75" customHeight="1">
      <c r="A95" s="91" t="s">
        <v>79</v>
      </c>
      <c r="B95" s="92"/>
      <c r="C95" s="93"/>
      <c r="D95" s="310" t="s">
        <v>14</v>
      </c>
      <c r="E95" s="310"/>
      <c r="F95" s="310"/>
      <c r="G95" s="310"/>
      <c r="H95" s="310"/>
      <c r="I95" s="94"/>
      <c r="J95" s="310" t="s">
        <v>17</v>
      </c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08">
        <f ca="1">'2005 - Rekonstrukce Sport...'!J28</f>
        <v>0</v>
      </c>
      <c r="AH95" s="309"/>
      <c r="AI95" s="309"/>
      <c r="AJ95" s="309"/>
      <c r="AK95" s="309"/>
      <c r="AL95" s="309"/>
      <c r="AM95" s="309"/>
      <c r="AN95" s="308">
        <f>SUM(AG95,AT95)</f>
        <v>0</v>
      </c>
      <c r="AO95" s="309"/>
      <c r="AP95" s="309"/>
      <c r="AQ95" s="95" t="s">
        <v>80</v>
      </c>
      <c r="AR95" s="96"/>
      <c r="AS95" s="97">
        <v>0</v>
      </c>
      <c r="AT95" s="98">
        <f>ROUND(SUM(AV95:AW95),2)</f>
        <v>0</v>
      </c>
      <c r="AU95" s="99">
        <f ca="1">'2005 - Rekonstrukce Sport...'!P130</f>
        <v>0</v>
      </c>
      <c r="AV95" s="98">
        <f ca="1">'2005 - Rekonstrukce Sport...'!J31</f>
        <v>0</v>
      </c>
      <c r="AW95" s="98">
        <f ca="1">'2005 - Rekonstrukce Sport...'!J32</f>
        <v>0</v>
      </c>
      <c r="AX95" s="98">
        <f ca="1">'2005 - Rekonstrukce Sport...'!J33</f>
        <v>0</v>
      </c>
      <c r="AY95" s="98">
        <f ca="1">'2005 - Rekonstrukce Sport...'!J34</f>
        <v>0</v>
      </c>
      <c r="AZ95" s="98">
        <f ca="1">'2005 - Rekonstrukce Sport...'!F31</f>
        <v>0</v>
      </c>
      <c r="BA95" s="98">
        <f ca="1">'2005 - Rekonstrukce Sport...'!F32</f>
        <v>0</v>
      </c>
      <c r="BB95" s="98">
        <f ca="1">'2005 - Rekonstrukce Sport...'!F33</f>
        <v>0</v>
      </c>
      <c r="BC95" s="98">
        <f ca="1">'2005 - Rekonstrukce Sport...'!F34</f>
        <v>0</v>
      </c>
      <c r="BD95" s="100">
        <f ca="1">'2005 - Rekonstrukce Sport...'!F35</f>
        <v>0</v>
      </c>
      <c r="BT95" s="101" t="s">
        <v>81</v>
      </c>
      <c r="BU95" s="101" t="s">
        <v>82</v>
      </c>
      <c r="BV95" s="101" t="s">
        <v>77</v>
      </c>
      <c r="BW95" s="101" t="s">
        <v>5</v>
      </c>
      <c r="BX95" s="101" t="s">
        <v>78</v>
      </c>
      <c r="CL95" s="101" t="s">
        <v>1</v>
      </c>
    </row>
    <row r="96" spans="1:57" s="1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1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sheet="1" objects="1" scenarios="1" formatColumns="0" formatRows="0"/>
  <mergeCells count="42">
    <mergeCell ref="L33:P33"/>
    <mergeCell ref="X35:AB35"/>
    <mergeCell ref="AN95:AP95"/>
    <mergeCell ref="AG95:AM95"/>
    <mergeCell ref="D95:H95"/>
    <mergeCell ref="J95:AF95"/>
    <mergeCell ref="AR2:BE2"/>
    <mergeCell ref="C92:G92"/>
    <mergeCell ref="I92:AF92"/>
    <mergeCell ref="AG92:AM92"/>
    <mergeCell ref="AN92:AP92"/>
    <mergeCell ref="AS89:AT91"/>
    <mergeCell ref="L32:P32"/>
    <mergeCell ref="W31:AE31"/>
    <mergeCell ref="AG94:AM94"/>
    <mergeCell ref="AN94:AP94"/>
    <mergeCell ref="L85:AO85"/>
    <mergeCell ref="AM87:AN87"/>
    <mergeCell ref="AM89:AP89"/>
    <mergeCell ref="AM90:AP90"/>
    <mergeCell ref="W33:AE33"/>
    <mergeCell ref="AK33:AO33"/>
    <mergeCell ref="AK26:AO26"/>
    <mergeCell ref="L28:P28"/>
    <mergeCell ref="W28:AE28"/>
    <mergeCell ref="AK28:AO28"/>
    <mergeCell ref="W29:AE29"/>
    <mergeCell ref="AK35:AO35"/>
    <mergeCell ref="AK31:AO31"/>
    <mergeCell ref="L31:P31"/>
    <mergeCell ref="W32:AE32"/>
    <mergeCell ref="AK32:AO32"/>
    <mergeCell ref="AK29:AO29"/>
    <mergeCell ref="L29:P29"/>
    <mergeCell ref="W30:AE30"/>
    <mergeCell ref="AK30:AO30"/>
    <mergeCell ref="L30:P30"/>
    <mergeCell ref="BE5:BE34"/>
    <mergeCell ref="K5:AO5"/>
    <mergeCell ref="K6:AO6"/>
    <mergeCell ref="E14:AJ14"/>
    <mergeCell ref="E23:AN23"/>
  </mergeCells>
  <hyperlinks>
    <hyperlink ref="A95" location="'2005 - Rekonstrukce Spor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5</v>
      </c>
      <c r="AZ2" s="103" t="s">
        <v>83</v>
      </c>
      <c r="BA2" s="103" t="s">
        <v>1</v>
      </c>
      <c r="BB2" s="103" t="s">
        <v>1</v>
      </c>
      <c r="BC2" s="103" t="s">
        <v>84</v>
      </c>
      <c r="BD2" s="103" t="s">
        <v>85</v>
      </c>
    </row>
    <row r="3" spans="2:5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85</v>
      </c>
      <c r="AZ3" s="103" t="s">
        <v>86</v>
      </c>
      <c r="BA3" s="103" t="s">
        <v>1</v>
      </c>
      <c r="BB3" s="103" t="s">
        <v>1</v>
      </c>
      <c r="BC3" s="103" t="s">
        <v>87</v>
      </c>
      <c r="BD3" s="103" t="s">
        <v>85</v>
      </c>
    </row>
    <row r="4" spans="2:56" ht="24.95" customHeight="1">
      <c r="B4" s="20"/>
      <c r="D4" s="107" t="s">
        <v>88</v>
      </c>
      <c r="L4" s="20"/>
      <c r="M4" s="108" t="s">
        <v>10</v>
      </c>
      <c r="AT4" s="17" t="s">
        <v>4</v>
      </c>
      <c r="AZ4" s="103" t="s">
        <v>89</v>
      </c>
      <c r="BA4" s="103" t="s">
        <v>1</v>
      </c>
      <c r="BB4" s="103" t="s">
        <v>1</v>
      </c>
      <c r="BC4" s="103" t="s">
        <v>90</v>
      </c>
      <c r="BD4" s="103" t="s">
        <v>85</v>
      </c>
    </row>
    <row r="5" spans="2:56" ht="6.95" customHeight="1">
      <c r="B5" s="20"/>
      <c r="L5" s="20"/>
      <c r="AZ5" s="103" t="s">
        <v>91</v>
      </c>
      <c r="BA5" s="103" t="s">
        <v>1</v>
      </c>
      <c r="BB5" s="103" t="s">
        <v>1</v>
      </c>
      <c r="BC5" s="103" t="s">
        <v>92</v>
      </c>
      <c r="BD5" s="103" t="s">
        <v>85</v>
      </c>
    </row>
    <row r="6" spans="1:56" s="1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Z6" s="103" t="s">
        <v>93</v>
      </c>
      <c r="BA6" s="103" t="s">
        <v>1</v>
      </c>
      <c r="BB6" s="103" t="s">
        <v>1</v>
      </c>
      <c r="BC6" s="103" t="s">
        <v>94</v>
      </c>
      <c r="BD6" s="103" t="s">
        <v>85</v>
      </c>
    </row>
    <row r="7" spans="1:56" s="1" customFormat="1" ht="16.5" customHeight="1">
      <c r="A7" s="34"/>
      <c r="B7" s="39"/>
      <c r="C7" s="34"/>
      <c r="D7" s="34"/>
      <c r="E7" s="325" t="s">
        <v>17</v>
      </c>
      <c r="F7" s="326"/>
      <c r="G7" s="326"/>
      <c r="H7" s="326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Z7" s="103" t="s">
        <v>95</v>
      </c>
      <c r="BA7" s="103" t="s">
        <v>1</v>
      </c>
      <c r="BB7" s="103" t="s">
        <v>1</v>
      </c>
      <c r="BC7" s="103" t="s">
        <v>96</v>
      </c>
      <c r="BD7" s="103" t="s">
        <v>85</v>
      </c>
    </row>
    <row r="8" spans="1:56" s="1" customFormat="1" ht="12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3" t="s">
        <v>97</v>
      </c>
      <c r="BA8" s="103" t="s">
        <v>1</v>
      </c>
      <c r="BB8" s="103" t="s">
        <v>1</v>
      </c>
      <c r="BC8" s="103" t="s">
        <v>98</v>
      </c>
      <c r="BD8" s="103" t="s">
        <v>85</v>
      </c>
    </row>
    <row r="9" spans="1:56" s="1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3" t="s">
        <v>99</v>
      </c>
      <c r="BA9" s="103" t="s">
        <v>1</v>
      </c>
      <c r="BB9" s="103" t="s">
        <v>1</v>
      </c>
      <c r="BC9" s="103" t="s">
        <v>100</v>
      </c>
      <c r="BD9" s="103" t="s">
        <v>85</v>
      </c>
    </row>
    <row r="10" spans="1:56" s="1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 t="str">
        <f ca="1">'Rekapitulace stavby'!AN8</f>
        <v>24. 2. 2020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03" t="s">
        <v>101</v>
      </c>
      <c r="BA10" s="103" t="s">
        <v>1</v>
      </c>
      <c r="BB10" s="103" t="s">
        <v>1</v>
      </c>
      <c r="BC10" s="103" t="s">
        <v>102</v>
      </c>
      <c r="BD10" s="103" t="s">
        <v>85</v>
      </c>
    </row>
    <row r="11" spans="1:56" s="1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03" t="s">
        <v>103</v>
      </c>
      <c r="BA11" s="103" t="s">
        <v>1</v>
      </c>
      <c r="BB11" s="103" t="s">
        <v>1</v>
      </c>
      <c r="BC11" s="103" t="s">
        <v>104</v>
      </c>
      <c r="BD11" s="103" t="s">
        <v>85</v>
      </c>
    </row>
    <row r="12" spans="1:56" s="1" customFormat="1" ht="12" customHeight="1">
      <c r="A12" s="34"/>
      <c r="B12" s="39"/>
      <c r="C12" s="34"/>
      <c r="D12" s="109" t="s">
        <v>24</v>
      </c>
      <c r="E12" s="34"/>
      <c r="F12" s="34"/>
      <c r="G12" s="34"/>
      <c r="H12" s="34"/>
      <c r="I12" s="112" t="s">
        <v>25</v>
      </c>
      <c r="J12" s="111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03" t="s">
        <v>105</v>
      </c>
      <c r="BA12" s="103" t="s">
        <v>1</v>
      </c>
      <c r="BB12" s="103" t="s">
        <v>1</v>
      </c>
      <c r="BC12" s="103" t="s">
        <v>106</v>
      </c>
      <c r="BD12" s="103" t="s">
        <v>85</v>
      </c>
    </row>
    <row r="13" spans="1:31" s="1" customFormat="1" ht="18" customHeight="1">
      <c r="A13" s="34"/>
      <c r="B13" s="39"/>
      <c r="C13" s="34"/>
      <c r="D13" s="34"/>
      <c r="E13" s="111" t="s">
        <v>26</v>
      </c>
      <c r="F13" s="34"/>
      <c r="G13" s="34"/>
      <c r="H13" s="34"/>
      <c r="I13" s="112" t="s">
        <v>27</v>
      </c>
      <c r="J13" s="111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1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1" customFormat="1" ht="12" customHeight="1">
      <c r="A15" s="34"/>
      <c r="B15" s="39"/>
      <c r="C15" s="34"/>
      <c r="D15" s="109" t="s">
        <v>28</v>
      </c>
      <c r="E15" s="34"/>
      <c r="F15" s="34"/>
      <c r="G15" s="34"/>
      <c r="H15" s="34"/>
      <c r="I15" s="112" t="s">
        <v>25</v>
      </c>
      <c r="J15" s="30" t="str">
        <f ca="1"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1" customFormat="1" ht="18" customHeight="1">
      <c r="A16" s="34"/>
      <c r="B16" s="39"/>
      <c r="C16" s="34"/>
      <c r="D16" s="34"/>
      <c r="E16" s="327" t="str">
        <f ca="1">'Rekapitulace stavby'!E14</f>
        <v>Vyplň údaj</v>
      </c>
      <c r="F16" s="328"/>
      <c r="G16" s="328"/>
      <c r="H16" s="328"/>
      <c r="I16" s="112" t="s">
        <v>27</v>
      </c>
      <c r="J16" s="30" t="str">
        <f ca="1"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2" customHeight="1">
      <c r="A18" s="34"/>
      <c r="B18" s="39"/>
      <c r="C18" s="34"/>
      <c r="D18" s="109" t="s">
        <v>30</v>
      </c>
      <c r="E18" s="34"/>
      <c r="F18" s="34"/>
      <c r="G18" s="34"/>
      <c r="H18" s="34"/>
      <c r="I18" s="112" t="s">
        <v>25</v>
      </c>
      <c r="J18" s="111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18" customHeight="1">
      <c r="A19" s="34"/>
      <c r="B19" s="39"/>
      <c r="C19" s="34"/>
      <c r="D19" s="34"/>
      <c r="E19" s="111" t="s">
        <v>31</v>
      </c>
      <c r="F19" s="34"/>
      <c r="G19" s="34"/>
      <c r="H19" s="34"/>
      <c r="I19" s="112" t="s">
        <v>27</v>
      </c>
      <c r="J19" s="111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2" customHeight="1">
      <c r="A21" s="34"/>
      <c r="B21" s="39"/>
      <c r="C21" s="34"/>
      <c r="D21" s="109" t="s">
        <v>33</v>
      </c>
      <c r="E21" s="34"/>
      <c r="F21" s="34"/>
      <c r="G21" s="34"/>
      <c r="H21" s="34"/>
      <c r="I21" s="112" t="s">
        <v>25</v>
      </c>
      <c r="J21" s="111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18" customHeight="1">
      <c r="A22" s="34"/>
      <c r="B22" s="39"/>
      <c r="C22" s="34"/>
      <c r="D22" s="34"/>
      <c r="E22" s="111" t="s">
        <v>34</v>
      </c>
      <c r="F22" s="34"/>
      <c r="G22" s="34"/>
      <c r="H22" s="34"/>
      <c r="I22" s="112" t="s">
        <v>27</v>
      </c>
      <c r="J22" s="111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2" customHeight="1">
      <c r="A24" s="34"/>
      <c r="B24" s="39"/>
      <c r="C24" s="34"/>
      <c r="D24" s="109" t="s">
        <v>35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7" customFormat="1" ht="16.5" customHeight="1">
      <c r="A25" s="114"/>
      <c r="B25" s="115"/>
      <c r="C25" s="114"/>
      <c r="D25" s="114"/>
      <c r="E25" s="329" t="s">
        <v>1</v>
      </c>
      <c r="F25" s="329"/>
      <c r="G25" s="329"/>
      <c r="H25" s="329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1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1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1" customFormat="1" ht="25.35" customHeight="1">
      <c r="A28" s="34"/>
      <c r="B28" s="39"/>
      <c r="C28" s="34"/>
      <c r="D28" s="120" t="s">
        <v>36</v>
      </c>
      <c r="E28" s="34"/>
      <c r="F28" s="34"/>
      <c r="G28" s="34"/>
      <c r="H28" s="34"/>
      <c r="I28" s="110"/>
      <c r="J28" s="121">
        <f>ROUND(J130,2)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14.45" customHeight="1">
      <c r="A30" s="34"/>
      <c r="B30" s="39"/>
      <c r="C30" s="34"/>
      <c r="D30" s="34"/>
      <c r="E30" s="34"/>
      <c r="F30" s="122" t="s">
        <v>38</v>
      </c>
      <c r="G30" s="34"/>
      <c r="H30" s="34"/>
      <c r="I30" s="123" t="s">
        <v>37</v>
      </c>
      <c r="J30" s="122" t="s">
        <v>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14.45" customHeight="1">
      <c r="A31" s="34"/>
      <c r="B31" s="39"/>
      <c r="C31" s="34"/>
      <c r="D31" s="124" t="s">
        <v>40</v>
      </c>
      <c r="E31" s="109" t="s">
        <v>41</v>
      </c>
      <c r="F31" s="125">
        <f>ROUND((SUM(BE130:BE389)),2)</f>
        <v>0</v>
      </c>
      <c r="G31" s="34"/>
      <c r="H31" s="34"/>
      <c r="I31" s="126">
        <v>0.21</v>
      </c>
      <c r="J31" s="125">
        <f>ROUND(((SUM(BE130:BE389))*I31),2)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45" customHeight="1">
      <c r="A32" s="34"/>
      <c r="B32" s="39"/>
      <c r="C32" s="34"/>
      <c r="D32" s="34"/>
      <c r="E32" s="109" t="s">
        <v>42</v>
      </c>
      <c r="F32" s="125">
        <f>ROUND((SUM(BF130:BF389)),2)</f>
        <v>0</v>
      </c>
      <c r="G32" s="34"/>
      <c r="H32" s="34"/>
      <c r="I32" s="126">
        <v>0.15</v>
      </c>
      <c r="J32" s="125">
        <f>ROUND(((SUM(BF130:BF389))*I32),2)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45" customHeight="1" hidden="1">
      <c r="A33" s="34"/>
      <c r="B33" s="39"/>
      <c r="C33" s="34"/>
      <c r="D33" s="34"/>
      <c r="E33" s="109" t="s">
        <v>43</v>
      </c>
      <c r="F33" s="125">
        <f>ROUND((SUM(BG130:BG389)),2)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 hidden="1">
      <c r="A34" s="34"/>
      <c r="B34" s="39"/>
      <c r="C34" s="34"/>
      <c r="D34" s="34"/>
      <c r="E34" s="109" t="s">
        <v>44</v>
      </c>
      <c r="F34" s="125">
        <f>ROUND((SUM(BH130:BH389)),2)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customHeight="1" hidden="1">
      <c r="A35" s="34"/>
      <c r="B35" s="39"/>
      <c r="C35" s="34"/>
      <c r="D35" s="34"/>
      <c r="E35" s="109" t="s">
        <v>45</v>
      </c>
      <c r="F35" s="125">
        <f>ROUND((SUM(BI130:BI389)),2)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25.35" customHeight="1">
      <c r="A37" s="34"/>
      <c r="B37" s="39"/>
      <c r="C37" s="127"/>
      <c r="D37" s="128" t="s">
        <v>46</v>
      </c>
      <c r="E37" s="129"/>
      <c r="F37" s="129"/>
      <c r="G37" s="130" t="s">
        <v>47</v>
      </c>
      <c r="H37" s="131" t="s">
        <v>48</v>
      </c>
      <c r="I37" s="132"/>
      <c r="J37" s="133">
        <f>SUM(J28:J35)</f>
        <v>0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51"/>
      <c r="D50" s="135" t="s">
        <v>49</v>
      </c>
      <c r="E50" s="136"/>
      <c r="F50" s="136"/>
      <c r="G50" s="135" t="s">
        <v>50</v>
      </c>
      <c r="H50" s="136"/>
      <c r="I50" s="137"/>
      <c r="J50" s="136"/>
      <c r="K50" s="136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1" customFormat="1" ht="12.75">
      <c r="A61" s="34"/>
      <c r="B61" s="39"/>
      <c r="C61" s="34"/>
      <c r="D61" s="138" t="s">
        <v>51</v>
      </c>
      <c r="E61" s="139"/>
      <c r="F61" s="140" t="s">
        <v>52</v>
      </c>
      <c r="G61" s="138" t="s">
        <v>51</v>
      </c>
      <c r="H61" s="139"/>
      <c r="I61" s="141"/>
      <c r="J61" s="142" t="s">
        <v>52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1" customFormat="1" ht="12.75">
      <c r="A65" s="34"/>
      <c r="B65" s="39"/>
      <c r="C65" s="34"/>
      <c r="D65" s="135" t="s">
        <v>53</v>
      </c>
      <c r="E65" s="143"/>
      <c r="F65" s="143"/>
      <c r="G65" s="135" t="s">
        <v>54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1" customFormat="1" ht="12.75">
      <c r="A76" s="34"/>
      <c r="B76" s="39"/>
      <c r="C76" s="34"/>
      <c r="D76" s="138" t="s">
        <v>51</v>
      </c>
      <c r="E76" s="139"/>
      <c r="F76" s="140" t="s">
        <v>52</v>
      </c>
      <c r="G76" s="138" t="s">
        <v>51</v>
      </c>
      <c r="H76" s="139"/>
      <c r="I76" s="141"/>
      <c r="J76" s="142" t="s">
        <v>52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1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" customFormat="1" ht="24.95" customHeight="1">
      <c r="A82" s="34"/>
      <c r="B82" s="35"/>
      <c r="C82" s="23" t="s">
        <v>107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" customFormat="1" ht="16.5" customHeight="1">
      <c r="A85" s="34"/>
      <c r="B85" s="35"/>
      <c r="C85" s="36"/>
      <c r="D85" s="36"/>
      <c r="E85" s="303" t="str">
        <f>E7</f>
        <v>Rekonstrukce Sportovního areálu manž.Zátopkových, Vrchlabí</v>
      </c>
      <c r="F85" s="324"/>
      <c r="G85" s="324"/>
      <c r="H85" s="324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6.95" customHeight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" customFormat="1" ht="12" customHeight="1">
      <c r="A87" s="34"/>
      <c r="B87" s="35"/>
      <c r="C87" s="29" t="s">
        <v>20</v>
      </c>
      <c r="D87" s="36"/>
      <c r="E87" s="36"/>
      <c r="F87" s="27" t="str">
        <f>F10</f>
        <v xml:space="preserve"> </v>
      </c>
      <c r="G87" s="36"/>
      <c r="H87" s="36"/>
      <c r="I87" s="112" t="s">
        <v>22</v>
      </c>
      <c r="J87" s="66" t="str">
        <f>IF(J10="","",J10)</f>
        <v>24. 2. 2020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" customFormat="1" ht="25.7" customHeight="1">
      <c r="A89" s="34"/>
      <c r="B89" s="35"/>
      <c r="C89" s="29" t="s">
        <v>24</v>
      </c>
      <c r="D89" s="36"/>
      <c r="E89" s="36"/>
      <c r="F89" s="27" t="str">
        <f>E13</f>
        <v>Město Vrchlabí</v>
      </c>
      <c r="G89" s="36"/>
      <c r="H89" s="36"/>
      <c r="I89" s="112" t="s">
        <v>30</v>
      </c>
      <c r="J89" s="32" t="str">
        <f>E19</f>
        <v>Ing.P.Starý, Vrchlabí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112" t="s">
        <v>33</v>
      </c>
      <c r="J90" s="32" t="str">
        <f>E22</f>
        <v>Ing.Jiřičková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" customFormat="1" ht="10.35" customHeight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" customFormat="1" ht="29.25" customHeight="1">
      <c r="A92" s="34"/>
      <c r="B92" s="35"/>
      <c r="C92" s="151" t="s">
        <v>108</v>
      </c>
      <c r="D92" s="43"/>
      <c r="E92" s="43"/>
      <c r="F92" s="43"/>
      <c r="G92" s="43"/>
      <c r="H92" s="43"/>
      <c r="I92" s="152"/>
      <c r="J92" s="153" t="s">
        <v>109</v>
      </c>
      <c r="K92" s="43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" customFormat="1" ht="10.35" customHeight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1" customFormat="1" ht="22.9" customHeight="1">
      <c r="A94" s="34"/>
      <c r="B94" s="35"/>
      <c r="C94" s="154" t="s">
        <v>110</v>
      </c>
      <c r="D94" s="36"/>
      <c r="E94" s="36"/>
      <c r="F94" s="36"/>
      <c r="G94" s="36"/>
      <c r="H94" s="36"/>
      <c r="I94" s="110"/>
      <c r="J94" s="83">
        <f>J130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111</v>
      </c>
    </row>
    <row r="95" spans="2:12" s="8" customFormat="1" ht="24.95" customHeight="1">
      <c r="B95" s="155"/>
      <c r="C95" s="156"/>
      <c r="D95" s="157" t="s">
        <v>112</v>
      </c>
      <c r="E95" s="158"/>
      <c r="F95" s="158"/>
      <c r="G95" s="158"/>
      <c r="H95" s="158"/>
      <c r="I95" s="159"/>
      <c r="J95" s="160">
        <f>J131</f>
        <v>0</v>
      </c>
      <c r="K95" s="156"/>
      <c r="L95" s="161"/>
    </row>
    <row r="96" spans="2:12" s="9" customFormat="1" ht="19.9" customHeight="1">
      <c r="B96" s="162"/>
      <c r="C96" s="163"/>
      <c r="D96" s="164" t="s">
        <v>113</v>
      </c>
      <c r="E96" s="165"/>
      <c r="F96" s="165"/>
      <c r="G96" s="165"/>
      <c r="H96" s="165"/>
      <c r="I96" s="166"/>
      <c r="J96" s="167">
        <f>J132</f>
        <v>0</v>
      </c>
      <c r="K96" s="163"/>
      <c r="L96" s="168"/>
    </row>
    <row r="97" spans="2:12" s="9" customFormat="1" ht="19.9" customHeight="1">
      <c r="B97" s="162"/>
      <c r="C97" s="163"/>
      <c r="D97" s="164" t="s">
        <v>114</v>
      </c>
      <c r="E97" s="165"/>
      <c r="F97" s="165"/>
      <c r="G97" s="165"/>
      <c r="H97" s="165"/>
      <c r="I97" s="166"/>
      <c r="J97" s="167">
        <f>J202</f>
        <v>0</v>
      </c>
      <c r="K97" s="163"/>
      <c r="L97" s="168"/>
    </row>
    <row r="98" spans="2:12" s="9" customFormat="1" ht="19.9" customHeight="1">
      <c r="B98" s="162"/>
      <c r="C98" s="163"/>
      <c r="D98" s="164" t="s">
        <v>115</v>
      </c>
      <c r="E98" s="165"/>
      <c r="F98" s="165"/>
      <c r="G98" s="165"/>
      <c r="H98" s="165"/>
      <c r="I98" s="166"/>
      <c r="J98" s="167">
        <f>J212</f>
        <v>0</v>
      </c>
      <c r="K98" s="163"/>
      <c r="L98" s="168"/>
    </row>
    <row r="99" spans="2:12" s="9" customFormat="1" ht="19.9" customHeight="1">
      <c r="B99" s="162"/>
      <c r="C99" s="163"/>
      <c r="D99" s="164" t="s">
        <v>116</v>
      </c>
      <c r="E99" s="165"/>
      <c r="F99" s="165"/>
      <c r="G99" s="165"/>
      <c r="H99" s="165"/>
      <c r="I99" s="166"/>
      <c r="J99" s="167">
        <f>J215</f>
        <v>0</v>
      </c>
      <c r="K99" s="163"/>
      <c r="L99" s="168"/>
    </row>
    <row r="100" spans="2:12" s="9" customFormat="1" ht="19.9" customHeight="1">
      <c r="B100" s="162"/>
      <c r="C100" s="163"/>
      <c r="D100" s="164" t="s">
        <v>117</v>
      </c>
      <c r="E100" s="165"/>
      <c r="F100" s="165"/>
      <c r="G100" s="165"/>
      <c r="H100" s="165"/>
      <c r="I100" s="166"/>
      <c r="J100" s="167">
        <f>J237</f>
        <v>0</v>
      </c>
      <c r="K100" s="163"/>
      <c r="L100" s="168"/>
    </row>
    <row r="101" spans="2:12" s="9" customFormat="1" ht="19.9" customHeight="1">
      <c r="B101" s="162"/>
      <c r="C101" s="163"/>
      <c r="D101" s="164" t="s">
        <v>118</v>
      </c>
      <c r="E101" s="165"/>
      <c r="F101" s="165"/>
      <c r="G101" s="165"/>
      <c r="H101" s="165"/>
      <c r="I101" s="166"/>
      <c r="J101" s="167">
        <f>J305</f>
        <v>0</v>
      </c>
      <c r="K101" s="163"/>
      <c r="L101" s="168"/>
    </row>
    <row r="102" spans="2:12" s="9" customFormat="1" ht="19.9" customHeight="1">
      <c r="B102" s="162"/>
      <c r="C102" s="163"/>
      <c r="D102" s="164" t="s">
        <v>119</v>
      </c>
      <c r="E102" s="165"/>
      <c r="F102" s="165"/>
      <c r="G102" s="165"/>
      <c r="H102" s="165"/>
      <c r="I102" s="166"/>
      <c r="J102" s="167">
        <f>J321</f>
        <v>0</v>
      </c>
      <c r="K102" s="163"/>
      <c r="L102" s="168"/>
    </row>
    <row r="103" spans="2:12" s="9" customFormat="1" ht="19.9" customHeight="1">
      <c r="B103" s="162"/>
      <c r="C103" s="163"/>
      <c r="D103" s="164" t="s">
        <v>120</v>
      </c>
      <c r="E103" s="165"/>
      <c r="F103" s="165"/>
      <c r="G103" s="165"/>
      <c r="H103" s="165"/>
      <c r="I103" s="166"/>
      <c r="J103" s="167">
        <f>J330</f>
        <v>0</v>
      </c>
      <c r="K103" s="163"/>
      <c r="L103" s="168"/>
    </row>
    <row r="104" spans="2:12" s="8" customFormat="1" ht="24.95" customHeight="1">
      <c r="B104" s="155"/>
      <c r="C104" s="156"/>
      <c r="D104" s="157" t="s">
        <v>121</v>
      </c>
      <c r="E104" s="158"/>
      <c r="F104" s="158"/>
      <c r="G104" s="158"/>
      <c r="H104" s="158"/>
      <c r="I104" s="159"/>
      <c r="J104" s="160">
        <f>J333</f>
        <v>0</v>
      </c>
      <c r="K104" s="156"/>
      <c r="L104" s="161"/>
    </row>
    <row r="105" spans="2:12" s="9" customFormat="1" ht="19.9" customHeight="1">
      <c r="B105" s="162"/>
      <c r="C105" s="163"/>
      <c r="D105" s="164" t="s">
        <v>122</v>
      </c>
      <c r="E105" s="165"/>
      <c r="F105" s="165"/>
      <c r="G105" s="165"/>
      <c r="H105" s="165"/>
      <c r="I105" s="166"/>
      <c r="J105" s="167">
        <f>J334</f>
        <v>0</v>
      </c>
      <c r="K105" s="163"/>
      <c r="L105" s="168"/>
    </row>
    <row r="106" spans="2:12" s="8" customFormat="1" ht="24.95" customHeight="1">
      <c r="B106" s="155"/>
      <c r="C106" s="156"/>
      <c r="D106" s="157" t="s">
        <v>123</v>
      </c>
      <c r="E106" s="158"/>
      <c r="F106" s="158"/>
      <c r="G106" s="158"/>
      <c r="H106" s="158"/>
      <c r="I106" s="159"/>
      <c r="J106" s="160">
        <f>J337</f>
        <v>0</v>
      </c>
      <c r="K106" s="156"/>
      <c r="L106" s="161"/>
    </row>
    <row r="107" spans="2:12" s="9" customFormat="1" ht="19.9" customHeight="1">
      <c r="B107" s="162"/>
      <c r="C107" s="163"/>
      <c r="D107" s="164" t="s">
        <v>124</v>
      </c>
      <c r="E107" s="165"/>
      <c r="F107" s="165"/>
      <c r="G107" s="165"/>
      <c r="H107" s="165"/>
      <c r="I107" s="166"/>
      <c r="J107" s="167">
        <f>J338</f>
        <v>0</v>
      </c>
      <c r="K107" s="163"/>
      <c r="L107" s="168"/>
    </row>
    <row r="108" spans="2:12" s="9" customFormat="1" ht="19.9" customHeight="1">
      <c r="B108" s="162"/>
      <c r="C108" s="163"/>
      <c r="D108" s="164" t="s">
        <v>125</v>
      </c>
      <c r="E108" s="165"/>
      <c r="F108" s="165"/>
      <c r="G108" s="165"/>
      <c r="H108" s="165"/>
      <c r="I108" s="166"/>
      <c r="J108" s="167">
        <f>J348</f>
        <v>0</v>
      </c>
      <c r="K108" s="163"/>
      <c r="L108" s="168"/>
    </row>
    <row r="109" spans="2:12" s="8" customFormat="1" ht="24.95" customHeight="1">
      <c r="B109" s="155"/>
      <c r="C109" s="156"/>
      <c r="D109" s="157" t="s">
        <v>126</v>
      </c>
      <c r="E109" s="158"/>
      <c r="F109" s="158"/>
      <c r="G109" s="158"/>
      <c r="H109" s="158"/>
      <c r="I109" s="159"/>
      <c r="J109" s="160">
        <f>J380</f>
        <v>0</v>
      </c>
      <c r="K109" s="156"/>
      <c r="L109" s="161"/>
    </row>
    <row r="110" spans="2:12" s="9" customFormat="1" ht="19.9" customHeight="1">
      <c r="B110" s="162"/>
      <c r="C110" s="163"/>
      <c r="D110" s="164" t="s">
        <v>127</v>
      </c>
      <c r="E110" s="165"/>
      <c r="F110" s="165"/>
      <c r="G110" s="165"/>
      <c r="H110" s="165"/>
      <c r="I110" s="166"/>
      <c r="J110" s="167">
        <f>J381</f>
        <v>0</v>
      </c>
      <c r="K110" s="163"/>
      <c r="L110" s="168"/>
    </row>
    <row r="111" spans="2:12" s="9" customFormat="1" ht="19.9" customHeight="1">
      <c r="B111" s="162"/>
      <c r="C111" s="163"/>
      <c r="D111" s="164" t="s">
        <v>128</v>
      </c>
      <c r="E111" s="165"/>
      <c r="F111" s="165"/>
      <c r="G111" s="165"/>
      <c r="H111" s="165"/>
      <c r="I111" s="166"/>
      <c r="J111" s="167">
        <f>J384</f>
        <v>0</v>
      </c>
      <c r="K111" s="163"/>
      <c r="L111" s="168"/>
    </row>
    <row r="112" spans="2:12" s="9" customFormat="1" ht="19.9" customHeight="1">
      <c r="B112" s="162"/>
      <c r="C112" s="163"/>
      <c r="D112" s="164" t="s">
        <v>129</v>
      </c>
      <c r="E112" s="165"/>
      <c r="F112" s="165"/>
      <c r="G112" s="165"/>
      <c r="H112" s="165"/>
      <c r="I112" s="166"/>
      <c r="J112" s="167">
        <f>J388</f>
        <v>0</v>
      </c>
      <c r="K112" s="163"/>
      <c r="L112" s="168"/>
    </row>
    <row r="113" spans="1:31" s="1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110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1" customFormat="1" ht="6.95" customHeight="1">
      <c r="A114" s="34"/>
      <c r="B114" s="54"/>
      <c r="C114" s="55"/>
      <c r="D114" s="55"/>
      <c r="E114" s="55"/>
      <c r="F114" s="55"/>
      <c r="G114" s="55"/>
      <c r="H114" s="55"/>
      <c r="I114" s="147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1" customFormat="1" ht="6.95" customHeight="1">
      <c r="A118" s="34"/>
      <c r="B118" s="56"/>
      <c r="C118" s="57"/>
      <c r="D118" s="57"/>
      <c r="E118" s="57"/>
      <c r="F118" s="57"/>
      <c r="G118" s="57"/>
      <c r="H118" s="57"/>
      <c r="I118" s="150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" customFormat="1" ht="24.95" customHeight="1">
      <c r="A119" s="34"/>
      <c r="B119" s="35"/>
      <c r="C119" s="23" t="s">
        <v>130</v>
      </c>
      <c r="D119" s="36"/>
      <c r="E119" s="36"/>
      <c r="F119" s="36"/>
      <c r="G119" s="36"/>
      <c r="H119" s="36"/>
      <c r="I119" s="110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10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110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" customFormat="1" ht="16.5" customHeight="1">
      <c r="A122" s="34"/>
      <c r="B122" s="35"/>
      <c r="C122" s="36"/>
      <c r="D122" s="36"/>
      <c r="E122" s="303" t="str">
        <f>E7</f>
        <v>Rekonstrukce Sportovního areálu manž.Zátopkových, Vrchlabí</v>
      </c>
      <c r="F122" s="324"/>
      <c r="G122" s="324"/>
      <c r="H122" s="324"/>
      <c r="I122" s="110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10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" customFormat="1" ht="12" customHeight="1">
      <c r="A124" s="34"/>
      <c r="B124" s="35"/>
      <c r="C124" s="29" t="s">
        <v>20</v>
      </c>
      <c r="D124" s="36"/>
      <c r="E124" s="36"/>
      <c r="F124" s="27" t="str">
        <f>F10</f>
        <v xml:space="preserve"> </v>
      </c>
      <c r="G124" s="36"/>
      <c r="H124" s="36"/>
      <c r="I124" s="112" t="s">
        <v>22</v>
      </c>
      <c r="J124" s="66" t="str">
        <f>IF(J10="","",J10)</f>
        <v>24. 2. 2020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110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" customFormat="1" ht="25.7" customHeight="1">
      <c r="A126" s="34"/>
      <c r="B126" s="35"/>
      <c r="C126" s="29" t="s">
        <v>24</v>
      </c>
      <c r="D126" s="36"/>
      <c r="E126" s="36"/>
      <c r="F126" s="27" t="str">
        <f>E13</f>
        <v>Město Vrchlabí</v>
      </c>
      <c r="G126" s="36"/>
      <c r="H126" s="36"/>
      <c r="I126" s="112" t="s">
        <v>30</v>
      </c>
      <c r="J126" s="32" t="str">
        <f>E19</f>
        <v>Ing.P.Starý, Vrchlabí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" customFormat="1" ht="15.2" customHeight="1">
      <c r="A127" s="34"/>
      <c r="B127" s="35"/>
      <c r="C127" s="29" t="s">
        <v>28</v>
      </c>
      <c r="D127" s="36"/>
      <c r="E127" s="36"/>
      <c r="F127" s="27" t="str">
        <f>IF(E16="","",E16)</f>
        <v>Vyplň údaj</v>
      </c>
      <c r="G127" s="36"/>
      <c r="H127" s="36"/>
      <c r="I127" s="112" t="s">
        <v>33</v>
      </c>
      <c r="J127" s="32" t="str">
        <f>E22</f>
        <v>Ing.Jiřičková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110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0" customFormat="1" ht="29.25" customHeight="1">
      <c r="A129" s="169"/>
      <c r="B129" s="170"/>
      <c r="C129" s="171" t="s">
        <v>131</v>
      </c>
      <c r="D129" s="172" t="s">
        <v>61</v>
      </c>
      <c r="E129" s="172" t="s">
        <v>57</v>
      </c>
      <c r="F129" s="172" t="s">
        <v>58</v>
      </c>
      <c r="G129" s="172" t="s">
        <v>132</v>
      </c>
      <c r="H129" s="172" t="s">
        <v>133</v>
      </c>
      <c r="I129" s="173" t="s">
        <v>134</v>
      </c>
      <c r="J129" s="172" t="s">
        <v>109</v>
      </c>
      <c r="K129" s="174" t="s">
        <v>135</v>
      </c>
      <c r="L129" s="175"/>
      <c r="M129" s="74" t="s">
        <v>1</v>
      </c>
      <c r="N129" s="75" t="s">
        <v>40</v>
      </c>
      <c r="O129" s="75" t="s">
        <v>136</v>
      </c>
      <c r="P129" s="75" t="s">
        <v>137</v>
      </c>
      <c r="Q129" s="75" t="s">
        <v>138</v>
      </c>
      <c r="R129" s="75" t="s">
        <v>139</v>
      </c>
      <c r="S129" s="75" t="s">
        <v>140</v>
      </c>
      <c r="T129" s="76" t="s">
        <v>141</v>
      </c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</row>
    <row r="130" spans="1:63" s="1" customFormat="1" ht="22.9" customHeight="1">
      <c r="A130" s="34"/>
      <c r="B130" s="35"/>
      <c r="C130" s="81" t="s">
        <v>142</v>
      </c>
      <c r="D130" s="36"/>
      <c r="E130" s="36"/>
      <c r="F130" s="36"/>
      <c r="G130" s="36"/>
      <c r="H130" s="36"/>
      <c r="I130" s="110"/>
      <c r="J130" s="176">
        <f>BK130</f>
        <v>0</v>
      </c>
      <c r="K130" s="36"/>
      <c r="L130" s="39"/>
      <c r="M130" s="77"/>
      <c r="N130" s="177"/>
      <c r="O130" s="78"/>
      <c r="P130" s="178">
        <f>P131+P333+P337+P380</f>
        <v>0</v>
      </c>
      <c r="Q130" s="78"/>
      <c r="R130" s="178">
        <f>R131+R333+R337+R380</f>
        <v>1100.24822352</v>
      </c>
      <c r="S130" s="78"/>
      <c r="T130" s="179">
        <f>T131+T333+T337+T380</f>
        <v>487.37652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75</v>
      </c>
      <c r="AU130" s="17" t="s">
        <v>111</v>
      </c>
      <c r="BK130" s="180">
        <f>BK131+BK333+BK337+BK380</f>
        <v>0</v>
      </c>
    </row>
    <row r="131" spans="2:63" s="11" customFormat="1" ht="25.9" customHeight="1">
      <c r="B131" s="181"/>
      <c r="C131" s="182"/>
      <c r="D131" s="183" t="s">
        <v>75</v>
      </c>
      <c r="E131" s="184" t="s">
        <v>143</v>
      </c>
      <c r="F131" s="184" t="s">
        <v>144</v>
      </c>
      <c r="G131" s="182"/>
      <c r="H131" s="182"/>
      <c r="I131" s="185"/>
      <c r="J131" s="186">
        <f>BK131</f>
        <v>0</v>
      </c>
      <c r="K131" s="182"/>
      <c r="L131" s="187"/>
      <c r="M131" s="188"/>
      <c r="N131" s="189"/>
      <c r="O131" s="189"/>
      <c r="P131" s="190">
        <f>P132+P202+P212+P215+P237+P305+P321+P330</f>
        <v>0</v>
      </c>
      <c r="Q131" s="189"/>
      <c r="R131" s="190">
        <f>R132+R202+R212+R215+R237+R305+R321+R330</f>
        <v>1042.16132352</v>
      </c>
      <c r="S131" s="189"/>
      <c r="T131" s="191">
        <f>T132+T202+T212+T215+T237+T305+T321+T330</f>
        <v>444.77652</v>
      </c>
      <c r="AR131" s="192" t="s">
        <v>81</v>
      </c>
      <c r="AT131" s="193" t="s">
        <v>75</v>
      </c>
      <c r="AU131" s="193" t="s">
        <v>76</v>
      </c>
      <c r="AY131" s="192" t="s">
        <v>145</v>
      </c>
      <c r="BK131" s="194">
        <f>BK132+BK202+BK212+BK215+BK237+BK305+BK321+BK330</f>
        <v>0</v>
      </c>
    </row>
    <row r="132" spans="2:63" s="11" customFormat="1" ht="22.9" customHeight="1">
      <c r="B132" s="181"/>
      <c r="C132" s="182"/>
      <c r="D132" s="183" t="s">
        <v>75</v>
      </c>
      <c r="E132" s="195" t="s">
        <v>81</v>
      </c>
      <c r="F132" s="195" t="s">
        <v>146</v>
      </c>
      <c r="G132" s="182"/>
      <c r="H132" s="182"/>
      <c r="I132" s="185"/>
      <c r="J132" s="196">
        <f>BK132</f>
        <v>0</v>
      </c>
      <c r="K132" s="182"/>
      <c r="L132" s="187"/>
      <c r="M132" s="188"/>
      <c r="N132" s="189"/>
      <c r="O132" s="189"/>
      <c r="P132" s="190">
        <f>SUM(P133:P201)</f>
        <v>0</v>
      </c>
      <c r="Q132" s="189"/>
      <c r="R132" s="190">
        <f>SUM(R133:R201)</f>
        <v>543.233599</v>
      </c>
      <c r="S132" s="189"/>
      <c r="T132" s="191">
        <f>SUM(T133:T201)</f>
        <v>444.77652</v>
      </c>
      <c r="AR132" s="192" t="s">
        <v>81</v>
      </c>
      <c r="AT132" s="193" t="s">
        <v>75</v>
      </c>
      <c r="AU132" s="193" t="s">
        <v>81</v>
      </c>
      <c r="AY132" s="192" t="s">
        <v>145</v>
      </c>
      <c r="BK132" s="194">
        <f>SUM(BK133:BK201)</f>
        <v>0</v>
      </c>
    </row>
    <row r="133" spans="1:65" s="1" customFormat="1" ht="16.5" customHeight="1">
      <c r="A133" s="34"/>
      <c r="B133" s="35"/>
      <c r="C133" s="197" t="s">
        <v>81</v>
      </c>
      <c r="D133" s="197" t="s">
        <v>147</v>
      </c>
      <c r="E133" s="198" t="s">
        <v>148</v>
      </c>
      <c r="F133" s="199" t="s">
        <v>149</v>
      </c>
      <c r="G133" s="200" t="s">
        <v>150</v>
      </c>
      <c r="H133" s="201">
        <v>1</v>
      </c>
      <c r="I133" s="202"/>
      <c r="J133" s="203">
        <f>ROUND(I133*H133,2)</f>
        <v>0</v>
      </c>
      <c r="K133" s="199" t="s">
        <v>1</v>
      </c>
      <c r="L133" s="39"/>
      <c r="M133" s="204" t="s">
        <v>1</v>
      </c>
      <c r="N133" s="205" t="s">
        <v>41</v>
      </c>
      <c r="O133" s="71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8" t="s">
        <v>151</v>
      </c>
      <c r="AT133" s="208" t="s">
        <v>147</v>
      </c>
      <c r="AU133" s="208" t="s">
        <v>85</v>
      </c>
      <c r="AY133" s="17" t="s">
        <v>145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7" t="s">
        <v>81</v>
      </c>
      <c r="BK133" s="209">
        <f>ROUND(I133*H133,2)</f>
        <v>0</v>
      </c>
      <c r="BL133" s="17" t="s">
        <v>151</v>
      </c>
      <c r="BM133" s="208" t="s">
        <v>152</v>
      </c>
    </row>
    <row r="134" spans="1:65" s="1" customFormat="1" ht="21.75" customHeight="1">
      <c r="A134" s="34"/>
      <c r="B134" s="35"/>
      <c r="C134" s="197" t="s">
        <v>85</v>
      </c>
      <c r="D134" s="197" t="s">
        <v>147</v>
      </c>
      <c r="E134" s="198" t="s">
        <v>153</v>
      </c>
      <c r="F134" s="199" t="s">
        <v>154</v>
      </c>
      <c r="G134" s="200" t="s">
        <v>155</v>
      </c>
      <c r="H134" s="201">
        <v>6</v>
      </c>
      <c r="I134" s="202"/>
      <c r="J134" s="203">
        <f>ROUND(I134*H134,2)</f>
        <v>0</v>
      </c>
      <c r="K134" s="199" t="s">
        <v>156</v>
      </c>
      <c r="L134" s="39"/>
      <c r="M134" s="204" t="s">
        <v>1</v>
      </c>
      <c r="N134" s="205" t="s">
        <v>41</v>
      </c>
      <c r="O134" s="71"/>
      <c r="P134" s="206">
        <f>O134*H134</f>
        <v>0</v>
      </c>
      <c r="Q134" s="206">
        <v>0</v>
      </c>
      <c r="R134" s="206">
        <f>Q134*H134</f>
        <v>0</v>
      </c>
      <c r="S134" s="206">
        <v>0.00426</v>
      </c>
      <c r="T134" s="207">
        <f>S134*H134</f>
        <v>0.02556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8" t="s">
        <v>151</v>
      </c>
      <c r="AT134" s="208" t="s">
        <v>147</v>
      </c>
      <c r="AU134" s="208" t="s">
        <v>85</v>
      </c>
      <c r="AY134" s="17" t="s">
        <v>145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81</v>
      </c>
      <c r="BK134" s="209">
        <f>ROUND(I134*H134,2)</f>
        <v>0</v>
      </c>
      <c r="BL134" s="17" t="s">
        <v>151</v>
      </c>
      <c r="BM134" s="208" t="s">
        <v>157</v>
      </c>
    </row>
    <row r="135" spans="2:51" s="12" customFormat="1" ht="12">
      <c r="B135" s="210"/>
      <c r="C135" s="211"/>
      <c r="D135" s="212" t="s">
        <v>158</v>
      </c>
      <c r="E135" s="213" t="s">
        <v>1</v>
      </c>
      <c r="F135" s="214" t="s">
        <v>159</v>
      </c>
      <c r="G135" s="211"/>
      <c r="H135" s="215">
        <v>6</v>
      </c>
      <c r="I135" s="216"/>
      <c r="J135" s="211"/>
      <c r="K135" s="211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158</v>
      </c>
      <c r="AU135" s="221" t="s">
        <v>85</v>
      </c>
      <c r="AV135" s="12" t="s">
        <v>85</v>
      </c>
      <c r="AW135" s="12" t="s">
        <v>32</v>
      </c>
      <c r="AX135" s="12" t="s">
        <v>81</v>
      </c>
      <c r="AY135" s="221" t="s">
        <v>145</v>
      </c>
    </row>
    <row r="136" spans="1:65" s="1" customFormat="1" ht="21.75" customHeight="1">
      <c r="A136" s="34"/>
      <c r="B136" s="35"/>
      <c r="C136" s="197" t="s">
        <v>160</v>
      </c>
      <c r="D136" s="197" t="s">
        <v>147</v>
      </c>
      <c r="E136" s="198" t="s">
        <v>161</v>
      </c>
      <c r="F136" s="199" t="s">
        <v>162</v>
      </c>
      <c r="G136" s="200" t="s">
        <v>155</v>
      </c>
      <c r="H136" s="201">
        <v>62.32</v>
      </c>
      <c r="I136" s="202"/>
      <c r="J136" s="203">
        <f>ROUND(I136*H136,2)</f>
        <v>0</v>
      </c>
      <c r="K136" s="199" t="s">
        <v>156</v>
      </c>
      <c r="L136" s="39"/>
      <c r="M136" s="204" t="s">
        <v>1</v>
      </c>
      <c r="N136" s="205" t="s">
        <v>41</v>
      </c>
      <c r="O136" s="71"/>
      <c r="P136" s="206">
        <f>O136*H136</f>
        <v>0</v>
      </c>
      <c r="Q136" s="206">
        <v>0</v>
      </c>
      <c r="R136" s="206">
        <f>Q136*H136</f>
        <v>0</v>
      </c>
      <c r="S136" s="206">
        <v>0.165</v>
      </c>
      <c r="T136" s="207">
        <f>S136*H136</f>
        <v>10.2828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8" t="s">
        <v>151</v>
      </c>
      <c r="AT136" s="208" t="s">
        <v>147</v>
      </c>
      <c r="AU136" s="208" t="s">
        <v>85</v>
      </c>
      <c r="AY136" s="17" t="s">
        <v>145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7" t="s">
        <v>81</v>
      </c>
      <c r="BK136" s="209">
        <f>ROUND(I136*H136,2)</f>
        <v>0</v>
      </c>
      <c r="BL136" s="17" t="s">
        <v>151</v>
      </c>
      <c r="BM136" s="208" t="s">
        <v>163</v>
      </c>
    </row>
    <row r="137" spans="2:51" s="12" customFormat="1" ht="12">
      <c r="B137" s="210"/>
      <c r="C137" s="211"/>
      <c r="D137" s="212" t="s">
        <v>158</v>
      </c>
      <c r="E137" s="213" t="s">
        <v>1</v>
      </c>
      <c r="F137" s="214" t="s">
        <v>164</v>
      </c>
      <c r="G137" s="211"/>
      <c r="H137" s="215">
        <v>62.32</v>
      </c>
      <c r="I137" s="216"/>
      <c r="J137" s="211"/>
      <c r="K137" s="211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158</v>
      </c>
      <c r="AU137" s="221" t="s">
        <v>85</v>
      </c>
      <c r="AV137" s="12" t="s">
        <v>85</v>
      </c>
      <c r="AW137" s="12" t="s">
        <v>32</v>
      </c>
      <c r="AX137" s="12" t="s">
        <v>76</v>
      </c>
      <c r="AY137" s="221" t="s">
        <v>145</v>
      </c>
    </row>
    <row r="138" spans="2:51" s="13" customFormat="1" ht="12">
      <c r="B138" s="222"/>
      <c r="C138" s="223"/>
      <c r="D138" s="212" t="s">
        <v>158</v>
      </c>
      <c r="E138" s="224" t="s">
        <v>103</v>
      </c>
      <c r="F138" s="225" t="s">
        <v>165</v>
      </c>
      <c r="G138" s="223"/>
      <c r="H138" s="226">
        <v>62.32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158</v>
      </c>
      <c r="AU138" s="232" t="s">
        <v>85</v>
      </c>
      <c r="AV138" s="13" t="s">
        <v>160</v>
      </c>
      <c r="AW138" s="13" t="s">
        <v>32</v>
      </c>
      <c r="AX138" s="13" t="s">
        <v>81</v>
      </c>
      <c r="AY138" s="232" t="s">
        <v>145</v>
      </c>
    </row>
    <row r="139" spans="1:65" s="1" customFormat="1" ht="21.75" customHeight="1">
      <c r="A139" s="34"/>
      <c r="B139" s="35"/>
      <c r="C139" s="197" t="s">
        <v>151</v>
      </c>
      <c r="D139" s="197" t="s">
        <v>147</v>
      </c>
      <c r="E139" s="198" t="s">
        <v>166</v>
      </c>
      <c r="F139" s="199" t="s">
        <v>167</v>
      </c>
      <c r="G139" s="200" t="s">
        <v>155</v>
      </c>
      <c r="H139" s="201">
        <v>15.6</v>
      </c>
      <c r="I139" s="202"/>
      <c r="J139" s="203">
        <f>ROUND(I139*H139,2)</f>
        <v>0</v>
      </c>
      <c r="K139" s="199" t="s">
        <v>156</v>
      </c>
      <c r="L139" s="39"/>
      <c r="M139" s="204" t="s">
        <v>1</v>
      </c>
      <c r="N139" s="205" t="s">
        <v>41</v>
      </c>
      <c r="O139" s="71"/>
      <c r="P139" s="206">
        <f>O139*H139</f>
        <v>0</v>
      </c>
      <c r="Q139" s="206">
        <v>0</v>
      </c>
      <c r="R139" s="206">
        <f>Q139*H139</f>
        <v>0</v>
      </c>
      <c r="S139" s="206">
        <v>0.316</v>
      </c>
      <c r="T139" s="207">
        <f>S139*H139</f>
        <v>4.9296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8" t="s">
        <v>151</v>
      </c>
      <c r="AT139" s="208" t="s">
        <v>147</v>
      </c>
      <c r="AU139" s="208" t="s">
        <v>85</v>
      </c>
      <c r="AY139" s="17" t="s">
        <v>145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7" t="s">
        <v>81</v>
      </c>
      <c r="BK139" s="209">
        <f>ROUND(I139*H139,2)</f>
        <v>0</v>
      </c>
      <c r="BL139" s="17" t="s">
        <v>151</v>
      </c>
      <c r="BM139" s="208" t="s">
        <v>168</v>
      </c>
    </row>
    <row r="140" spans="2:51" s="12" customFormat="1" ht="12">
      <c r="B140" s="210"/>
      <c r="C140" s="211"/>
      <c r="D140" s="212" t="s">
        <v>158</v>
      </c>
      <c r="E140" s="213" t="s">
        <v>1</v>
      </c>
      <c r="F140" s="214" t="s">
        <v>169</v>
      </c>
      <c r="G140" s="211"/>
      <c r="H140" s="215">
        <v>15.6</v>
      </c>
      <c r="I140" s="216"/>
      <c r="J140" s="211"/>
      <c r="K140" s="211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158</v>
      </c>
      <c r="AU140" s="221" t="s">
        <v>85</v>
      </c>
      <c r="AV140" s="12" t="s">
        <v>85</v>
      </c>
      <c r="AW140" s="12" t="s">
        <v>32</v>
      </c>
      <c r="AX140" s="12" t="s">
        <v>81</v>
      </c>
      <c r="AY140" s="221" t="s">
        <v>145</v>
      </c>
    </row>
    <row r="141" spans="1:65" s="1" customFormat="1" ht="21.75" customHeight="1">
      <c r="A141" s="34"/>
      <c r="B141" s="35"/>
      <c r="C141" s="197" t="s">
        <v>170</v>
      </c>
      <c r="D141" s="197" t="s">
        <v>147</v>
      </c>
      <c r="E141" s="198" t="s">
        <v>171</v>
      </c>
      <c r="F141" s="199" t="s">
        <v>172</v>
      </c>
      <c r="G141" s="200" t="s">
        <v>155</v>
      </c>
      <c r="H141" s="201">
        <v>1847.68</v>
      </c>
      <c r="I141" s="202"/>
      <c r="J141" s="203">
        <f>ROUND(I141*H141,2)</f>
        <v>0</v>
      </c>
      <c r="K141" s="199" t="s">
        <v>156</v>
      </c>
      <c r="L141" s="39"/>
      <c r="M141" s="204" t="s">
        <v>1</v>
      </c>
      <c r="N141" s="205" t="s">
        <v>41</v>
      </c>
      <c r="O141" s="71"/>
      <c r="P141" s="206">
        <f>O141*H141</f>
        <v>0</v>
      </c>
      <c r="Q141" s="206">
        <v>0</v>
      </c>
      <c r="R141" s="206">
        <f>Q141*H141</f>
        <v>0</v>
      </c>
      <c r="S141" s="206">
        <v>0.192</v>
      </c>
      <c r="T141" s="207">
        <f>S141*H141</f>
        <v>354.75456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8" t="s">
        <v>151</v>
      </c>
      <c r="AT141" s="208" t="s">
        <v>147</v>
      </c>
      <c r="AU141" s="208" t="s">
        <v>85</v>
      </c>
      <c r="AY141" s="17" t="s">
        <v>145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7" t="s">
        <v>81</v>
      </c>
      <c r="BK141" s="209">
        <f>ROUND(I141*H141,2)</f>
        <v>0</v>
      </c>
      <c r="BL141" s="17" t="s">
        <v>151</v>
      </c>
      <c r="BM141" s="208" t="s">
        <v>173</v>
      </c>
    </row>
    <row r="142" spans="2:51" s="12" customFormat="1" ht="12">
      <c r="B142" s="210"/>
      <c r="C142" s="211"/>
      <c r="D142" s="212" t="s">
        <v>158</v>
      </c>
      <c r="E142" s="213" t="s">
        <v>1</v>
      </c>
      <c r="F142" s="214" t="s">
        <v>174</v>
      </c>
      <c r="G142" s="211"/>
      <c r="H142" s="215">
        <v>1847.68</v>
      </c>
      <c r="I142" s="216"/>
      <c r="J142" s="211"/>
      <c r="K142" s="211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158</v>
      </c>
      <c r="AU142" s="221" t="s">
        <v>85</v>
      </c>
      <c r="AV142" s="12" t="s">
        <v>85</v>
      </c>
      <c r="AW142" s="12" t="s">
        <v>32</v>
      </c>
      <c r="AX142" s="12" t="s">
        <v>81</v>
      </c>
      <c r="AY142" s="221" t="s">
        <v>145</v>
      </c>
    </row>
    <row r="143" spans="1:65" s="1" customFormat="1" ht="21.75" customHeight="1">
      <c r="A143" s="34"/>
      <c r="B143" s="35"/>
      <c r="C143" s="197" t="s">
        <v>175</v>
      </c>
      <c r="D143" s="197" t="s">
        <v>147</v>
      </c>
      <c r="E143" s="198" t="s">
        <v>176</v>
      </c>
      <c r="F143" s="199" t="s">
        <v>177</v>
      </c>
      <c r="G143" s="200" t="s">
        <v>155</v>
      </c>
      <c r="H143" s="201">
        <v>1910</v>
      </c>
      <c r="I143" s="202"/>
      <c r="J143" s="203">
        <f>ROUND(I143*H143,2)</f>
        <v>0</v>
      </c>
      <c r="K143" s="199" t="s">
        <v>1</v>
      </c>
      <c r="L143" s="39"/>
      <c r="M143" s="204" t="s">
        <v>1</v>
      </c>
      <c r="N143" s="205" t="s">
        <v>41</v>
      </c>
      <c r="O143" s="71"/>
      <c r="P143" s="206">
        <f>O143*H143</f>
        <v>0</v>
      </c>
      <c r="Q143" s="206">
        <v>0</v>
      </c>
      <c r="R143" s="206">
        <f>Q143*H143</f>
        <v>0</v>
      </c>
      <c r="S143" s="206">
        <v>0.0384</v>
      </c>
      <c r="T143" s="207">
        <f>S143*H143</f>
        <v>73.344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8" t="s">
        <v>151</v>
      </c>
      <c r="AT143" s="208" t="s">
        <v>147</v>
      </c>
      <c r="AU143" s="208" t="s">
        <v>85</v>
      </c>
      <c r="AY143" s="17" t="s">
        <v>145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7" t="s">
        <v>81</v>
      </c>
      <c r="BK143" s="209">
        <f>ROUND(I143*H143,2)</f>
        <v>0</v>
      </c>
      <c r="BL143" s="17" t="s">
        <v>151</v>
      </c>
      <c r="BM143" s="208" t="s">
        <v>178</v>
      </c>
    </row>
    <row r="144" spans="2:51" s="12" customFormat="1" ht="12">
      <c r="B144" s="210"/>
      <c r="C144" s="211"/>
      <c r="D144" s="212" t="s">
        <v>158</v>
      </c>
      <c r="E144" s="213" t="s">
        <v>1</v>
      </c>
      <c r="F144" s="214" t="s">
        <v>105</v>
      </c>
      <c r="G144" s="211"/>
      <c r="H144" s="215">
        <v>1910</v>
      </c>
      <c r="I144" s="216"/>
      <c r="J144" s="211"/>
      <c r="K144" s="211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158</v>
      </c>
      <c r="AU144" s="221" t="s">
        <v>85</v>
      </c>
      <c r="AV144" s="12" t="s">
        <v>85</v>
      </c>
      <c r="AW144" s="12" t="s">
        <v>32</v>
      </c>
      <c r="AX144" s="12" t="s">
        <v>81</v>
      </c>
      <c r="AY144" s="221" t="s">
        <v>145</v>
      </c>
    </row>
    <row r="145" spans="1:65" s="1" customFormat="1" ht="16.5" customHeight="1">
      <c r="A145" s="34"/>
      <c r="B145" s="35"/>
      <c r="C145" s="197" t="s">
        <v>179</v>
      </c>
      <c r="D145" s="197" t="s">
        <v>147</v>
      </c>
      <c r="E145" s="198" t="s">
        <v>180</v>
      </c>
      <c r="F145" s="199" t="s">
        <v>181</v>
      </c>
      <c r="G145" s="200" t="s">
        <v>182</v>
      </c>
      <c r="H145" s="201">
        <v>36</v>
      </c>
      <c r="I145" s="202"/>
      <c r="J145" s="203">
        <f>ROUND(I145*H145,2)</f>
        <v>0</v>
      </c>
      <c r="K145" s="199" t="s">
        <v>156</v>
      </c>
      <c r="L145" s="39"/>
      <c r="M145" s="204" t="s">
        <v>1</v>
      </c>
      <c r="N145" s="205" t="s">
        <v>41</v>
      </c>
      <c r="O145" s="71"/>
      <c r="P145" s="206">
        <f>O145*H145</f>
        <v>0</v>
      </c>
      <c r="Q145" s="206">
        <v>0</v>
      </c>
      <c r="R145" s="206">
        <f>Q145*H145</f>
        <v>0</v>
      </c>
      <c r="S145" s="206">
        <v>0.04</v>
      </c>
      <c r="T145" s="207">
        <f>S145*H145</f>
        <v>1.44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8" t="s">
        <v>151</v>
      </c>
      <c r="AT145" s="208" t="s">
        <v>147</v>
      </c>
      <c r="AU145" s="208" t="s">
        <v>85</v>
      </c>
      <c r="AY145" s="17" t="s">
        <v>145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7" t="s">
        <v>81</v>
      </c>
      <c r="BK145" s="209">
        <f>ROUND(I145*H145,2)</f>
        <v>0</v>
      </c>
      <c r="BL145" s="17" t="s">
        <v>151</v>
      </c>
      <c r="BM145" s="208" t="s">
        <v>183</v>
      </c>
    </row>
    <row r="146" spans="2:51" s="12" customFormat="1" ht="12">
      <c r="B146" s="210"/>
      <c r="C146" s="211"/>
      <c r="D146" s="212" t="s">
        <v>158</v>
      </c>
      <c r="E146" s="213" t="s">
        <v>1</v>
      </c>
      <c r="F146" s="214" t="s">
        <v>184</v>
      </c>
      <c r="G146" s="211"/>
      <c r="H146" s="215">
        <v>22</v>
      </c>
      <c r="I146" s="216"/>
      <c r="J146" s="211"/>
      <c r="K146" s="211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158</v>
      </c>
      <c r="AU146" s="221" t="s">
        <v>85</v>
      </c>
      <c r="AV146" s="12" t="s">
        <v>85</v>
      </c>
      <c r="AW146" s="12" t="s">
        <v>32</v>
      </c>
      <c r="AX146" s="12" t="s">
        <v>76</v>
      </c>
      <c r="AY146" s="221" t="s">
        <v>145</v>
      </c>
    </row>
    <row r="147" spans="2:51" s="12" customFormat="1" ht="12">
      <c r="B147" s="210"/>
      <c r="C147" s="211"/>
      <c r="D147" s="212" t="s">
        <v>158</v>
      </c>
      <c r="E147" s="213" t="s">
        <v>1</v>
      </c>
      <c r="F147" s="214" t="s">
        <v>185</v>
      </c>
      <c r="G147" s="211"/>
      <c r="H147" s="215">
        <v>14</v>
      </c>
      <c r="I147" s="216"/>
      <c r="J147" s="211"/>
      <c r="K147" s="211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158</v>
      </c>
      <c r="AU147" s="221" t="s">
        <v>85</v>
      </c>
      <c r="AV147" s="12" t="s">
        <v>85</v>
      </c>
      <c r="AW147" s="12" t="s">
        <v>32</v>
      </c>
      <c r="AX147" s="12" t="s">
        <v>76</v>
      </c>
      <c r="AY147" s="221" t="s">
        <v>145</v>
      </c>
    </row>
    <row r="148" spans="2:51" s="13" customFormat="1" ht="12">
      <c r="B148" s="222"/>
      <c r="C148" s="223"/>
      <c r="D148" s="212" t="s">
        <v>158</v>
      </c>
      <c r="E148" s="224" t="s">
        <v>1</v>
      </c>
      <c r="F148" s="225" t="s">
        <v>165</v>
      </c>
      <c r="G148" s="223"/>
      <c r="H148" s="226">
        <v>36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158</v>
      </c>
      <c r="AU148" s="232" t="s">
        <v>85</v>
      </c>
      <c r="AV148" s="13" t="s">
        <v>160</v>
      </c>
      <c r="AW148" s="13" t="s">
        <v>32</v>
      </c>
      <c r="AX148" s="13" t="s">
        <v>81</v>
      </c>
      <c r="AY148" s="232" t="s">
        <v>145</v>
      </c>
    </row>
    <row r="149" spans="1:65" s="1" customFormat="1" ht="21.75" customHeight="1">
      <c r="A149" s="34"/>
      <c r="B149" s="35"/>
      <c r="C149" s="197" t="s">
        <v>186</v>
      </c>
      <c r="D149" s="197" t="s">
        <v>147</v>
      </c>
      <c r="E149" s="198" t="s">
        <v>187</v>
      </c>
      <c r="F149" s="199" t="s">
        <v>188</v>
      </c>
      <c r="G149" s="200" t="s">
        <v>182</v>
      </c>
      <c r="H149" s="201">
        <v>1.1</v>
      </c>
      <c r="I149" s="202"/>
      <c r="J149" s="203">
        <f>ROUND(I149*H149,2)</f>
        <v>0</v>
      </c>
      <c r="K149" s="199" t="s">
        <v>156</v>
      </c>
      <c r="L149" s="39"/>
      <c r="M149" s="204" t="s">
        <v>1</v>
      </c>
      <c r="N149" s="205" t="s">
        <v>41</v>
      </c>
      <c r="O149" s="71"/>
      <c r="P149" s="206">
        <f>O149*H149</f>
        <v>0</v>
      </c>
      <c r="Q149" s="206">
        <v>0.01269</v>
      </c>
      <c r="R149" s="206">
        <f>Q149*H149</f>
        <v>0.013959000000000001</v>
      </c>
      <c r="S149" s="206">
        <v>0</v>
      </c>
      <c r="T149" s="20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8" t="s">
        <v>151</v>
      </c>
      <c r="AT149" s="208" t="s">
        <v>147</v>
      </c>
      <c r="AU149" s="208" t="s">
        <v>85</v>
      </c>
      <c r="AY149" s="17" t="s">
        <v>145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7" t="s">
        <v>81</v>
      </c>
      <c r="BK149" s="209">
        <f>ROUND(I149*H149,2)</f>
        <v>0</v>
      </c>
      <c r="BL149" s="17" t="s">
        <v>151</v>
      </c>
      <c r="BM149" s="208" t="s">
        <v>189</v>
      </c>
    </row>
    <row r="150" spans="1:65" s="1" customFormat="1" ht="21.75" customHeight="1">
      <c r="A150" s="34"/>
      <c r="B150" s="35"/>
      <c r="C150" s="197" t="s">
        <v>190</v>
      </c>
      <c r="D150" s="197" t="s">
        <v>147</v>
      </c>
      <c r="E150" s="198" t="s">
        <v>191</v>
      </c>
      <c r="F150" s="199" t="s">
        <v>192</v>
      </c>
      <c r="G150" s="200" t="s">
        <v>182</v>
      </c>
      <c r="H150" s="201">
        <v>2.6</v>
      </c>
      <c r="I150" s="202"/>
      <c r="J150" s="203">
        <f>ROUND(I150*H150,2)</f>
        <v>0</v>
      </c>
      <c r="K150" s="199" t="s">
        <v>156</v>
      </c>
      <c r="L150" s="39"/>
      <c r="M150" s="204" t="s">
        <v>1</v>
      </c>
      <c r="N150" s="205" t="s">
        <v>41</v>
      </c>
      <c r="O150" s="71"/>
      <c r="P150" s="206">
        <f>O150*H150</f>
        <v>0</v>
      </c>
      <c r="Q150" s="206">
        <v>0.0369</v>
      </c>
      <c r="R150" s="206">
        <f>Q150*H150</f>
        <v>0.09594000000000001</v>
      </c>
      <c r="S150" s="206">
        <v>0</v>
      </c>
      <c r="T150" s="20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8" t="s">
        <v>151</v>
      </c>
      <c r="AT150" s="208" t="s">
        <v>147</v>
      </c>
      <c r="AU150" s="208" t="s">
        <v>85</v>
      </c>
      <c r="AY150" s="17" t="s">
        <v>145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7" t="s">
        <v>81</v>
      </c>
      <c r="BK150" s="209">
        <f>ROUND(I150*H150,2)</f>
        <v>0</v>
      </c>
      <c r="BL150" s="17" t="s">
        <v>151</v>
      </c>
      <c r="BM150" s="208" t="s">
        <v>193</v>
      </c>
    </row>
    <row r="151" spans="1:65" s="1" customFormat="1" ht="21.75" customHeight="1">
      <c r="A151" s="34"/>
      <c r="B151" s="35"/>
      <c r="C151" s="197" t="s">
        <v>194</v>
      </c>
      <c r="D151" s="197" t="s">
        <v>147</v>
      </c>
      <c r="E151" s="198" t="s">
        <v>195</v>
      </c>
      <c r="F151" s="199" t="s">
        <v>196</v>
      </c>
      <c r="G151" s="200" t="s">
        <v>197</v>
      </c>
      <c r="H151" s="201">
        <v>728.269</v>
      </c>
      <c r="I151" s="202"/>
      <c r="J151" s="203">
        <f>ROUND(I151*H151,2)</f>
        <v>0</v>
      </c>
      <c r="K151" s="199" t="s">
        <v>156</v>
      </c>
      <c r="L151" s="39"/>
      <c r="M151" s="204" t="s">
        <v>1</v>
      </c>
      <c r="N151" s="205" t="s">
        <v>41</v>
      </c>
      <c r="O151" s="71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8" t="s">
        <v>151</v>
      </c>
      <c r="AT151" s="208" t="s">
        <v>147</v>
      </c>
      <c r="AU151" s="208" t="s">
        <v>85</v>
      </c>
      <c r="AY151" s="17" t="s">
        <v>145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7" t="s">
        <v>81</v>
      </c>
      <c r="BK151" s="209">
        <f>ROUND(I151*H151,2)</f>
        <v>0</v>
      </c>
      <c r="BL151" s="17" t="s">
        <v>151</v>
      </c>
      <c r="BM151" s="208" t="s">
        <v>198</v>
      </c>
    </row>
    <row r="152" spans="2:51" s="12" customFormat="1" ht="22.5">
      <c r="B152" s="210"/>
      <c r="C152" s="211"/>
      <c r="D152" s="212" t="s">
        <v>158</v>
      </c>
      <c r="E152" s="213" t="s">
        <v>1</v>
      </c>
      <c r="F152" s="214" t="s">
        <v>199</v>
      </c>
      <c r="G152" s="211"/>
      <c r="H152" s="215">
        <v>5.39</v>
      </c>
      <c r="I152" s="216"/>
      <c r="J152" s="211"/>
      <c r="K152" s="211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158</v>
      </c>
      <c r="AU152" s="221" t="s">
        <v>85</v>
      </c>
      <c r="AV152" s="12" t="s">
        <v>85</v>
      </c>
      <c r="AW152" s="12" t="s">
        <v>32</v>
      </c>
      <c r="AX152" s="12" t="s">
        <v>76</v>
      </c>
      <c r="AY152" s="221" t="s">
        <v>145</v>
      </c>
    </row>
    <row r="153" spans="2:51" s="12" customFormat="1" ht="33.75">
      <c r="B153" s="210"/>
      <c r="C153" s="211"/>
      <c r="D153" s="212" t="s">
        <v>158</v>
      </c>
      <c r="E153" s="213" t="s">
        <v>1</v>
      </c>
      <c r="F153" s="214" t="s">
        <v>200</v>
      </c>
      <c r="G153" s="211"/>
      <c r="H153" s="215">
        <v>23.673</v>
      </c>
      <c r="I153" s="216"/>
      <c r="J153" s="211"/>
      <c r="K153" s="211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158</v>
      </c>
      <c r="AU153" s="221" t="s">
        <v>85</v>
      </c>
      <c r="AV153" s="12" t="s">
        <v>85</v>
      </c>
      <c r="AW153" s="12" t="s">
        <v>32</v>
      </c>
      <c r="AX153" s="12" t="s">
        <v>76</v>
      </c>
      <c r="AY153" s="221" t="s">
        <v>145</v>
      </c>
    </row>
    <row r="154" spans="2:51" s="12" customFormat="1" ht="22.5">
      <c r="B154" s="210"/>
      <c r="C154" s="211"/>
      <c r="D154" s="212" t="s">
        <v>158</v>
      </c>
      <c r="E154" s="213" t="s">
        <v>1</v>
      </c>
      <c r="F154" s="214" t="s">
        <v>201</v>
      </c>
      <c r="G154" s="211"/>
      <c r="H154" s="215">
        <v>6.192</v>
      </c>
      <c r="I154" s="216"/>
      <c r="J154" s="211"/>
      <c r="K154" s="211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158</v>
      </c>
      <c r="AU154" s="221" t="s">
        <v>85</v>
      </c>
      <c r="AV154" s="12" t="s">
        <v>85</v>
      </c>
      <c r="AW154" s="12" t="s">
        <v>32</v>
      </c>
      <c r="AX154" s="12" t="s">
        <v>76</v>
      </c>
      <c r="AY154" s="221" t="s">
        <v>145</v>
      </c>
    </row>
    <row r="155" spans="2:51" s="13" customFormat="1" ht="12">
      <c r="B155" s="222"/>
      <c r="C155" s="223"/>
      <c r="D155" s="212" t="s">
        <v>158</v>
      </c>
      <c r="E155" s="224" t="s">
        <v>1</v>
      </c>
      <c r="F155" s="225" t="s">
        <v>165</v>
      </c>
      <c r="G155" s="223"/>
      <c r="H155" s="226">
        <v>35.255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158</v>
      </c>
      <c r="AU155" s="232" t="s">
        <v>85</v>
      </c>
      <c r="AV155" s="13" t="s">
        <v>160</v>
      </c>
      <c r="AW155" s="13" t="s">
        <v>32</v>
      </c>
      <c r="AX155" s="13" t="s">
        <v>76</v>
      </c>
      <c r="AY155" s="232" t="s">
        <v>145</v>
      </c>
    </row>
    <row r="156" spans="2:51" s="12" customFormat="1" ht="22.5">
      <c r="B156" s="210"/>
      <c r="C156" s="211"/>
      <c r="D156" s="212" t="s">
        <v>158</v>
      </c>
      <c r="E156" s="213" t="s">
        <v>1</v>
      </c>
      <c r="F156" s="214" t="s">
        <v>202</v>
      </c>
      <c r="G156" s="211"/>
      <c r="H156" s="215">
        <v>29.857</v>
      </c>
      <c r="I156" s="216"/>
      <c r="J156" s="211"/>
      <c r="K156" s="211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158</v>
      </c>
      <c r="AU156" s="221" t="s">
        <v>85</v>
      </c>
      <c r="AV156" s="12" t="s">
        <v>85</v>
      </c>
      <c r="AW156" s="12" t="s">
        <v>32</v>
      </c>
      <c r="AX156" s="12" t="s">
        <v>76</v>
      </c>
      <c r="AY156" s="221" t="s">
        <v>145</v>
      </c>
    </row>
    <row r="157" spans="2:51" s="12" customFormat="1" ht="12">
      <c r="B157" s="210"/>
      <c r="C157" s="211"/>
      <c r="D157" s="212" t="s">
        <v>158</v>
      </c>
      <c r="E157" s="213" t="s">
        <v>1</v>
      </c>
      <c r="F157" s="214" t="s">
        <v>203</v>
      </c>
      <c r="G157" s="211"/>
      <c r="H157" s="215">
        <v>97.416</v>
      </c>
      <c r="I157" s="216"/>
      <c r="J157" s="211"/>
      <c r="K157" s="211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158</v>
      </c>
      <c r="AU157" s="221" t="s">
        <v>85</v>
      </c>
      <c r="AV157" s="12" t="s">
        <v>85</v>
      </c>
      <c r="AW157" s="12" t="s">
        <v>32</v>
      </c>
      <c r="AX157" s="12" t="s">
        <v>76</v>
      </c>
      <c r="AY157" s="221" t="s">
        <v>145</v>
      </c>
    </row>
    <row r="158" spans="2:51" s="12" customFormat="1" ht="12">
      <c r="B158" s="210"/>
      <c r="C158" s="211"/>
      <c r="D158" s="212" t="s">
        <v>158</v>
      </c>
      <c r="E158" s="213" t="s">
        <v>1</v>
      </c>
      <c r="F158" s="214" t="s">
        <v>204</v>
      </c>
      <c r="G158" s="211"/>
      <c r="H158" s="215">
        <v>174.28</v>
      </c>
      <c r="I158" s="216"/>
      <c r="J158" s="211"/>
      <c r="K158" s="211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158</v>
      </c>
      <c r="AU158" s="221" t="s">
        <v>85</v>
      </c>
      <c r="AV158" s="12" t="s">
        <v>85</v>
      </c>
      <c r="AW158" s="12" t="s">
        <v>32</v>
      </c>
      <c r="AX158" s="12" t="s">
        <v>76</v>
      </c>
      <c r="AY158" s="221" t="s">
        <v>145</v>
      </c>
    </row>
    <row r="159" spans="2:51" s="12" customFormat="1" ht="22.5">
      <c r="B159" s="210"/>
      <c r="C159" s="211"/>
      <c r="D159" s="212" t="s">
        <v>158</v>
      </c>
      <c r="E159" s="213" t="s">
        <v>1</v>
      </c>
      <c r="F159" s="214" t="s">
        <v>205</v>
      </c>
      <c r="G159" s="211"/>
      <c r="H159" s="215">
        <v>299.272</v>
      </c>
      <c r="I159" s="216"/>
      <c r="J159" s="211"/>
      <c r="K159" s="211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158</v>
      </c>
      <c r="AU159" s="221" t="s">
        <v>85</v>
      </c>
      <c r="AV159" s="12" t="s">
        <v>85</v>
      </c>
      <c r="AW159" s="12" t="s">
        <v>32</v>
      </c>
      <c r="AX159" s="12" t="s">
        <v>76</v>
      </c>
      <c r="AY159" s="221" t="s">
        <v>145</v>
      </c>
    </row>
    <row r="160" spans="2:51" s="12" customFormat="1" ht="12">
      <c r="B160" s="210"/>
      <c r="C160" s="211"/>
      <c r="D160" s="212" t="s">
        <v>158</v>
      </c>
      <c r="E160" s="213" t="s">
        <v>1</v>
      </c>
      <c r="F160" s="214" t="s">
        <v>206</v>
      </c>
      <c r="G160" s="211"/>
      <c r="H160" s="215">
        <v>15.025</v>
      </c>
      <c r="I160" s="216"/>
      <c r="J160" s="211"/>
      <c r="K160" s="211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158</v>
      </c>
      <c r="AU160" s="221" t="s">
        <v>85</v>
      </c>
      <c r="AV160" s="12" t="s">
        <v>85</v>
      </c>
      <c r="AW160" s="12" t="s">
        <v>32</v>
      </c>
      <c r="AX160" s="12" t="s">
        <v>76</v>
      </c>
      <c r="AY160" s="221" t="s">
        <v>145</v>
      </c>
    </row>
    <row r="161" spans="2:51" s="12" customFormat="1" ht="12">
      <c r="B161" s="210"/>
      <c r="C161" s="211"/>
      <c r="D161" s="212" t="s">
        <v>158</v>
      </c>
      <c r="E161" s="213" t="s">
        <v>1</v>
      </c>
      <c r="F161" s="214" t="s">
        <v>207</v>
      </c>
      <c r="G161" s="211"/>
      <c r="H161" s="215">
        <v>69.852</v>
      </c>
      <c r="I161" s="216"/>
      <c r="J161" s="211"/>
      <c r="K161" s="211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158</v>
      </c>
      <c r="AU161" s="221" t="s">
        <v>85</v>
      </c>
      <c r="AV161" s="12" t="s">
        <v>85</v>
      </c>
      <c r="AW161" s="12" t="s">
        <v>32</v>
      </c>
      <c r="AX161" s="12" t="s">
        <v>76</v>
      </c>
      <c r="AY161" s="221" t="s">
        <v>145</v>
      </c>
    </row>
    <row r="162" spans="2:51" s="13" customFormat="1" ht="12">
      <c r="B162" s="222"/>
      <c r="C162" s="223"/>
      <c r="D162" s="212" t="s">
        <v>158</v>
      </c>
      <c r="E162" s="224" t="s">
        <v>1</v>
      </c>
      <c r="F162" s="225" t="s">
        <v>165</v>
      </c>
      <c r="G162" s="223"/>
      <c r="H162" s="226">
        <v>685.702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158</v>
      </c>
      <c r="AU162" s="232" t="s">
        <v>85</v>
      </c>
      <c r="AV162" s="13" t="s">
        <v>160</v>
      </c>
      <c r="AW162" s="13" t="s">
        <v>32</v>
      </c>
      <c r="AX162" s="13" t="s">
        <v>76</v>
      </c>
      <c r="AY162" s="232" t="s">
        <v>145</v>
      </c>
    </row>
    <row r="163" spans="2:51" s="12" customFormat="1" ht="12">
      <c r="B163" s="210"/>
      <c r="C163" s="211"/>
      <c r="D163" s="212" t="s">
        <v>158</v>
      </c>
      <c r="E163" s="213" t="s">
        <v>1</v>
      </c>
      <c r="F163" s="214" t="s">
        <v>208</v>
      </c>
      <c r="G163" s="211"/>
      <c r="H163" s="215">
        <v>3.597</v>
      </c>
      <c r="I163" s="216"/>
      <c r="J163" s="211"/>
      <c r="K163" s="211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158</v>
      </c>
      <c r="AU163" s="221" t="s">
        <v>85</v>
      </c>
      <c r="AV163" s="12" t="s">
        <v>85</v>
      </c>
      <c r="AW163" s="12" t="s">
        <v>32</v>
      </c>
      <c r="AX163" s="12" t="s">
        <v>76</v>
      </c>
      <c r="AY163" s="221" t="s">
        <v>145</v>
      </c>
    </row>
    <row r="164" spans="2:51" s="12" customFormat="1" ht="12">
      <c r="B164" s="210"/>
      <c r="C164" s="211"/>
      <c r="D164" s="212" t="s">
        <v>158</v>
      </c>
      <c r="E164" s="213" t="s">
        <v>1</v>
      </c>
      <c r="F164" s="214" t="s">
        <v>209</v>
      </c>
      <c r="G164" s="211"/>
      <c r="H164" s="215">
        <v>3.715</v>
      </c>
      <c r="I164" s="216"/>
      <c r="J164" s="211"/>
      <c r="K164" s="211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158</v>
      </c>
      <c r="AU164" s="221" t="s">
        <v>85</v>
      </c>
      <c r="AV164" s="12" t="s">
        <v>85</v>
      </c>
      <c r="AW164" s="12" t="s">
        <v>32</v>
      </c>
      <c r="AX164" s="12" t="s">
        <v>76</v>
      </c>
      <c r="AY164" s="221" t="s">
        <v>145</v>
      </c>
    </row>
    <row r="165" spans="2:51" s="14" customFormat="1" ht="12">
      <c r="B165" s="233"/>
      <c r="C165" s="234"/>
      <c r="D165" s="212" t="s">
        <v>158</v>
      </c>
      <c r="E165" s="235" t="s">
        <v>83</v>
      </c>
      <c r="F165" s="236" t="s">
        <v>210</v>
      </c>
      <c r="G165" s="234"/>
      <c r="H165" s="237">
        <v>728.269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158</v>
      </c>
      <c r="AU165" s="243" t="s">
        <v>85</v>
      </c>
      <c r="AV165" s="14" t="s">
        <v>151</v>
      </c>
      <c r="AW165" s="14" t="s">
        <v>32</v>
      </c>
      <c r="AX165" s="14" t="s">
        <v>81</v>
      </c>
      <c r="AY165" s="243" t="s">
        <v>145</v>
      </c>
    </row>
    <row r="166" spans="1:65" s="1" customFormat="1" ht="33" customHeight="1">
      <c r="A166" s="34"/>
      <c r="B166" s="35"/>
      <c r="C166" s="197" t="s">
        <v>211</v>
      </c>
      <c r="D166" s="197" t="s">
        <v>147</v>
      </c>
      <c r="E166" s="198" t="s">
        <v>212</v>
      </c>
      <c r="F166" s="199" t="s">
        <v>213</v>
      </c>
      <c r="G166" s="200" t="s">
        <v>197</v>
      </c>
      <c r="H166" s="201">
        <v>8</v>
      </c>
      <c r="I166" s="202"/>
      <c r="J166" s="203">
        <f>ROUND(I166*H166,2)</f>
        <v>0</v>
      </c>
      <c r="K166" s="199" t="s">
        <v>156</v>
      </c>
      <c r="L166" s="39"/>
      <c r="M166" s="204" t="s">
        <v>1</v>
      </c>
      <c r="N166" s="205" t="s">
        <v>41</v>
      </c>
      <c r="O166" s="71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8" t="s">
        <v>151</v>
      </c>
      <c r="AT166" s="208" t="s">
        <v>147</v>
      </c>
      <c r="AU166" s="208" t="s">
        <v>85</v>
      </c>
      <c r="AY166" s="17" t="s">
        <v>145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7" t="s">
        <v>81</v>
      </c>
      <c r="BK166" s="209">
        <f>ROUND(I166*H166,2)</f>
        <v>0</v>
      </c>
      <c r="BL166" s="17" t="s">
        <v>151</v>
      </c>
      <c r="BM166" s="208" t="s">
        <v>214</v>
      </c>
    </row>
    <row r="167" spans="2:51" s="12" customFormat="1" ht="12">
      <c r="B167" s="210"/>
      <c r="C167" s="211"/>
      <c r="D167" s="212" t="s">
        <v>158</v>
      </c>
      <c r="E167" s="213" t="s">
        <v>1</v>
      </c>
      <c r="F167" s="214" t="s">
        <v>215</v>
      </c>
      <c r="G167" s="211"/>
      <c r="H167" s="215">
        <v>8</v>
      </c>
      <c r="I167" s="216"/>
      <c r="J167" s="211"/>
      <c r="K167" s="211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158</v>
      </c>
      <c r="AU167" s="221" t="s">
        <v>85</v>
      </c>
      <c r="AV167" s="12" t="s">
        <v>85</v>
      </c>
      <c r="AW167" s="12" t="s">
        <v>32</v>
      </c>
      <c r="AX167" s="12" t="s">
        <v>81</v>
      </c>
      <c r="AY167" s="221" t="s">
        <v>145</v>
      </c>
    </row>
    <row r="168" spans="1:65" s="1" customFormat="1" ht="21.75" customHeight="1">
      <c r="A168" s="34"/>
      <c r="B168" s="35"/>
      <c r="C168" s="197" t="s">
        <v>216</v>
      </c>
      <c r="D168" s="197" t="s">
        <v>147</v>
      </c>
      <c r="E168" s="198" t="s">
        <v>217</v>
      </c>
      <c r="F168" s="199" t="s">
        <v>218</v>
      </c>
      <c r="G168" s="200" t="s">
        <v>197</v>
      </c>
      <c r="H168" s="201">
        <v>2.5</v>
      </c>
      <c r="I168" s="202"/>
      <c r="J168" s="203">
        <f>ROUND(I168*H168,2)</f>
        <v>0</v>
      </c>
      <c r="K168" s="199" t="s">
        <v>156</v>
      </c>
      <c r="L168" s="39"/>
      <c r="M168" s="204" t="s">
        <v>1</v>
      </c>
      <c r="N168" s="205" t="s">
        <v>41</v>
      </c>
      <c r="O168" s="71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8" t="s">
        <v>151</v>
      </c>
      <c r="AT168" s="208" t="s">
        <v>147</v>
      </c>
      <c r="AU168" s="208" t="s">
        <v>85</v>
      </c>
      <c r="AY168" s="17" t="s">
        <v>145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7" t="s">
        <v>81</v>
      </c>
      <c r="BK168" s="209">
        <f>ROUND(I168*H168,2)</f>
        <v>0</v>
      </c>
      <c r="BL168" s="17" t="s">
        <v>151</v>
      </c>
      <c r="BM168" s="208" t="s">
        <v>219</v>
      </c>
    </row>
    <row r="169" spans="2:51" s="12" customFormat="1" ht="12">
      <c r="B169" s="210"/>
      <c r="C169" s="211"/>
      <c r="D169" s="212" t="s">
        <v>158</v>
      </c>
      <c r="E169" s="213" t="s">
        <v>1</v>
      </c>
      <c r="F169" s="214" t="s">
        <v>220</v>
      </c>
      <c r="G169" s="211"/>
      <c r="H169" s="215">
        <v>2.5</v>
      </c>
      <c r="I169" s="216"/>
      <c r="J169" s="211"/>
      <c r="K169" s="211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158</v>
      </c>
      <c r="AU169" s="221" t="s">
        <v>85</v>
      </c>
      <c r="AV169" s="12" t="s">
        <v>85</v>
      </c>
      <c r="AW169" s="12" t="s">
        <v>32</v>
      </c>
      <c r="AX169" s="12" t="s">
        <v>81</v>
      </c>
      <c r="AY169" s="221" t="s">
        <v>145</v>
      </c>
    </row>
    <row r="170" spans="1:65" s="1" customFormat="1" ht="33" customHeight="1">
      <c r="A170" s="34"/>
      <c r="B170" s="35"/>
      <c r="C170" s="197" t="s">
        <v>221</v>
      </c>
      <c r="D170" s="197" t="s">
        <v>147</v>
      </c>
      <c r="E170" s="198" t="s">
        <v>222</v>
      </c>
      <c r="F170" s="199" t="s">
        <v>223</v>
      </c>
      <c r="G170" s="200" t="s">
        <v>150</v>
      </c>
      <c r="H170" s="201">
        <v>1</v>
      </c>
      <c r="I170" s="202"/>
      <c r="J170" s="203">
        <f>ROUND(I170*H170,2)</f>
        <v>0</v>
      </c>
      <c r="K170" s="199" t="s">
        <v>1</v>
      </c>
      <c r="L170" s="39"/>
      <c r="M170" s="204" t="s">
        <v>1</v>
      </c>
      <c r="N170" s="205" t="s">
        <v>41</v>
      </c>
      <c r="O170" s="71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8" t="s">
        <v>151</v>
      </c>
      <c r="AT170" s="208" t="s">
        <v>147</v>
      </c>
      <c r="AU170" s="208" t="s">
        <v>85</v>
      </c>
      <c r="AY170" s="17" t="s">
        <v>145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7" t="s">
        <v>81</v>
      </c>
      <c r="BK170" s="209">
        <f>ROUND(I170*H170,2)</f>
        <v>0</v>
      </c>
      <c r="BL170" s="17" t="s">
        <v>151</v>
      </c>
      <c r="BM170" s="208" t="s">
        <v>224</v>
      </c>
    </row>
    <row r="171" spans="1:65" s="1" customFormat="1" ht="16.5" customHeight="1">
      <c r="A171" s="34"/>
      <c r="B171" s="35"/>
      <c r="C171" s="197" t="s">
        <v>225</v>
      </c>
      <c r="D171" s="197" t="s">
        <v>147</v>
      </c>
      <c r="E171" s="198" t="s">
        <v>226</v>
      </c>
      <c r="F171" s="199" t="s">
        <v>227</v>
      </c>
      <c r="G171" s="200" t="s">
        <v>155</v>
      </c>
      <c r="H171" s="201">
        <v>580</v>
      </c>
      <c r="I171" s="202"/>
      <c r="J171" s="203">
        <f>ROUND(I171*H171,2)</f>
        <v>0</v>
      </c>
      <c r="K171" s="199" t="s">
        <v>156</v>
      </c>
      <c r="L171" s="39"/>
      <c r="M171" s="204" t="s">
        <v>1</v>
      </c>
      <c r="N171" s="205" t="s">
        <v>41</v>
      </c>
      <c r="O171" s="71"/>
      <c r="P171" s="206">
        <f>O171*H171</f>
        <v>0</v>
      </c>
      <c r="Q171" s="206">
        <v>0.00084</v>
      </c>
      <c r="R171" s="206">
        <f>Q171*H171</f>
        <v>0.4872</v>
      </c>
      <c r="S171" s="206">
        <v>0</v>
      </c>
      <c r="T171" s="20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8" t="s">
        <v>151</v>
      </c>
      <c r="AT171" s="208" t="s">
        <v>147</v>
      </c>
      <c r="AU171" s="208" t="s">
        <v>85</v>
      </c>
      <c r="AY171" s="17" t="s">
        <v>145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7" t="s">
        <v>81</v>
      </c>
      <c r="BK171" s="209">
        <f>ROUND(I171*H171,2)</f>
        <v>0</v>
      </c>
      <c r="BL171" s="17" t="s">
        <v>151</v>
      </c>
      <c r="BM171" s="208" t="s">
        <v>228</v>
      </c>
    </row>
    <row r="172" spans="1:65" s="1" customFormat="1" ht="21.75" customHeight="1">
      <c r="A172" s="34"/>
      <c r="B172" s="35"/>
      <c r="C172" s="197" t="s">
        <v>8</v>
      </c>
      <c r="D172" s="197" t="s">
        <v>147</v>
      </c>
      <c r="E172" s="198" t="s">
        <v>229</v>
      </c>
      <c r="F172" s="199" t="s">
        <v>230</v>
      </c>
      <c r="G172" s="200" t="s">
        <v>155</v>
      </c>
      <c r="H172" s="201">
        <v>580</v>
      </c>
      <c r="I172" s="202"/>
      <c r="J172" s="203">
        <f>ROUND(I172*H172,2)</f>
        <v>0</v>
      </c>
      <c r="K172" s="199" t="s">
        <v>156</v>
      </c>
      <c r="L172" s="39"/>
      <c r="M172" s="204" t="s">
        <v>1</v>
      </c>
      <c r="N172" s="205" t="s">
        <v>41</v>
      </c>
      <c r="O172" s="71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8" t="s">
        <v>151</v>
      </c>
      <c r="AT172" s="208" t="s">
        <v>147</v>
      </c>
      <c r="AU172" s="208" t="s">
        <v>85</v>
      </c>
      <c r="AY172" s="17" t="s">
        <v>145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7" t="s">
        <v>81</v>
      </c>
      <c r="BK172" s="209">
        <f>ROUND(I172*H172,2)</f>
        <v>0</v>
      </c>
      <c r="BL172" s="17" t="s">
        <v>151</v>
      </c>
      <c r="BM172" s="208" t="s">
        <v>231</v>
      </c>
    </row>
    <row r="173" spans="1:65" s="1" customFormat="1" ht="33" customHeight="1">
      <c r="A173" s="34"/>
      <c r="B173" s="35"/>
      <c r="C173" s="197" t="s">
        <v>232</v>
      </c>
      <c r="D173" s="197" t="s">
        <v>147</v>
      </c>
      <c r="E173" s="198" t="s">
        <v>233</v>
      </c>
      <c r="F173" s="199" t="s">
        <v>234</v>
      </c>
      <c r="G173" s="200" t="s">
        <v>197</v>
      </c>
      <c r="H173" s="201">
        <v>327.881</v>
      </c>
      <c r="I173" s="202"/>
      <c r="J173" s="203">
        <f>ROUND(I173*H173,2)</f>
        <v>0</v>
      </c>
      <c r="K173" s="199" t="s">
        <v>1</v>
      </c>
      <c r="L173" s="39"/>
      <c r="M173" s="204" t="s">
        <v>1</v>
      </c>
      <c r="N173" s="205" t="s">
        <v>41</v>
      </c>
      <c r="O173" s="71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8" t="s">
        <v>151</v>
      </c>
      <c r="AT173" s="208" t="s">
        <v>147</v>
      </c>
      <c r="AU173" s="208" t="s">
        <v>85</v>
      </c>
      <c r="AY173" s="17" t="s">
        <v>145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7" t="s">
        <v>81</v>
      </c>
      <c r="BK173" s="209">
        <f>ROUND(I173*H173,2)</f>
        <v>0</v>
      </c>
      <c r="BL173" s="17" t="s">
        <v>151</v>
      </c>
      <c r="BM173" s="208" t="s">
        <v>235</v>
      </c>
    </row>
    <row r="174" spans="2:51" s="12" customFormat="1" ht="12">
      <c r="B174" s="210"/>
      <c r="C174" s="211"/>
      <c r="D174" s="212" t="s">
        <v>158</v>
      </c>
      <c r="E174" s="213" t="s">
        <v>1</v>
      </c>
      <c r="F174" s="214" t="s">
        <v>236</v>
      </c>
      <c r="G174" s="211"/>
      <c r="H174" s="215">
        <v>306.966</v>
      </c>
      <c r="I174" s="216"/>
      <c r="J174" s="211"/>
      <c r="K174" s="211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158</v>
      </c>
      <c r="AU174" s="221" t="s">
        <v>85</v>
      </c>
      <c r="AV174" s="12" t="s">
        <v>85</v>
      </c>
      <c r="AW174" s="12" t="s">
        <v>32</v>
      </c>
      <c r="AX174" s="12" t="s">
        <v>76</v>
      </c>
      <c r="AY174" s="221" t="s">
        <v>145</v>
      </c>
    </row>
    <row r="175" spans="2:51" s="12" customFormat="1" ht="12">
      <c r="B175" s="210"/>
      <c r="C175" s="211"/>
      <c r="D175" s="212" t="s">
        <v>158</v>
      </c>
      <c r="E175" s="213" t="s">
        <v>1</v>
      </c>
      <c r="F175" s="214" t="s">
        <v>237</v>
      </c>
      <c r="G175" s="211"/>
      <c r="H175" s="215">
        <v>56.915</v>
      </c>
      <c r="I175" s="216"/>
      <c r="J175" s="211"/>
      <c r="K175" s="211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158</v>
      </c>
      <c r="AU175" s="221" t="s">
        <v>85</v>
      </c>
      <c r="AV175" s="12" t="s">
        <v>85</v>
      </c>
      <c r="AW175" s="12" t="s">
        <v>32</v>
      </c>
      <c r="AX175" s="12" t="s">
        <v>76</v>
      </c>
      <c r="AY175" s="221" t="s">
        <v>145</v>
      </c>
    </row>
    <row r="176" spans="2:51" s="13" customFormat="1" ht="12">
      <c r="B176" s="222"/>
      <c r="C176" s="223"/>
      <c r="D176" s="212" t="s">
        <v>158</v>
      </c>
      <c r="E176" s="224" t="s">
        <v>97</v>
      </c>
      <c r="F176" s="225" t="s">
        <v>165</v>
      </c>
      <c r="G176" s="223"/>
      <c r="H176" s="226">
        <v>363.881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158</v>
      </c>
      <c r="AU176" s="232" t="s">
        <v>85</v>
      </c>
      <c r="AV176" s="13" t="s">
        <v>160</v>
      </c>
      <c r="AW176" s="13" t="s">
        <v>32</v>
      </c>
      <c r="AX176" s="13" t="s">
        <v>76</v>
      </c>
      <c r="AY176" s="232" t="s">
        <v>145</v>
      </c>
    </row>
    <row r="177" spans="2:51" s="12" customFormat="1" ht="12">
      <c r="B177" s="210"/>
      <c r="C177" s="211"/>
      <c r="D177" s="212" t="s">
        <v>158</v>
      </c>
      <c r="E177" s="213" t="s">
        <v>1</v>
      </c>
      <c r="F177" s="214" t="s">
        <v>238</v>
      </c>
      <c r="G177" s="211"/>
      <c r="H177" s="215">
        <v>-36</v>
      </c>
      <c r="I177" s="216"/>
      <c r="J177" s="211"/>
      <c r="K177" s="211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158</v>
      </c>
      <c r="AU177" s="221" t="s">
        <v>85</v>
      </c>
      <c r="AV177" s="12" t="s">
        <v>85</v>
      </c>
      <c r="AW177" s="12" t="s">
        <v>32</v>
      </c>
      <c r="AX177" s="12" t="s">
        <v>76</v>
      </c>
      <c r="AY177" s="221" t="s">
        <v>145</v>
      </c>
    </row>
    <row r="178" spans="2:51" s="14" customFormat="1" ht="12">
      <c r="B178" s="233"/>
      <c r="C178" s="234"/>
      <c r="D178" s="212" t="s">
        <v>158</v>
      </c>
      <c r="E178" s="235" t="s">
        <v>1</v>
      </c>
      <c r="F178" s="236" t="s">
        <v>210</v>
      </c>
      <c r="G178" s="234"/>
      <c r="H178" s="237">
        <v>327.881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158</v>
      </c>
      <c r="AU178" s="243" t="s">
        <v>85</v>
      </c>
      <c r="AV178" s="14" t="s">
        <v>151</v>
      </c>
      <c r="AW178" s="14" t="s">
        <v>32</v>
      </c>
      <c r="AX178" s="14" t="s">
        <v>81</v>
      </c>
      <c r="AY178" s="243" t="s">
        <v>145</v>
      </c>
    </row>
    <row r="179" spans="1:65" s="1" customFormat="1" ht="21.75" customHeight="1">
      <c r="A179" s="34"/>
      <c r="B179" s="35"/>
      <c r="C179" s="197" t="s">
        <v>239</v>
      </c>
      <c r="D179" s="197" t="s">
        <v>147</v>
      </c>
      <c r="E179" s="198" t="s">
        <v>240</v>
      </c>
      <c r="F179" s="199" t="s">
        <v>241</v>
      </c>
      <c r="G179" s="200" t="s">
        <v>197</v>
      </c>
      <c r="H179" s="201">
        <v>36</v>
      </c>
      <c r="I179" s="202"/>
      <c r="J179" s="203">
        <f>ROUND(I179*H179,2)</f>
        <v>0</v>
      </c>
      <c r="K179" s="199" t="s">
        <v>156</v>
      </c>
      <c r="L179" s="39"/>
      <c r="M179" s="204" t="s">
        <v>1</v>
      </c>
      <c r="N179" s="205" t="s">
        <v>41</v>
      </c>
      <c r="O179" s="71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8" t="s">
        <v>151</v>
      </c>
      <c r="AT179" s="208" t="s">
        <v>147</v>
      </c>
      <c r="AU179" s="208" t="s">
        <v>85</v>
      </c>
      <c r="AY179" s="17" t="s">
        <v>145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7" t="s">
        <v>81</v>
      </c>
      <c r="BK179" s="209">
        <f>ROUND(I179*H179,2)</f>
        <v>0</v>
      </c>
      <c r="BL179" s="17" t="s">
        <v>151</v>
      </c>
      <c r="BM179" s="208" t="s">
        <v>242</v>
      </c>
    </row>
    <row r="180" spans="2:51" s="12" customFormat="1" ht="12">
      <c r="B180" s="210"/>
      <c r="C180" s="211"/>
      <c r="D180" s="212" t="s">
        <v>158</v>
      </c>
      <c r="E180" s="213" t="s">
        <v>1</v>
      </c>
      <c r="F180" s="214" t="s">
        <v>243</v>
      </c>
      <c r="G180" s="211"/>
      <c r="H180" s="215">
        <v>36</v>
      </c>
      <c r="I180" s="216"/>
      <c r="J180" s="211"/>
      <c r="K180" s="211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158</v>
      </c>
      <c r="AU180" s="221" t="s">
        <v>85</v>
      </c>
      <c r="AV180" s="12" t="s">
        <v>85</v>
      </c>
      <c r="AW180" s="12" t="s">
        <v>32</v>
      </c>
      <c r="AX180" s="12" t="s">
        <v>81</v>
      </c>
      <c r="AY180" s="221" t="s">
        <v>145</v>
      </c>
    </row>
    <row r="181" spans="1:65" s="1" customFormat="1" ht="16.5" customHeight="1">
      <c r="A181" s="34"/>
      <c r="B181" s="35"/>
      <c r="C181" s="197" t="s">
        <v>244</v>
      </c>
      <c r="D181" s="197" t="s">
        <v>147</v>
      </c>
      <c r="E181" s="198" t="s">
        <v>245</v>
      </c>
      <c r="F181" s="199" t="s">
        <v>246</v>
      </c>
      <c r="G181" s="200" t="s">
        <v>197</v>
      </c>
      <c r="H181" s="201">
        <v>327.881</v>
      </c>
      <c r="I181" s="202"/>
      <c r="J181" s="203">
        <f>ROUND(I181*H181,2)</f>
        <v>0</v>
      </c>
      <c r="K181" s="199" t="s">
        <v>1</v>
      </c>
      <c r="L181" s="39"/>
      <c r="M181" s="204" t="s">
        <v>1</v>
      </c>
      <c r="N181" s="205" t="s">
        <v>41</v>
      </c>
      <c r="O181" s="71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8" t="s">
        <v>151</v>
      </c>
      <c r="AT181" s="208" t="s">
        <v>147</v>
      </c>
      <c r="AU181" s="208" t="s">
        <v>85</v>
      </c>
      <c r="AY181" s="17" t="s">
        <v>145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7" t="s">
        <v>81</v>
      </c>
      <c r="BK181" s="209">
        <f>ROUND(I181*H181,2)</f>
        <v>0</v>
      </c>
      <c r="BL181" s="17" t="s">
        <v>151</v>
      </c>
      <c r="BM181" s="208" t="s">
        <v>247</v>
      </c>
    </row>
    <row r="182" spans="2:51" s="12" customFormat="1" ht="12">
      <c r="B182" s="210"/>
      <c r="C182" s="211"/>
      <c r="D182" s="212" t="s">
        <v>158</v>
      </c>
      <c r="E182" s="213" t="s">
        <v>1</v>
      </c>
      <c r="F182" s="214" t="s">
        <v>248</v>
      </c>
      <c r="G182" s="211"/>
      <c r="H182" s="215">
        <v>327.881</v>
      </c>
      <c r="I182" s="216"/>
      <c r="J182" s="211"/>
      <c r="K182" s="211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158</v>
      </c>
      <c r="AU182" s="221" t="s">
        <v>85</v>
      </c>
      <c r="AV182" s="12" t="s">
        <v>85</v>
      </c>
      <c r="AW182" s="12" t="s">
        <v>32</v>
      </c>
      <c r="AX182" s="12" t="s">
        <v>81</v>
      </c>
      <c r="AY182" s="221" t="s">
        <v>145</v>
      </c>
    </row>
    <row r="183" spans="1:65" s="1" customFormat="1" ht="16.5" customHeight="1">
      <c r="A183" s="34"/>
      <c r="B183" s="35"/>
      <c r="C183" s="197" t="s">
        <v>249</v>
      </c>
      <c r="D183" s="197" t="s">
        <v>147</v>
      </c>
      <c r="E183" s="198" t="s">
        <v>250</v>
      </c>
      <c r="F183" s="199" t="s">
        <v>251</v>
      </c>
      <c r="G183" s="200" t="s">
        <v>197</v>
      </c>
      <c r="H183" s="201">
        <v>327.881</v>
      </c>
      <c r="I183" s="202"/>
      <c r="J183" s="203">
        <f>ROUND(I183*H183,2)</f>
        <v>0</v>
      </c>
      <c r="K183" s="199" t="s">
        <v>156</v>
      </c>
      <c r="L183" s="39"/>
      <c r="M183" s="204" t="s">
        <v>1</v>
      </c>
      <c r="N183" s="205" t="s">
        <v>41</v>
      </c>
      <c r="O183" s="71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8" t="s">
        <v>151</v>
      </c>
      <c r="AT183" s="208" t="s">
        <v>147</v>
      </c>
      <c r="AU183" s="208" t="s">
        <v>85</v>
      </c>
      <c r="AY183" s="17" t="s">
        <v>145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7" t="s">
        <v>81</v>
      </c>
      <c r="BK183" s="209">
        <f>ROUND(I183*H183,2)</f>
        <v>0</v>
      </c>
      <c r="BL183" s="17" t="s">
        <v>151</v>
      </c>
      <c r="BM183" s="208" t="s">
        <v>252</v>
      </c>
    </row>
    <row r="184" spans="2:51" s="12" customFormat="1" ht="12">
      <c r="B184" s="210"/>
      <c r="C184" s="211"/>
      <c r="D184" s="212" t="s">
        <v>158</v>
      </c>
      <c r="E184" s="213" t="s">
        <v>1</v>
      </c>
      <c r="F184" s="214" t="s">
        <v>248</v>
      </c>
      <c r="G184" s="211"/>
      <c r="H184" s="215">
        <v>327.881</v>
      </c>
      <c r="I184" s="216"/>
      <c r="J184" s="211"/>
      <c r="K184" s="211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158</v>
      </c>
      <c r="AU184" s="221" t="s">
        <v>85</v>
      </c>
      <c r="AV184" s="12" t="s">
        <v>85</v>
      </c>
      <c r="AW184" s="12" t="s">
        <v>32</v>
      </c>
      <c r="AX184" s="12" t="s">
        <v>81</v>
      </c>
      <c r="AY184" s="221" t="s">
        <v>145</v>
      </c>
    </row>
    <row r="185" spans="1:65" s="1" customFormat="1" ht="21.75" customHeight="1">
      <c r="A185" s="34"/>
      <c r="B185" s="35"/>
      <c r="C185" s="197" t="s">
        <v>253</v>
      </c>
      <c r="D185" s="197" t="s">
        <v>147</v>
      </c>
      <c r="E185" s="198" t="s">
        <v>254</v>
      </c>
      <c r="F185" s="199" t="s">
        <v>255</v>
      </c>
      <c r="G185" s="200" t="s">
        <v>197</v>
      </c>
      <c r="H185" s="201">
        <v>366.888</v>
      </c>
      <c r="I185" s="202"/>
      <c r="J185" s="203">
        <f>ROUND(I185*H185,2)</f>
        <v>0</v>
      </c>
      <c r="K185" s="199" t="s">
        <v>156</v>
      </c>
      <c r="L185" s="39"/>
      <c r="M185" s="204" t="s">
        <v>1</v>
      </c>
      <c r="N185" s="205" t="s">
        <v>41</v>
      </c>
      <c r="O185" s="71"/>
      <c r="P185" s="206">
        <f>O185*H185</f>
        <v>0</v>
      </c>
      <c r="Q185" s="206">
        <v>0</v>
      </c>
      <c r="R185" s="206">
        <f>Q185*H185</f>
        <v>0</v>
      </c>
      <c r="S185" s="206">
        <v>0</v>
      </c>
      <c r="T185" s="20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8" t="s">
        <v>151</v>
      </c>
      <c r="AT185" s="208" t="s">
        <v>147</v>
      </c>
      <c r="AU185" s="208" t="s">
        <v>85</v>
      </c>
      <c r="AY185" s="17" t="s">
        <v>145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7" t="s">
        <v>81</v>
      </c>
      <c r="BK185" s="209">
        <f>ROUND(I185*H185,2)</f>
        <v>0</v>
      </c>
      <c r="BL185" s="17" t="s">
        <v>151</v>
      </c>
      <c r="BM185" s="208" t="s">
        <v>256</v>
      </c>
    </row>
    <row r="186" spans="2:51" s="12" customFormat="1" ht="12">
      <c r="B186" s="210"/>
      <c r="C186" s="211"/>
      <c r="D186" s="212" t="s">
        <v>158</v>
      </c>
      <c r="E186" s="213" t="s">
        <v>1</v>
      </c>
      <c r="F186" s="214" t="s">
        <v>257</v>
      </c>
      <c r="G186" s="211"/>
      <c r="H186" s="215">
        <v>366.888</v>
      </c>
      <c r="I186" s="216"/>
      <c r="J186" s="211"/>
      <c r="K186" s="211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158</v>
      </c>
      <c r="AU186" s="221" t="s">
        <v>85</v>
      </c>
      <c r="AV186" s="12" t="s">
        <v>85</v>
      </c>
      <c r="AW186" s="12" t="s">
        <v>32</v>
      </c>
      <c r="AX186" s="12" t="s">
        <v>81</v>
      </c>
      <c r="AY186" s="221" t="s">
        <v>145</v>
      </c>
    </row>
    <row r="187" spans="1:65" s="1" customFormat="1" ht="21.75" customHeight="1">
      <c r="A187" s="34"/>
      <c r="B187" s="35"/>
      <c r="C187" s="197" t="s">
        <v>7</v>
      </c>
      <c r="D187" s="197" t="s">
        <v>147</v>
      </c>
      <c r="E187" s="198" t="s">
        <v>258</v>
      </c>
      <c r="F187" s="199" t="s">
        <v>259</v>
      </c>
      <c r="G187" s="200" t="s">
        <v>197</v>
      </c>
      <c r="H187" s="201">
        <v>23.184</v>
      </c>
      <c r="I187" s="202"/>
      <c r="J187" s="203">
        <f>ROUND(I187*H187,2)</f>
        <v>0</v>
      </c>
      <c r="K187" s="199" t="s">
        <v>156</v>
      </c>
      <c r="L187" s="39"/>
      <c r="M187" s="204" t="s">
        <v>1</v>
      </c>
      <c r="N187" s="205" t="s">
        <v>41</v>
      </c>
      <c r="O187" s="71"/>
      <c r="P187" s="206">
        <f>O187*H187</f>
        <v>0</v>
      </c>
      <c r="Q187" s="206">
        <v>0</v>
      </c>
      <c r="R187" s="206">
        <f>Q187*H187</f>
        <v>0</v>
      </c>
      <c r="S187" s="206">
        <v>0</v>
      </c>
      <c r="T187" s="20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8" t="s">
        <v>151</v>
      </c>
      <c r="AT187" s="208" t="s">
        <v>147</v>
      </c>
      <c r="AU187" s="208" t="s">
        <v>85</v>
      </c>
      <c r="AY187" s="17" t="s">
        <v>145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7" t="s">
        <v>81</v>
      </c>
      <c r="BK187" s="209">
        <f>ROUND(I187*H187,2)</f>
        <v>0</v>
      </c>
      <c r="BL187" s="17" t="s">
        <v>151</v>
      </c>
      <c r="BM187" s="208" t="s">
        <v>260</v>
      </c>
    </row>
    <row r="188" spans="2:51" s="12" customFormat="1" ht="12">
      <c r="B188" s="210"/>
      <c r="C188" s="211"/>
      <c r="D188" s="212" t="s">
        <v>158</v>
      </c>
      <c r="E188" s="213" t="s">
        <v>1</v>
      </c>
      <c r="F188" s="214" t="s">
        <v>261</v>
      </c>
      <c r="G188" s="211"/>
      <c r="H188" s="215">
        <v>6.048</v>
      </c>
      <c r="I188" s="216"/>
      <c r="J188" s="211"/>
      <c r="K188" s="211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158</v>
      </c>
      <c r="AU188" s="221" t="s">
        <v>85</v>
      </c>
      <c r="AV188" s="12" t="s">
        <v>85</v>
      </c>
      <c r="AW188" s="12" t="s">
        <v>32</v>
      </c>
      <c r="AX188" s="12" t="s">
        <v>76</v>
      </c>
      <c r="AY188" s="221" t="s">
        <v>145</v>
      </c>
    </row>
    <row r="189" spans="2:51" s="12" customFormat="1" ht="12">
      <c r="B189" s="210"/>
      <c r="C189" s="211"/>
      <c r="D189" s="212" t="s">
        <v>158</v>
      </c>
      <c r="E189" s="213" t="s">
        <v>1</v>
      </c>
      <c r="F189" s="214" t="s">
        <v>262</v>
      </c>
      <c r="G189" s="211"/>
      <c r="H189" s="215">
        <v>17.136</v>
      </c>
      <c r="I189" s="216"/>
      <c r="J189" s="211"/>
      <c r="K189" s="211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158</v>
      </c>
      <c r="AU189" s="221" t="s">
        <v>85</v>
      </c>
      <c r="AV189" s="12" t="s">
        <v>85</v>
      </c>
      <c r="AW189" s="12" t="s">
        <v>32</v>
      </c>
      <c r="AX189" s="12" t="s">
        <v>76</v>
      </c>
      <c r="AY189" s="221" t="s">
        <v>145</v>
      </c>
    </row>
    <row r="190" spans="2:51" s="13" customFormat="1" ht="12">
      <c r="B190" s="222"/>
      <c r="C190" s="223"/>
      <c r="D190" s="212" t="s">
        <v>158</v>
      </c>
      <c r="E190" s="224" t="s">
        <v>93</v>
      </c>
      <c r="F190" s="225" t="s">
        <v>165</v>
      </c>
      <c r="G190" s="223"/>
      <c r="H190" s="226">
        <v>23.184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158</v>
      </c>
      <c r="AU190" s="232" t="s">
        <v>85</v>
      </c>
      <c r="AV190" s="13" t="s">
        <v>160</v>
      </c>
      <c r="AW190" s="13" t="s">
        <v>32</v>
      </c>
      <c r="AX190" s="13" t="s">
        <v>81</v>
      </c>
      <c r="AY190" s="232" t="s">
        <v>145</v>
      </c>
    </row>
    <row r="191" spans="1:65" s="1" customFormat="1" ht="21.75" customHeight="1">
      <c r="A191" s="34"/>
      <c r="B191" s="35"/>
      <c r="C191" s="197" t="s">
        <v>263</v>
      </c>
      <c r="D191" s="197" t="s">
        <v>147</v>
      </c>
      <c r="E191" s="198" t="s">
        <v>264</v>
      </c>
      <c r="F191" s="199" t="s">
        <v>265</v>
      </c>
      <c r="G191" s="200" t="s">
        <v>197</v>
      </c>
      <c r="H191" s="201">
        <v>263.916</v>
      </c>
      <c r="I191" s="202"/>
      <c r="J191" s="203">
        <f>ROUND(I191*H191,2)</f>
        <v>0</v>
      </c>
      <c r="K191" s="199" t="s">
        <v>156</v>
      </c>
      <c r="L191" s="39"/>
      <c r="M191" s="204" t="s">
        <v>1</v>
      </c>
      <c r="N191" s="205" t="s">
        <v>41</v>
      </c>
      <c r="O191" s="71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8" t="s">
        <v>151</v>
      </c>
      <c r="AT191" s="208" t="s">
        <v>147</v>
      </c>
      <c r="AU191" s="208" t="s">
        <v>85</v>
      </c>
      <c r="AY191" s="17" t="s">
        <v>145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7" t="s">
        <v>81</v>
      </c>
      <c r="BK191" s="209">
        <f>ROUND(I191*H191,2)</f>
        <v>0</v>
      </c>
      <c r="BL191" s="17" t="s">
        <v>151</v>
      </c>
      <c r="BM191" s="208" t="s">
        <v>266</v>
      </c>
    </row>
    <row r="192" spans="2:51" s="12" customFormat="1" ht="12">
      <c r="B192" s="210"/>
      <c r="C192" s="211"/>
      <c r="D192" s="212" t="s">
        <v>158</v>
      </c>
      <c r="E192" s="213" t="s">
        <v>1</v>
      </c>
      <c r="F192" s="214" t="s">
        <v>267</v>
      </c>
      <c r="G192" s="211"/>
      <c r="H192" s="215">
        <v>43.344</v>
      </c>
      <c r="I192" s="216"/>
      <c r="J192" s="211"/>
      <c r="K192" s="211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158</v>
      </c>
      <c r="AU192" s="221" t="s">
        <v>85</v>
      </c>
      <c r="AV192" s="12" t="s">
        <v>85</v>
      </c>
      <c r="AW192" s="12" t="s">
        <v>32</v>
      </c>
      <c r="AX192" s="12" t="s">
        <v>76</v>
      </c>
      <c r="AY192" s="221" t="s">
        <v>145</v>
      </c>
    </row>
    <row r="193" spans="2:51" s="12" customFormat="1" ht="22.5">
      <c r="B193" s="210"/>
      <c r="C193" s="211"/>
      <c r="D193" s="212" t="s">
        <v>158</v>
      </c>
      <c r="E193" s="213" t="s">
        <v>1</v>
      </c>
      <c r="F193" s="214" t="s">
        <v>268</v>
      </c>
      <c r="G193" s="211"/>
      <c r="H193" s="215">
        <v>151.772</v>
      </c>
      <c r="I193" s="216"/>
      <c r="J193" s="211"/>
      <c r="K193" s="211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158</v>
      </c>
      <c r="AU193" s="221" t="s">
        <v>85</v>
      </c>
      <c r="AV193" s="12" t="s">
        <v>85</v>
      </c>
      <c r="AW193" s="12" t="s">
        <v>32</v>
      </c>
      <c r="AX193" s="12" t="s">
        <v>76</v>
      </c>
      <c r="AY193" s="221" t="s">
        <v>145</v>
      </c>
    </row>
    <row r="194" spans="2:51" s="12" customFormat="1" ht="12">
      <c r="B194" s="210"/>
      <c r="C194" s="211"/>
      <c r="D194" s="212" t="s">
        <v>158</v>
      </c>
      <c r="E194" s="213" t="s">
        <v>1</v>
      </c>
      <c r="F194" s="214" t="s">
        <v>269</v>
      </c>
      <c r="G194" s="211"/>
      <c r="H194" s="215">
        <v>68.8</v>
      </c>
      <c r="I194" s="216"/>
      <c r="J194" s="211"/>
      <c r="K194" s="211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158</v>
      </c>
      <c r="AU194" s="221" t="s">
        <v>85</v>
      </c>
      <c r="AV194" s="12" t="s">
        <v>85</v>
      </c>
      <c r="AW194" s="12" t="s">
        <v>32</v>
      </c>
      <c r="AX194" s="12" t="s">
        <v>76</v>
      </c>
      <c r="AY194" s="221" t="s">
        <v>145</v>
      </c>
    </row>
    <row r="195" spans="2:51" s="13" customFormat="1" ht="12">
      <c r="B195" s="222"/>
      <c r="C195" s="223"/>
      <c r="D195" s="212" t="s">
        <v>158</v>
      </c>
      <c r="E195" s="224" t="s">
        <v>95</v>
      </c>
      <c r="F195" s="225" t="s">
        <v>165</v>
      </c>
      <c r="G195" s="223"/>
      <c r="H195" s="226">
        <v>263.916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158</v>
      </c>
      <c r="AU195" s="232" t="s">
        <v>85</v>
      </c>
      <c r="AV195" s="13" t="s">
        <v>160</v>
      </c>
      <c r="AW195" s="13" t="s">
        <v>32</v>
      </c>
      <c r="AX195" s="13" t="s">
        <v>81</v>
      </c>
      <c r="AY195" s="232" t="s">
        <v>145</v>
      </c>
    </row>
    <row r="196" spans="1:65" s="1" customFormat="1" ht="16.5" customHeight="1">
      <c r="A196" s="34"/>
      <c r="B196" s="35"/>
      <c r="C196" s="244" t="s">
        <v>270</v>
      </c>
      <c r="D196" s="244" t="s">
        <v>271</v>
      </c>
      <c r="E196" s="245" t="s">
        <v>272</v>
      </c>
      <c r="F196" s="246" t="s">
        <v>273</v>
      </c>
      <c r="G196" s="247" t="s">
        <v>197</v>
      </c>
      <c r="H196" s="248">
        <v>287.1</v>
      </c>
      <c r="I196" s="249"/>
      <c r="J196" s="250">
        <f>ROUND(I196*H196,2)</f>
        <v>0</v>
      </c>
      <c r="K196" s="246" t="s">
        <v>1</v>
      </c>
      <c r="L196" s="251"/>
      <c r="M196" s="252" t="s">
        <v>1</v>
      </c>
      <c r="N196" s="253" t="s">
        <v>41</v>
      </c>
      <c r="O196" s="71"/>
      <c r="P196" s="206">
        <f>O196*H196</f>
        <v>0</v>
      </c>
      <c r="Q196" s="206">
        <v>1.89</v>
      </c>
      <c r="R196" s="206">
        <f>Q196*H196</f>
        <v>542.619</v>
      </c>
      <c r="S196" s="206">
        <v>0</v>
      </c>
      <c r="T196" s="20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8" t="s">
        <v>186</v>
      </c>
      <c r="AT196" s="208" t="s">
        <v>271</v>
      </c>
      <c r="AU196" s="208" t="s">
        <v>85</v>
      </c>
      <c r="AY196" s="17" t="s">
        <v>145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7" t="s">
        <v>81</v>
      </c>
      <c r="BK196" s="209">
        <f>ROUND(I196*H196,2)</f>
        <v>0</v>
      </c>
      <c r="BL196" s="17" t="s">
        <v>151</v>
      </c>
      <c r="BM196" s="208" t="s">
        <v>274</v>
      </c>
    </row>
    <row r="197" spans="2:51" s="12" customFormat="1" ht="12">
      <c r="B197" s="210"/>
      <c r="C197" s="211"/>
      <c r="D197" s="212" t="s">
        <v>158</v>
      </c>
      <c r="E197" s="213" t="s">
        <v>1</v>
      </c>
      <c r="F197" s="214" t="s">
        <v>275</v>
      </c>
      <c r="G197" s="211"/>
      <c r="H197" s="215">
        <v>287.1</v>
      </c>
      <c r="I197" s="216"/>
      <c r="J197" s="211"/>
      <c r="K197" s="211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158</v>
      </c>
      <c r="AU197" s="221" t="s">
        <v>85</v>
      </c>
      <c r="AV197" s="12" t="s">
        <v>85</v>
      </c>
      <c r="AW197" s="12" t="s">
        <v>32</v>
      </c>
      <c r="AX197" s="12" t="s">
        <v>81</v>
      </c>
      <c r="AY197" s="221" t="s">
        <v>145</v>
      </c>
    </row>
    <row r="198" spans="1:65" s="1" customFormat="1" ht="21.75" customHeight="1">
      <c r="A198" s="34"/>
      <c r="B198" s="35"/>
      <c r="C198" s="197" t="s">
        <v>276</v>
      </c>
      <c r="D198" s="197" t="s">
        <v>147</v>
      </c>
      <c r="E198" s="198" t="s">
        <v>277</v>
      </c>
      <c r="F198" s="199" t="s">
        <v>278</v>
      </c>
      <c r="G198" s="200" t="s">
        <v>155</v>
      </c>
      <c r="H198" s="201">
        <v>350</v>
      </c>
      <c r="I198" s="202"/>
      <c r="J198" s="203">
        <f>ROUND(I198*H198,2)</f>
        <v>0</v>
      </c>
      <c r="K198" s="199" t="s">
        <v>156</v>
      </c>
      <c r="L198" s="39"/>
      <c r="M198" s="204" t="s">
        <v>1</v>
      </c>
      <c r="N198" s="205" t="s">
        <v>41</v>
      </c>
      <c r="O198" s="71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8" t="s">
        <v>151</v>
      </c>
      <c r="AT198" s="208" t="s">
        <v>147</v>
      </c>
      <c r="AU198" s="208" t="s">
        <v>85</v>
      </c>
      <c r="AY198" s="17" t="s">
        <v>145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7" t="s">
        <v>81</v>
      </c>
      <c r="BK198" s="209">
        <f>ROUND(I198*H198,2)</f>
        <v>0</v>
      </c>
      <c r="BL198" s="17" t="s">
        <v>151</v>
      </c>
      <c r="BM198" s="208" t="s">
        <v>279</v>
      </c>
    </row>
    <row r="199" spans="1:65" s="1" customFormat="1" ht="16.5" customHeight="1">
      <c r="A199" s="34"/>
      <c r="B199" s="35"/>
      <c r="C199" s="244" t="s">
        <v>280</v>
      </c>
      <c r="D199" s="244" t="s">
        <v>271</v>
      </c>
      <c r="E199" s="245" t="s">
        <v>281</v>
      </c>
      <c r="F199" s="246" t="s">
        <v>282</v>
      </c>
      <c r="G199" s="247" t="s">
        <v>283</v>
      </c>
      <c r="H199" s="248">
        <v>17.5</v>
      </c>
      <c r="I199" s="249"/>
      <c r="J199" s="250">
        <f>ROUND(I199*H199,2)</f>
        <v>0</v>
      </c>
      <c r="K199" s="246" t="s">
        <v>156</v>
      </c>
      <c r="L199" s="251"/>
      <c r="M199" s="252" t="s">
        <v>1</v>
      </c>
      <c r="N199" s="253" t="s">
        <v>41</v>
      </c>
      <c r="O199" s="71"/>
      <c r="P199" s="206">
        <f>O199*H199</f>
        <v>0</v>
      </c>
      <c r="Q199" s="206">
        <v>0.001</v>
      </c>
      <c r="R199" s="206">
        <f>Q199*H199</f>
        <v>0.0175</v>
      </c>
      <c r="S199" s="206">
        <v>0</v>
      </c>
      <c r="T199" s="20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8" t="s">
        <v>186</v>
      </c>
      <c r="AT199" s="208" t="s">
        <v>271</v>
      </c>
      <c r="AU199" s="208" t="s">
        <v>85</v>
      </c>
      <c r="AY199" s="17" t="s">
        <v>145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7" t="s">
        <v>81</v>
      </c>
      <c r="BK199" s="209">
        <f>ROUND(I199*H199,2)</f>
        <v>0</v>
      </c>
      <c r="BL199" s="17" t="s">
        <v>151</v>
      </c>
      <c r="BM199" s="208" t="s">
        <v>284</v>
      </c>
    </row>
    <row r="200" spans="2:51" s="12" customFormat="1" ht="12">
      <c r="B200" s="210"/>
      <c r="C200" s="211"/>
      <c r="D200" s="212" t="s">
        <v>158</v>
      </c>
      <c r="E200" s="211"/>
      <c r="F200" s="214" t="s">
        <v>285</v>
      </c>
      <c r="G200" s="211"/>
      <c r="H200" s="215">
        <v>17.5</v>
      </c>
      <c r="I200" s="216"/>
      <c r="J200" s="211"/>
      <c r="K200" s="211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158</v>
      </c>
      <c r="AU200" s="221" t="s">
        <v>85</v>
      </c>
      <c r="AV200" s="12" t="s">
        <v>85</v>
      </c>
      <c r="AW200" s="12" t="s">
        <v>4</v>
      </c>
      <c r="AX200" s="12" t="s">
        <v>81</v>
      </c>
      <c r="AY200" s="221" t="s">
        <v>145</v>
      </c>
    </row>
    <row r="201" spans="1:65" s="1" customFormat="1" ht="16.5" customHeight="1">
      <c r="A201" s="34"/>
      <c r="B201" s="35"/>
      <c r="C201" s="197" t="s">
        <v>286</v>
      </c>
      <c r="D201" s="197" t="s">
        <v>147</v>
      </c>
      <c r="E201" s="198" t="s">
        <v>287</v>
      </c>
      <c r="F201" s="199" t="s">
        <v>288</v>
      </c>
      <c r="G201" s="200" t="s">
        <v>155</v>
      </c>
      <c r="H201" s="201">
        <v>84</v>
      </c>
      <c r="I201" s="202"/>
      <c r="J201" s="203">
        <f>ROUND(I201*H201,2)</f>
        <v>0</v>
      </c>
      <c r="K201" s="199" t="s">
        <v>156</v>
      </c>
      <c r="L201" s="39"/>
      <c r="M201" s="204" t="s">
        <v>1</v>
      </c>
      <c r="N201" s="205" t="s">
        <v>41</v>
      </c>
      <c r="O201" s="71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8" t="s">
        <v>151</v>
      </c>
      <c r="AT201" s="208" t="s">
        <v>147</v>
      </c>
      <c r="AU201" s="208" t="s">
        <v>85</v>
      </c>
      <c r="AY201" s="17" t="s">
        <v>145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7" t="s">
        <v>81</v>
      </c>
      <c r="BK201" s="209">
        <f>ROUND(I201*H201,2)</f>
        <v>0</v>
      </c>
      <c r="BL201" s="17" t="s">
        <v>151</v>
      </c>
      <c r="BM201" s="208" t="s">
        <v>289</v>
      </c>
    </row>
    <row r="202" spans="2:63" s="11" customFormat="1" ht="22.9" customHeight="1">
      <c r="B202" s="181"/>
      <c r="C202" s="182"/>
      <c r="D202" s="183" t="s">
        <v>75</v>
      </c>
      <c r="E202" s="195" t="s">
        <v>85</v>
      </c>
      <c r="F202" s="195" t="s">
        <v>290</v>
      </c>
      <c r="G202" s="182"/>
      <c r="H202" s="182"/>
      <c r="I202" s="185"/>
      <c r="J202" s="196">
        <f>BK202</f>
        <v>0</v>
      </c>
      <c r="K202" s="182"/>
      <c r="L202" s="187"/>
      <c r="M202" s="188"/>
      <c r="N202" s="189"/>
      <c r="O202" s="189"/>
      <c r="P202" s="190">
        <f>SUM(P203:P211)</f>
        <v>0</v>
      </c>
      <c r="Q202" s="189"/>
      <c r="R202" s="190">
        <f>SUM(R203:R211)</f>
        <v>115.5408607</v>
      </c>
      <c r="S202" s="189"/>
      <c r="T202" s="191">
        <f>SUM(T203:T211)</f>
        <v>0</v>
      </c>
      <c r="AR202" s="192" t="s">
        <v>81</v>
      </c>
      <c r="AT202" s="193" t="s">
        <v>75</v>
      </c>
      <c r="AU202" s="193" t="s">
        <v>81</v>
      </c>
      <c r="AY202" s="192" t="s">
        <v>145</v>
      </c>
      <c r="BK202" s="194">
        <f>SUM(BK203:BK211)</f>
        <v>0</v>
      </c>
    </row>
    <row r="203" spans="1:65" s="1" customFormat="1" ht="33" customHeight="1">
      <c r="A203" s="34"/>
      <c r="B203" s="35"/>
      <c r="C203" s="197" t="s">
        <v>291</v>
      </c>
      <c r="D203" s="197" t="s">
        <v>147</v>
      </c>
      <c r="E203" s="198" t="s">
        <v>292</v>
      </c>
      <c r="F203" s="199" t="s">
        <v>293</v>
      </c>
      <c r="G203" s="200" t="s">
        <v>182</v>
      </c>
      <c r="H203" s="201">
        <v>154</v>
      </c>
      <c r="I203" s="202"/>
      <c r="J203" s="203">
        <f>ROUND(I203*H203,2)</f>
        <v>0</v>
      </c>
      <c r="K203" s="199" t="s">
        <v>156</v>
      </c>
      <c r="L203" s="39"/>
      <c r="M203" s="204" t="s">
        <v>1</v>
      </c>
      <c r="N203" s="205" t="s">
        <v>41</v>
      </c>
      <c r="O203" s="71"/>
      <c r="P203" s="206">
        <f>O203*H203</f>
        <v>0</v>
      </c>
      <c r="Q203" s="206">
        <v>0.2044</v>
      </c>
      <c r="R203" s="206">
        <f>Q203*H203</f>
        <v>31.4776</v>
      </c>
      <c r="S203" s="206">
        <v>0</v>
      </c>
      <c r="T203" s="20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8" t="s">
        <v>151</v>
      </c>
      <c r="AT203" s="208" t="s">
        <v>147</v>
      </c>
      <c r="AU203" s="208" t="s">
        <v>85</v>
      </c>
      <c r="AY203" s="17" t="s">
        <v>145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7" t="s">
        <v>81</v>
      </c>
      <c r="BK203" s="209">
        <f>ROUND(I203*H203,2)</f>
        <v>0</v>
      </c>
      <c r="BL203" s="17" t="s">
        <v>151</v>
      </c>
      <c r="BM203" s="208" t="s">
        <v>294</v>
      </c>
    </row>
    <row r="204" spans="2:51" s="15" customFormat="1" ht="12">
      <c r="B204" s="254"/>
      <c r="C204" s="255"/>
      <c r="D204" s="212" t="s">
        <v>158</v>
      </c>
      <c r="E204" s="256" t="s">
        <v>1</v>
      </c>
      <c r="F204" s="257" t="s">
        <v>295</v>
      </c>
      <c r="G204" s="255"/>
      <c r="H204" s="256" t="s">
        <v>1</v>
      </c>
      <c r="I204" s="258"/>
      <c r="J204" s="255"/>
      <c r="K204" s="255"/>
      <c r="L204" s="259"/>
      <c r="M204" s="260"/>
      <c r="N204" s="261"/>
      <c r="O204" s="261"/>
      <c r="P204" s="261"/>
      <c r="Q204" s="261"/>
      <c r="R204" s="261"/>
      <c r="S204" s="261"/>
      <c r="T204" s="262"/>
      <c r="AT204" s="263" t="s">
        <v>158</v>
      </c>
      <c r="AU204" s="263" t="s">
        <v>85</v>
      </c>
      <c r="AV204" s="15" t="s">
        <v>81</v>
      </c>
      <c r="AW204" s="15" t="s">
        <v>32</v>
      </c>
      <c r="AX204" s="15" t="s">
        <v>76</v>
      </c>
      <c r="AY204" s="263" t="s">
        <v>145</v>
      </c>
    </row>
    <row r="205" spans="2:51" s="12" customFormat="1" ht="12">
      <c r="B205" s="210"/>
      <c r="C205" s="211"/>
      <c r="D205" s="212" t="s">
        <v>158</v>
      </c>
      <c r="E205" s="213" t="s">
        <v>1</v>
      </c>
      <c r="F205" s="214" t="s">
        <v>296</v>
      </c>
      <c r="G205" s="211"/>
      <c r="H205" s="215">
        <v>154</v>
      </c>
      <c r="I205" s="216"/>
      <c r="J205" s="211"/>
      <c r="K205" s="211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158</v>
      </c>
      <c r="AU205" s="221" t="s">
        <v>85</v>
      </c>
      <c r="AV205" s="12" t="s">
        <v>85</v>
      </c>
      <c r="AW205" s="12" t="s">
        <v>32</v>
      </c>
      <c r="AX205" s="12" t="s">
        <v>81</v>
      </c>
      <c r="AY205" s="221" t="s">
        <v>145</v>
      </c>
    </row>
    <row r="206" spans="1:65" s="1" customFormat="1" ht="33" customHeight="1">
      <c r="A206" s="34"/>
      <c r="B206" s="35"/>
      <c r="C206" s="197" t="s">
        <v>297</v>
      </c>
      <c r="D206" s="197" t="s">
        <v>147</v>
      </c>
      <c r="E206" s="198" t="s">
        <v>298</v>
      </c>
      <c r="F206" s="199" t="s">
        <v>299</v>
      </c>
      <c r="G206" s="200" t="s">
        <v>182</v>
      </c>
      <c r="H206" s="201">
        <v>286.83</v>
      </c>
      <c r="I206" s="202"/>
      <c r="J206" s="203">
        <f>ROUND(I206*H206,2)</f>
        <v>0</v>
      </c>
      <c r="K206" s="199" t="s">
        <v>156</v>
      </c>
      <c r="L206" s="39"/>
      <c r="M206" s="204" t="s">
        <v>1</v>
      </c>
      <c r="N206" s="205" t="s">
        <v>41</v>
      </c>
      <c r="O206" s="71"/>
      <c r="P206" s="206">
        <f>O206*H206</f>
        <v>0</v>
      </c>
      <c r="Q206" s="206">
        <v>0.20469</v>
      </c>
      <c r="R206" s="206">
        <f>Q206*H206</f>
        <v>58.7112327</v>
      </c>
      <c r="S206" s="206">
        <v>0</v>
      </c>
      <c r="T206" s="20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8" t="s">
        <v>151</v>
      </c>
      <c r="AT206" s="208" t="s">
        <v>147</v>
      </c>
      <c r="AU206" s="208" t="s">
        <v>85</v>
      </c>
      <c r="AY206" s="17" t="s">
        <v>145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7" t="s">
        <v>81</v>
      </c>
      <c r="BK206" s="209">
        <f>ROUND(I206*H206,2)</f>
        <v>0</v>
      </c>
      <c r="BL206" s="17" t="s">
        <v>151</v>
      </c>
      <c r="BM206" s="208" t="s">
        <v>300</v>
      </c>
    </row>
    <row r="207" spans="2:51" s="12" customFormat="1" ht="12">
      <c r="B207" s="210"/>
      <c r="C207" s="211"/>
      <c r="D207" s="212" t="s">
        <v>158</v>
      </c>
      <c r="E207" s="213" t="s">
        <v>1</v>
      </c>
      <c r="F207" s="214" t="s">
        <v>301</v>
      </c>
      <c r="G207" s="211"/>
      <c r="H207" s="215">
        <v>286.83</v>
      </c>
      <c r="I207" s="216"/>
      <c r="J207" s="211"/>
      <c r="K207" s="211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158</v>
      </c>
      <c r="AU207" s="221" t="s">
        <v>85</v>
      </c>
      <c r="AV207" s="12" t="s">
        <v>85</v>
      </c>
      <c r="AW207" s="12" t="s">
        <v>32</v>
      </c>
      <c r="AX207" s="12" t="s">
        <v>76</v>
      </c>
      <c r="AY207" s="221" t="s">
        <v>145</v>
      </c>
    </row>
    <row r="208" spans="2:51" s="13" customFormat="1" ht="12">
      <c r="B208" s="222"/>
      <c r="C208" s="223"/>
      <c r="D208" s="212" t="s">
        <v>158</v>
      </c>
      <c r="E208" s="224" t="s">
        <v>101</v>
      </c>
      <c r="F208" s="225" t="s">
        <v>165</v>
      </c>
      <c r="G208" s="223"/>
      <c r="H208" s="226">
        <v>286.83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158</v>
      </c>
      <c r="AU208" s="232" t="s">
        <v>85</v>
      </c>
      <c r="AV208" s="13" t="s">
        <v>160</v>
      </c>
      <c r="AW208" s="13" t="s">
        <v>32</v>
      </c>
      <c r="AX208" s="13" t="s">
        <v>81</v>
      </c>
      <c r="AY208" s="232" t="s">
        <v>145</v>
      </c>
    </row>
    <row r="209" spans="1:65" s="1" customFormat="1" ht="33" customHeight="1">
      <c r="A209" s="34"/>
      <c r="B209" s="35"/>
      <c r="C209" s="197" t="s">
        <v>302</v>
      </c>
      <c r="D209" s="197" t="s">
        <v>147</v>
      </c>
      <c r="E209" s="198" t="s">
        <v>303</v>
      </c>
      <c r="F209" s="199" t="s">
        <v>304</v>
      </c>
      <c r="G209" s="200" t="s">
        <v>182</v>
      </c>
      <c r="H209" s="201">
        <v>92.6</v>
      </c>
      <c r="I209" s="202"/>
      <c r="J209" s="203">
        <f>ROUND(I209*H209,2)</f>
        <v>0</v>
      </c>
      <c r="K209" s="199" t="s">
        <v>156</v>
      </c>
      <c r="L209" s="39"/>
      <c r="M209" s="204" t="s">
        <v>1</v>
      </c>
      <c r="N209" s="205" t="s">
        <v>41</v>
      </c>
      <c r="O209" s="71"/>
      <c r="P209" s="206">
        <f>O209*H209</f>
        <v>0</v>
      </c>
      <c r="Q209" s="206">
        <v>0.27378</v>
      </c>
      <c r="R209" s="206">
        <f>Q209*H209</f>
        <v>25.352028</v>
      </c>
      <c r="S209" s="206">
        <v>0</v>
      </c>
      <c r="T209" s="20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8" t="s">
        <v>151</v>
      </c>
      <c r="AT209" s="208" t="s">
        <v>147</v>
      </c>
      <c r="AU209" s="208" t="s">
        <v>85</v>
      </c>
      <c r="AY209" s="17" t="s">
        <v>145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7" t="s">
        <v>81</v>
      </c>
      <c r="BK209" s="209">
        <f>ROUND(I209*H209,2)</f>
        <v>0</v>
      </c>
      <c r="BL209" s="17" t="s">
        <v>151</v>
      </c>
      <c r="BM209" s="208" t="s">
        <v>305</v>
      </c>
    </row>
    <row r="210" spans="2:51" s="12" customFormat="1" ht="12">
      <c r="B210" s="210"/>
      <c r="C210" s="211"/>
      <c r="D210" s="212" t="s">
        <v>158</v>
      </c>
      <c r="E210" s="213" t="s">
        <v>1</v>
      </c>
      <c r="F210" s="214" t="s">
        <v>306</v>
      </c>
      <c r="G210" s="211"/>
      <c r="H210" s="215">
        <v>92.6</v>
      </c>
      <c r="I210" s="216"/>
      <c r="J210" s="211"/>
      <c r="K210" s="211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158</v>
      </c>
      <c r="AU210" s="221" t="s">
        <v>85</v>
      </c>
      <c r="AV210" s="12" t="s">
        <v>85</v>
      </c>
      <c r="AW210" s="12" t="s">
        <v>32</v>
      </c>
      <c r="AX210" s="12" t="s">
        <v>76</v>
      </c>
      <c r="AY210" s="221" t="s">
        <v>145</v>
      </c>
    </row>
    <row r="211" spans="2:51" s="13" customFormat="1" ht="12">
      <c r="B211" s="222"/>
      <c r="C211" s="223"/>
      <c r="D211" s="212" t="s">
        <v>158</v>
      </c>
      <c r="E211" s="224" t="s">
        <v>99</v>
      </c>
      <c r="F211" s="225" t="s">
        <v>165</v>
      </c>
      <c r="G211" s="223"/>
      <c r="H211" s="226">
        <v>92.6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158</v>
      </c>
      <c r="AU211" s="232" t="s">
        <v>85</v>
      </c>
      <c r="AV211" s="13" t="s">
        <v>160</v>
      </c>
      <c r="AW211" s="13" t="s">
        <v>32</v>
      </c>
      <c r="AX211" s="13" t="s">
        <v>81</v>
      </c>
      <c r="AY211" s="232" t="s">
        <v>145</v>
      </c>
    </row>
    <row r="212" spans="2:63" s="11" customFormat="1" ht="22.9" customHeight="1">
      <c r="B212" s="181"/>
      <c r="C212" s="182"/>
      <c r="D212" s="183" t="s">
        <v>75</v>
      </c>
      <c r="E212" s="195" t="s">
        <v>151</v>
      </c>
      <c r="F212" s="195" t="s">
        <v>307</v>
      </c>
      <c r="G212" s="182"/>
      <c r="H212" s="182"/>
      <c r="I212" s="185"/>
      <c r="J212" s="196">
        <f>BK212</f>
        <v>0</v>
      </c>
      <c r="K212" s="182"/>
      <c r="L212" s="187"/>
      <c r="M212" s="188"/>
      <c r="N212" s="189"/>
      <c r="O212" s="189"/>
      <c r="P212" s="190">
        <f>SUM(P213:P214)</f>
        <v>0</v>
      </c>
      <c r="Q212" s="189"/>
      <c r="R212" s="190">
        <f>SUM(R213:R214)</f>
        <v>37.56203682</v>
      </c>
      <c r="S212" s="189"/>
      <c r="T212" s="191">
        <f>SUM(T213:T214)</f>
        <v>0</v>
      </c>
      <c r="AR212" s="192" t="s">
        <v>81</v>
      </c>
      <c r="AT212" s="193" t="s">
        <v>75</v>
      </c>
      <c r="AU212" s="193" t="s">
        <v>81</v>
      </c>
      <c r="AY212" s="192" t="s">
        <v>145</v>
      </c>
      <c r="BK212" s="194">
        <f>SUM(BK213:BK214)</f>
        <v>0</v>
      </c>
    </row>
    <row r="213" spans="1:65" s="1" customFormat="1" ht="16.5" customHeight="1">
      <c r="A213" s="34"/>
      <c r="B213" s="35"/>
      <c r="C213" s="197" t="s">
        <v>308</v>
      </c>
      <c r="D213" s="197" t="s">
        <v>147</v>
      </c>
      <c r="E213" s="198" t="s">
        <v>309</v>
      </c>
      <c r="F213" s="199" t="s">
        <v>310</v>
      </c>
      <c r="G213" s="200" t="s">
        <v>197</v>
      </c>
      <c r="H213" s="201">
        <v>19.866</v>
      </c>
      <c r="I213" s="202"/>
      <c r="J213" s="203">
        <f>ROUND(I213*H213,2)</f>
        <v>0</v>
      </c>
      <c r="K213" s="199" t="s">
        <v>156</v>
      </c>
      <c r="L213" s="39"/>
      <c r="M213" s="204" t="s">
        <v>1</v>
      </c>
      <c r="N213" s="205" t="s">
        <v>41</v>
      </c>
      <c r="O213" s="71"/>
      <c r="P213" s="206">
        <f>O213*H213</f>
        <v>0</v>
      </c>
      <c r="Q213" s="206">
        <v>1.89077</v>
      </c>
      <c r="R213" s="206">
        <f>Q213*H213</f>
        <v>37.56203682</v>
      </c>
      <c r="S213" s="206">
        <v>0</v>
      </c>
      <c r="T213" s="20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8" t="s">
        <v>151</v>
      </c>
      <c r="AT213" s="208" t="s">
        <v>147</v>
      </c>
      <c r="AU213" s="208" t="s">
        <v>85</v>
      </c>
      <c r="AY213" s="17" t="s">
        <v>145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7" t="s">
        <v>81</v>
      </c>
      <c r="BK213" s="209">
        <f>ROUND(I213*H213,2)</f>
        <v>0</v>
      </c>
      <c r="BL213" s="17" t="s">
        <v>151</v>
      </c>
      <c r="BM213" s="208" t="s">
        <v>311</v>
      </c>
    </row>
    <row r="214" spans="2:51" s="12" customFormat="1" ht="12">
      <c r="B214" s="210"/>
      <c r="C214" s="211"/>
      <c r="D214" s="212" t="s">
        <v>158</v>
      </c>
      <c r="E214" s="213" t="s">
        <v>1</v>
      </c>
      <c r="F214" s="214" t="s">
        <v>312</v>
      </c>
      <c r="G214" s="211"/>
      <c r="H214" s="215">
        <v>19.866</v>
      </c>
      <c r="I214" s="216"/>
      <c r="J214" s="211"/>
      <c r="K214" s="211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158</v>
      </c>
      <c r="AU214" s="221" t="s">
        <v>85</v>
      </c>
      <c r="AV214" s="12" t="s">
        <v>85</v>
      </c>
      <c r="AW214" s="12" t="s">
        <v>32</v>
      </c>
      <c r="AX214" s="12" t="s">
        <v>81</v>
      </c>
      <c r="AY214" s="221" t="s">
        <v>145</v>
      </c>
    </row>
    <row r="215" spans="2:63" s="11" customFormat="1" ht="22.9" customHeight="1">
      <c r="B215" s="181"/>
      <c r="C215" s="182"/>
      <c r="D215" s="183" t="s">
        <v>75</v>
      </c>
      <c r="E215" s="195" t="s">
        <v>170</v>
      </c>
      <c r="F215" s="195" t="s">
        <v>313</v>
      </c>
      <c r="G215" s="182"/>
      <c r="H215" s="182"/>
      <c r="I215" s="185"/>
      <c r="J215" s="196">
        <f>BK215</f>
        <v>0</v>
      </c>
      <c r="K215" s="182"/>
      <c r="L215" s="187"/>
      <c r="M215" s="188"/>
      <c r="N215" s="189"/>
      <c r="O215" s="189"/>
      <c r="P215" s="190">
        <f>SUM(P216:P236)</f>
        <v>0</v>
      </c>
      <c r="Q215" s="189"/>
      <c r="R215" s="190">
        <f>SUM(R216:R236)</f>
        <v>336.761</v>
      </c>
      <c r="S215" s="189"/>
      <c r="T215" s="191">
        <f>SUM(T216:T236)</f>
        <v>0</v>
      </c>
      <c r="AR215" s="192" t="s">
        <v>81</v>
      </c>
      <c r="AT215" s="193" t="s">
        <v>75</v>
      </c>
      <c r="AU215" s="193" t="s">
        <v>81</v>
      </c>
      <c r="AY215" s="192" t="s">
        <v>145</v>
      </c>
      <c r="BK215" s="194">
        <f>SUM(BK216:BK236)</f>
        <v>0</v>
      </c>
    </row>
    <row r="216" spans="1:65" s="1" customFormat="1" ht="21.75" customHeight="1">
      <c r="A216" s="34"/>
      <c r="B216" s="35"/>
      <c r="C216" s="197" t="s">
        <v>314</v>
      </c>
      <c r="D216" s="197" t="s">
        <v>147</v>
      </c>
      <c r="E216" s="198" t="s">
        <v>315</v>
      </c>
      <c r="F216" s="199" t="s">
        <v>316</v>
      </c>
      <c r="G216" s="200" t="s">
        <v>155</v>
      </c>
      <c r="H216" s="201">
        <v>15.6</v>
      </c>
      <c r="I216" s="202"/>
      <c r="J216" s="203">
        <f>ROUND(I216*H216,2)</f>
        <v>0</v>
      </c>
      <c r="K216" s="199" t="s">
        <v>1</v>
      </c>
      <c r="L216" s="39"/>
      <c r="M216" s="204" t="s">
        <v>1</v>
      </c>
      <c r="N216" s="205" t="s">
        <v>41</v>
      </c>
      <c r="O216" s="71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8" t="s">
        <v>151</v>
      </c>
      <c r="AT216" s="208" t="s">
        <v>147</v>
      </c>
      <c r="AU216" s="208" t="s">
        <v>85</v>
      </c>
      <c r="AY216" s="17" t="s">
        <v>145</v>
      </c>
      <c r="BE216" s="209">
        <f>IF(N216="základní",J216,0)</f>
        <v>0</v>
      </c>
      <c r="BF216" s="209">
        <f>IF(N216="snížená",J216,0)</f>
        <v>0</v>
      </c>
      <c r="BG216" s="209">
        <f>IF(N216="zákl. přenesená",J216,0)</f>
        <v>0</v>
      </c>
      <c r="BH216" s="209">
        <f>IF(N216="sníž. přenesená",J216,0)</f>
        <v>0</v>
      </c>
      <c r="BI216" s="209">
        <f>IF(N216="nulová",J216,0)</f>
        <v>0</v>
      </c>
      <c r="BJ216" s="17" t="s">
        <v>81</v>
      </c>
      <c r="BK216" s="209">
        <f>ROUND(I216*H216,2)</f>
        <v>0</v>
      </c>
      <c r="BL216" s="17" t="s">
        <v>151</v>
      </c>
      <c r="BM216" s="208" t="s">
        <v>317</v>
      </c>
    </row>
    <row r="217" spans="2:51" s="12" customFormat="1" ht="12">
      <c r="B217" s="210"/>
      <c r="C217" s="211"/>
      <c r="D217" s="212" t="s">
        <v>158</v>
      </c>
      <c r="E217" s="213" t="s">
        <v>1</v>
      </c>
      <c r="F217" s="214" t="s">
        <v>318</v>
      </c>
      <c r="G217" s="211"/>
      <c r="H217" s="215">
        <v>15.6</v>
      </c>
      <c r="I217" s="216"/>
      <c r="J217" s="211"/>
      <c r="K217" s="211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158</v>
      </c>
      <c r="AU217" s="221" t="s">
        <v>85</v>
      </c>
      <c r="AV217" s="12" t="s">
        <v>85</v>
      </c>
      <c r="AW217" s="12" t="s">
        <v>32</v>
      </c>
      <c r="AX217" s="12" t="s">
        <v>81</v>
      </c>
      <c r="AY217" s="221" t="s">
        <v>145</v>
      </c>
    </row>
    <row r="218" spans="1:65" s="1" customFormat="1" ht="21.75" customHeight="1">
      <c r="A218" s="34"/>
      <c r="B218" s="35"/>
      <c r="C218" s="197" t="s">
        <v>319</v>
      </c>
      <c r="D218" s="197" t="s">
        <v>147</v>
      </c>
      <c r="E218" s="198" t="s">
        <v>320</v>
      </c>
      <c r="F218" s="199" t="s">
        <v>321</v>
      </c>
      <c r="G218" s="200" t="s">
        <v>155</v>
      </c>
      <c r="H218" s="201">
        <v>15.6</v>
      </c>
      <c r="I218" s="202"/>
      <c r="J218" s="203">
        <f>ROUND(I218*H218,2)</f>
        <v>0</v>
      </c>
      <c r="K218" s="199" t="s">
        <v>1</v>
      </c>
      <c r="L218" s="39"/>
      <c r="M218" s="204" t="s">
        <v>1</v>
      </c>
      <c r="N218" s="205" t="s">
        <v>41</v>
      </c>
      <c r="O218" s="71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8" t="s">
        <v>151</v>
      </c>
      <c r="AT218" s="208" t="s">
        <v>147</v>
      </c>
      <c r="AU218" s="208" t="s">
        <v>85</v>
      </c>
      <c r="AY218" s="17" t="s">
        <v>145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7" t="s">
        <v>81</v>
      </c>
      <c r="BK218" s="209">
        <f>ROUND(I218*H218,2)</f>
        <v>0</v>
      </c>
      <c r="BL218" s="17" t="s">
        <v>151</v>
      </c>
      <c r="BM218" s="208" t="s">
        <v>322</v>
      </c>
    </row>
    <row r="219" spans="1:65" s="1" customFormat="1" ht="21.75" customHeight="1">
      <c r="A219" s="34"/>
      <c r="B219" s="35"/>
      <c r="C219" s="197" t="s">
        <v>323</v>
      </c>
      <c r="D219" s="197" t="s">
        <v>147</v>
      </c>
      <c r="E219" s="198" t="s">
        <v>324</v>
      </c>
      <c r="F219" s="199" t="s">
        <v>325</v>
      </c>
      <c r="G219" s="200" t="s">
        <v>182</v>
      </c>
      <c r="H219" s="201">
        <v>12</v>
      </c>
      <c r="I219" s="202"/>
      <c r="J219" s="203">
        <f>ROUND(I219*H219,2)</f>
        <v>0</v>
      </c>
      <c r="K219" s="199" t="s">
        <v>1</v>
      </c>
      <c r="L219" s="39"/>
      <c r="M219" s="204" t="s">
        <v>1</v>
      </c>
      <c r="N219" s="205" t="s">
        <v>41</v>
      </c>
      <c r="O219" s="71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8" t="s">
        <v>151</v>
      </c>
      <c r="AT219" s="208" t="s">
        <v>147</v>
      </c>
      <c r="AU219" s="208" t="s">
        <v>85</v>
      </c>
      <c r="AY219" s="17" t="s">
        <v>145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7" t="s">
        <v>81</v>
      </c>
      <c r="BK219" s="209">
        <f>ROUND(I219*H219,2)</f>
        <v>0</v>
      </c>
      <c r="BL219" s="17" t="s">
        <v>151</v>
      </c>
      <c r="BM219" s="208" t="s">
        <v>326</v>
      </c>
    </row>
    <row r="220" spans="2:51" s="12" customFormat="1" ht="12">
      <c r="B220" s="210"/>
      <c r="C220" s="211"/>
      <c r="D220" s="212" t="s">
        <v>158</v>
      </c>
      <c r="E220" s="213" t="s">
        <v>1</v>
      </c>
      <c r="F220" s="214" t="s">
        <v>327</v>
      </c>
      <c r="G220" s="211"/>
      <c r="H220" s="215">
        <v>12</v>
      </c>
      <c r="I220" s="216"/>
      <c r="J220" s="211"/>
      <c r="K220" s="211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158</v>
      </c>
      <c r="AU220" s="221" t="s">
        <v>85</v>
      </c>
      <c r="AV220" s="12" t="s">
        <v>85</v>
      </c>
      <c r="AW220" s="12" t="s">
        <v>32</v>
      </c>
      <c r="AX220" s="12" t="s">
        <v>81</v>
      </c>
      <c r="AY220" s="221" t="s">
        <v>145</v>
      </c>
    </row>
    <row r="221" spans="1:65" s="1" customFormat="1" ht="55.5" customHeight="1">
      <c r="A221" s="34"/>
      <c r="B221" s="35"/>
      <c r="C221" s="197" t="s">
        <v>328</v>
      </c>
      <c r="D221" s="197" t="s">
        <v>147</v>
      </c>
      <c r="E221" s="198" t="s">
        <v>329</v>
      </c>
      <c r="F221" s="199" t="s">
        <v>330</v>
      </c>
      <c r="G221" s="200" t="s">
        <v>155</v>
      </c>
      <c r="H221" s="201">
        <v>1910</v>
      </c>
      <c r="I221" s="202"/>
      <c r="J221" s="203">
        <f>ROUND(I221*H221,2)</f>
        <v>0</v>
      </c>
      <c r="K221" s="199" t="s">
        <v>1</v>
      </c>
      <c r="L221" s="39"/>
      <c r="M221" s="204" t="s">
        <v>1</v>
      </c>
      <c r="N221" s="205" t="s">
        <v>41</v>
      </c>
      <c r="O221" s="71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8" t="s">
        <v>151</v>
      </c>
      <c r="AT221" s="208" t="s">
        <v>147</v>
      </c>
      <c r="AU221" s="208" t="s">
        <v>85</v>
      </c>
      <c r="AY221" s="17" t="s">
        <v>145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7" t="s">
        <v>81</v>
      </c>
      <c r="BK221" s="209">
        <f>ROUND(I221*H221,2)</f>
        <v>0</v>
      </c>
      <c r="BL221" s="17" t="s">
        <v>151</v>
      </c>
      <c r="BM221" s="208" t="s">
        <v>331</v>
      </c>
    </row>
    <row r="222" spans="2:51" s="12" customFormat="1" ht="12">
      <c r="B222" s="210"/>
      <c r="C222" s="211"/>
      <c r="D222" s="212" t="s">
        <v>158</v>
      </c>
      <c r="E222" s="213" t="s">
        <v>1</v>
      </c>
      <c r="F222" s="214" t="s">
        <v>332</v>
      </c>
      <c r="G222" s="211"/>
      <c r="H222" s="215">
        <v>968</v>
      </c>
      <c r="I222" s="216"/>
      <c r="J222" s="211"/>
      <c r="K222" s="211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158</v>
      </c>
      <c r="AU222" s="221" t="s">
        <v>85</v>
      </c>
      <c r="AV222" s="12" t="s">
        <v>85</v>
      </c>
      <c r="AW222" s="12" t="s">
        <v>32</v>
      </c>
      <c r="AX222" s="12" t="s">
        <v>76</v>
      </c>
      <c r="AY222" s="221" t="s">
        <v>145</v>
      </c>
    </row>
    <row r="223" spans="2:51" s="12" customFormat="1" ht="12">
      <c r="B223" s="210"/>
      <c r="C223" s="211"/>
      <c r="D223" s="212" t="s">
        <v>158</v>
      </c>
      <c r="E223" s="213" t="s">
        <v>1</v>
      </c>
      <c r="F223" s="214" t="s">
        <v>333</v>
      </c>
      <c r="G223" s="211"/>
      <c r="H223" s="215">
        <v>364</v>
      </c>
      <c r="I223" s="216"/>
      <c r="J223" s="211"/>
      <c r="K223" s="211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158</v>
      </c>
      <c r="AU223" s="221" t="s">
        <v>85</v>
      </c>
      <c r="AV223" s="12" t="s">
        <v>85</v>
      </c>
      <c r="AW223" s="12" t="s">
        <v>32</v>
      </c>
      <c r="AX223" s="12" t="s">
        <v>76</v>
      </c>
      <c r="AY223" s="221" t="s">
        <v>145</v>
      </c>
    </row>
    <row r="224" spans="2:51" s="12" customFormat="1" ht="12">
      <c r="B224" s="210"/>
      <c r="C224" s="211"/>
      <c r="D224" s="212" t="s">
        <v>158</v>
      </c>
      <c r="E224" s="213" t="s">
        <v>1</v>
      </c>
      <c r="F224" s="214" t="s">
        <v>334</v>
      </c>
      <c r="G224" s="211"/>
      <c r="H224" s="215">
        <v>578</v>
      </c>
      <c r="I224" s="216"/>
      <c r="J224" s="211"/>
      <c r="K224" s="211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158</v>
      </c>
      <c r="AU224" s="221" t="s">
        <v>85</v>
      </c>
      <c r="AV224" s="12" t="s">
        <v>85</v>
      </c>
      <c r="AW224" s="12" t="s">
        <v>32</v>
      </c>
      <c r="AX224" s="12" t="s">
        <v>76</v>
      </c>
      <c r="AY224" s="221" t="s">
        <v>145</v>
      </c>
    </row>
    <row r="225" spans="2:51" s="13" customFormat="1" ht="12">
      <c r="B225" s="222"/>
      <c r="C225" s="223"/>
      <c r="D225" s="212" t="s">
        <v>158</v>
      </c>
      <c r="E225" s="224" t="s">
        <v>105</v>
      </c>
      <c r="F225" s="225" t="s">
        <v>165</v>
      </c>
      <c r="G225" s="223"/>
      <c r="H225" s="226">
        <v>1910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158</v>
      </c>
      <c r="AU225" s="232" t="s">
        <v>85</v>
      </c>
      <c r="AV225" s="13" t="s">
        <v>160</v>
      </c>
      <c r="AW225" s="13" t="s">
        <v>32</v>
      </c>
      <c r="AX225" s="13" t="s">
        <v>81</v>
      </c>
      <c r="AY225" s="232" t="s">
        <v>145</v>
      </c>
    </row>
    <row r="226" spans="1:65" s="1" customFormat="1" ht="21.75" customHeight="1">
      <c r="A226" s="34"/>
      <c r="B226" s="35"/>
      <c r="C226" s="197" t="s">
        <v>335</v>
      </c>
      <c r="D226" s="197" t="s">
        <v>147</v>
      </c>
      <c r="E226" s="198" t="s">
        <v>336</v>
      </c>
      <c r="F226" s="199" t="s">
        <v>337</v>
      </c>
      <c r="G226" s="200" t="s">
        <v>182</v>
      </c>
      <c r="H226" s="201">
        <v>799</v>
      </c>
      <c r="I226" s="202"/>
      <c r="J226" s="203">
        <f>ROUND(I226*H226,2)</f>
        <v>0</v>
      </c>
      <c r="K226" s="199" t="s">
        <v>1</v>
      </c>
      <c r="L226" s="39"/>
      <c r="M226" s="204" t="s">
        <v>1</v>
      </c>
      <c r="N226" s="205" t="s">
        <v>41</v>
      </c>
      <c r="O226" s="71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8" t="s">
        <v>151</v>
      </c>
      <c r="AT226" s="208" t="s">
        <v>147</v>
      </c>
      <c r="AU226" s="208" t="s">
        <v>85</v>
      </c>
      <c r="AY226" s="17" t="s">
        <v>145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7" t="s">
        <v>81</v>
      </c>
      <c r="BK226" s="209">
        <f>ROUND(I226*H226,2)</f>
        <v>0</v>
      </c>
      <c r="BL226" s="17" t="s">
        <v>151</v>
      </c>
      <c r="BM226" s="208" t="s">
        <v>338</v>
      </c>
    </row>
    <row r="227" spans="2:51" s="12" customFormat="1" ht="12">
      <c r="B227" s="210"/>
      <c r="C227" s="211"/>
      <c r="D227" s="212" t="s">
        <v>158</v>
      </c>
      <c r="E227" s="213" t="s">
        <v>1</v>
      </c>
      <c r="F227" s="214" t="s">
        <v>339</v>
      </c>
      <c r="G227" s="211"/>
      <c r="H227" s="215">
        <v>295</v>
      </c>
      <c r="I227" s="216"/>
      <c r="J227" s="211"/>
      <c r="K227" s="211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158</v>
      </c>
      <c r="AU227" s="221" t="s">
        <v>85</v>
      </c>
      <c r="AV227" s="12" t="s">
        <v>85</v>
      </c>
      <c r="AW227" s="12" t="s">
        <v>32</v>
      </c>
      <c r="AX227" s="12" t="s">
        <v>76</v>
      </c>
      <c r="AY227" s="221" t="s">
        <v>145</v>
      </c>
    </row>
    <row r="228" spans="2:51" s="12" customFormat="1" ht="12">
      <c r="B228" s="210"/>
      <c r="C228" s="211"/>
      <c r="D228" s="212" t="s">
        <v>158</v>
      </c>
      <c r="E228" s="213" t="s">
        <v>1</v>
      </c>
      <c r="F228" s="214" t="s">
        <v>340</v>
      </c>
      <c r="G228" s="211"/>
      <c r="H228" s="215">
        <v>114</v>
      </c>
      <c r="I228" s="216"/>
      <c r="J228" s="211"/>
      <c r="K228" s="211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158</v>
      </c>
      <c r="AU228" s="221" t="s">
        <v>85</v>
      </c>
      <c r="AV228" s="12" t="s">
        <v>85</v>
      </c>
      <c r="AW228" s="12" t="s">
        <v>32</v>
      </c>
      <c r="AX228" s="12" t="s">
        <v>76</v>
      </c>
      <c r="AY228" s="221" t="s">
        <v>145</v>
      </c>
    </row>
    <row r="229" spans="2:51" s="12" customFormat="1" ht="12">
      <c r="B229" s="210"/>
      <c r="C229" s="211"/>
      <c r="D229" s="212" t="s">
        <v>158</v>
      </c>
      <c r="E229" s="213" t="s">
        <v>1</v>
      </c>
      <c r="F229" s="214" t="s">
        <v>341</v>
      </c>
      <c r="G229" s="211"/>
      <c r="H229" s="215">
        <v>390</v>
      </c>
      <c r="I229" s="216"/>
      <c r="J229" s="211"/>
      <c r="K229" s="211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158</v>
      </c>
      <c r="AU229" s="221" t="s">
        <v>85</v>
      </c>
      <c r="AV229" s="12" t="s">
        <v>85</v>
      </c>
      <c r="AW229" s="12" t="s">
        <v>32</v>
      </c>
      <c r="AX229" s="12" t="s">
        <v>76</v>
      </c>
      <c r="AY229" s="221" t="s">
        <v>145</v>
      </c>
    </row>
    <row r="230" spans="2:51" s="13" customFormat="1" ht="12">
      <c r="B230" s="222"/>
      <c r="C230" s="223"/>
      <c r="D230" s="212" t="s">
        <v>158</v>
      </c>
      <c r="E230" s="224" t="s">
        <v>1</v>
      </c>
      <c r="F230" s="225" t="s">
        <v>165</v>
      </c>
      <c r="G230" s="223"/>
      <c r="H230" s="226">
        <v>799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158</v>
      </c>
      <c r="AU230" s="232" t="s">
        <v>85</v>
      </c>
      <c r="AV230" s="13" t="s">
        <v>160</v>
      </c>
      <c r="AW230" s="13" t="s">
        <v>32</v>
      </c>
      <c r="AX230" s="13" t="s">
        <v>81</v>
      </c>
      <c r="AY230" s="232" t="s">
        <v>145</v>
      </c>
    </row>
    <row r="231" spans="1:65" s="1" customFormat="1" ht="21.75" customHeight="1">
      <c r="A231" s="34"/>
      <c r="B231" s="35"/>
      <c r="C231" s="197" t="s">
        <v>342</v>
      </c>
      <c r="D231" s="197" t="s">
        <v>147</v>
      </c>
      <c r="E231" s="198" t="s">
        <v>343</v>
      </c>
      <c r="F231" s="199" t="s">
        <v>344</v>
      </c>
      <c r="G231" s="200" t="s">
        <v>155</v>
      </c>
      <c r="H231" s="201">
        <v>6</v>
      </c>
      <c r="I231" s="202"/>
      <c r="J231" s="203">
        <f>ROUND(I231*H231,2)</f>
        <v>0</v>
      </c>
      <c r="K231" s="199" t="s">
        <v>156</v>
      </c>
      <c r="L231" s="39"/>
      <c r="M231" s="204" t="s">
        <v>1</v>
      </c>
      <c r="N231" s="205" t="s">
        <v>41</v>
      </c>
      <c r="O231" s="71"/>
      <c r="P231" s="206">
        <f>O231*H231</f>
        <v>0</v>
      </c>
      <c r="Q231" s="206">
        <v>0.08425</v>
      </c>
      <c r="R231" s="206">
        <f>Q231*H231</f>
        <v>0.5055000000000001</v>
      </c>
      <c r="S231" s="206">
        <v>0</v>
      </c>
      <c r="T231" s="20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8" t="s">
        <v>151</v>
      </c>
      <c r="AT231" s="208" t="s">
        <v>147</v>
      </c>
      <c r="AU231" s="208" t="s">
        <v>85</v>
      </c>
      <c r="AY231" s="17" t="s">
        <v>145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7" t="s">
        <v>81</v>
      </c>
      <c r="BK231" s="209">
        <f>ROUND(I231*H231,2)</f>
        <v>0</v>
      </c>
      <c r="BL231" s="17" t="s">
        <v>151</v>
      </c>
      <c r="BM231" s="208" t="s">
        <v>345</v>
      </c>
    </row>
    <row r="232" spans="2:51" s="12" customFormat="1" ht="12">
      <c r="B232" s="210"/>
      <c r="C232" s="211"/>
      <c r="D232" s="212" t="s">
        <v>158</v>
      </c>
      <c r="E232" s="213" t="s">
        <v>1</v>
      </c>
      <c r="F232" s="214" t="s">
        <v>159</v>
      </c>
      <c r="G232" s="211"/>
      <c r="H232" s="215">
        <v>6</v>
      </c>
      <c r="I232" s="216"/>
      <c r="J232" s="211"/>
      <c r="K232" s="211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158</v>
      </c>
      <c r="AU232" s="221" t="s">
        <v>85</v>
      </c>
      <c r="AV232" s="12" t="s">
        <v>85</v>
      </c>
      <c r="AW232" s="12" t="s">
        <v>32</v>
      </c>
      <c r="AX232" s="12" t="s">
        <v>81</v>
      </c>
      <c r="AY232" s="221" t="s">
        <v>145</v>
      </c>
    </row>
    <row r="233" spans="1:65" s="1" customFormat="1" ht="21.75" customHeight="1">
      <c r="A233" s="34"/>
      <c r="B233" s="35"/>
      <c r="C233" s="197" t="s">
        <v>346</v>
      </c>
      <c r="D233" s="197" t="s">
        <v>147</v>
      </c>
      <c r="E233" s="198" t="s">
        <v>347</v>
      </c>
      <c r="F233" s="199" t="s">
        <v>348</v>
      </c>
      <c r="G233" s="200" t="s">
        <v>155</v>
      </c>
      <c r="H233" s="201">
        <v>1910</v>
      </c>
      <c r="I233" s="202"/>
      <c r="J233" s="203">
        <f>ROUND(I233*H233,2)</f>
        <v>0</v>
      </c>
      <c r="K233" s="199" t="s">
        <v>156</v>
      </c>
      <c r="L233" s="39"/>
      <c r="M233" s="204" t="s">
        <v>1</v>
      </c>
      <c r="N233" s="205" t="s">
        <v>41</v>
      </c>
      <c r="O233" s="71"/>
      <c r="P233" s="206">
        <f>O233*H233</f>
        <v>0</v>
      </c>
      <c r="Q233" s="206">
        <v>0.08425</v>
      </c>
      <c r="R233" s="206">
        <f>Q233*H233</f>
        <v>160.91750000000002</v>
      </c>
      <c r="S233" s="206">
        <v>0</v>
      </c>
      <c r="T233" s="20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8" t="s">
        <v>151</v>
      </c>
      <c r="AT233" s="208" t="s">
        <v>147</v>
      </c>
      <c r="AU233" s="208" t="s">
        <v>85</v>
      </c>
      <c r="AY233" s="17" t="s">
        <v>145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7" t="s">
        <v>81</v>
      </c>
      <c r="BK233" s="209">
        <f>ROUND(I233*H233,2)</f>
        <v>0</v>
      </c>
      <c r="BL233" s="17" t="s">
        <v>151</v>
      </c>
      <c r="BM233" s="208" t="s">
        <v>349</v>
      </c>
    </row>
    <row r="234" spans="2:51" s="12" customFormat="1" ht="12">
      <c r="B234" s="210"/>
      <c r="C234" s="211"/>
      <c r="D234" s="212" t="s">
        <v>158</v>
      </c>
      <c r="E234" s="213" t="s">
        <v>1</v>
      </c>
      <c r="F234" s="214" t="s">
        <v>105</v>
      </c>
      <c r="G234" s="211"/>
      <c r="H234" s="215">
        <v>1910</v>
      </c>
      <c r="I234" s="216"/>
      <c r="J234" s="211"/>
      <c r="K234" s="211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158</v>
      </c>
      <c r="AU234" s="221" t="s">
        <v>85</v>
      </c>
      <c r="AV234" s="12" t="s">
        <v>85</v>
      </c>
      <c r="AW234" s="12" t="s">
        <v>32</v>
      </c>
      <c r="AX234" s="12" t="s">
        <v>81</v>
      </c>
      <c r="AY234" s="221" t="s">
        <v>145</v>
      </c>
    </row>
    <row r="235" spans="1:65" s="1" customFormat="1" ht="16.5" customHeight="1">
      <c r="A235" s="34"/>
      <c r="B235" s="35"/>
      <c r="C235" s="244" t="s">
        <v>350</v>
      </c>
      <c r="D235" s="244" t="s">
        <v>271</v>
      </c>
      <c r="E235" s="245" t="s">
        <v>351</v>
      </c>
      <c r="F235" s="246" t="s">
        <v>352</v>
      </c>
      <c r="G235" s="247" t="s">
        <v>155</v>
      </c>
      <c r="H235" s="248">
        <v>1948.2</v>
      </c>
      <c r="I235" s="249"/>
      <c r="J235" s="250">
        <f>ROUND(I235*H235,2)</f>
        <v>0</v>
      </c>
      <c r="K235" s="246" t="s">
        <v>156</v>
      </c>
      <c r="L235" s="251"/>
      <c r="M235" s="252" t="s">
        <v>1</v>
      </c>
      <c r="N235" s="253" t="s">
        <v>41</v>
      </c>
      <c r="O235" s="71"/>
      <c r="P235" s="206">
        <f>O235*H235</f>
        <v>0</v>
      </c>
      <c r="Q235" s="206">
        <v>0.09</v>
      </c>
      <c r="R235" s="206">
        <f>Q235*H235</f>
        <v>175.338</v>
      </c>
      <c r="S235" s="206">
        <v>0</v>
      </c>
      <c r="T235" s="207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8" t="s">
        <v>186</v>
      </c>
      <c r="AT235" s="208" t="s">
        <v>271</v>
      </c>
      <c r="AU235" s="208" t="s">
        <v>85</v>
      </c>
      <c r="AY235" s="17" t="s">
        <v>145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7" t="s">
        <v>81</v>
      </c>
      <c r="BK235" s="209">
        <f>ROUND(I235*H235,2)</f>
        <v>0</v>
      </c>
      <c r="BL235" s="17" t="s">
        <v>151</v>
      </c>
      <c r="BM235" s="208" t="s">
        <v>353</v>
      </c>
    </row>
    <row r="236" spans="2:51" s="12" customFormat="1" ht="12">
      <c r="B236" s="210"/>
      <c r="C236" s="211"/>
      <c r="D236" s="212" t="s">
        <v>158</v>
      </c>
      <c r="E236" s="213" t="s">
        <v>1</v>
      </c>
      <c r="F236" s="214" t="s">
        <v>354</v>
      </c>
      <c r="G236" s="211"/>
      <c r="H236" s="215">
        <v>1948.2</v>
      </c>
      <c r="I236" s="216"/>
      <c r="J236" s="211"/>
      <c r="K236" s="211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158</v>
      </c>
      <c r="AU236" s="221" t="s">
        <v>85</v>
      </c>
      <c r="AV236" s="12" t="s">
        <v>85</v>
      </c>
      <c r="AW236" s="12" t="s">
        <v>32</v>
      </c>
      <c r="AX236" s="12" t="s">
        <v>81</v>
      </c>
      <c r="AY236" s="221" t="s">
        <v>145</v>
      </c>
    </row>
    <row r="237" spans="2:63" s="11" customFormat="1" ht="22.9" customHeight="1">
      <c r="B237" s="181"/>
      <c r="C237" s="182"/>
      <c r="D237" s="183" t="s">
        <v>75</v>
      </c>
      <c r="E237" s="195" t="s">
        <v>186</v>
      </c>
      <c r="F237" s="195" t="s">
        <v>355</v>
      </c>
      <c r="G237" s="182"/>
      <c r="H237" s="182"/>
      <c r="I237" s="185"/>
      <c r="J237" s="196">
        <f>BK237</f>
        <v>0</v>
      </c>
      <c r="K237" s="182"/>
      <c r="L237" s="187"/>
      <c r="M237" s="188"/>
      <c r="N237" s="189"/>
      <c r="O237" s="189"/>
      <c r="P237" s="190">
        <f>SUM(P238:P304)</f>
        <v>0</v>
      </c>
      <c r="Q237" s="189"/>
      <c r="R237" s="190">
        <f>SUM(R238:R304)</f>
        <v>5.317667</v>
      </c>
      <c r="S237" s="189"/>
      <c r="T237" s="191">
        <f>SUM(T238:T304)</f>
        <v>0</v>
      </c>
      <c r="AR237" s="192" t="s">
        <v>81</v>
      </c>
      <c r="AT237" s="193" t="s">
        <v>75</v>
      </c>
      <c r="AU237" s="193" t="s">
        <v>81</v>
      </c>
      <c r="AY237" s="192" t="s">
        <v>145</v>
      </c>
      <c r="BK237" s="194">
        <f>SUM(BK238:BK304)</f>
        <v>0</v>
      </c>
    </row>
    <row r="238" spans="1:65" s="1" customFormat="1" ht="21.75" customHeight="1">
      <c r="A238" s="34"/>
      <c r="B238" s="35"/>
      <c r="C238" s="197" t="s">
        <v>356</v>
      </c>
      <c r="D238" s="197" t="s">
        <v>147</v>
      </c>
      <c r="E238" s="198" t="s">
        <v>357</v>
      </c>
      <c r="F238" s="199" t="s">
        <v>358</v>
      </c>
      <c r="G238" s="200" t="s">
        <v>182</v>
      </c>
      <c r="H238" s="201">
        <v>77.8</v>
      </c>
      <c r="I238" s="202"/>
      <c r="J238" s="203">
        <f>ROUND(I238*H238,2)</f>
        <v>0</v>
      </c>
      <c r="K238" s="199" t="s">
        <v>156</v>
      </c>
      <c r="L238" s="39"/>
      <c r="M238" s="204" t="s">
        <v>1</v>
      </c>
      <c r="N238" s="205" t="s">
        <v>41</v>
      </c>
      <c r="O238" s="71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8" t="s">
        <v>151</v>
      </c>
      <c r="AT238" s="208" t="s">
        <v>147</v>
      </c>
      <c r="AU238" s="208" t="s">
        <v>85</v>
      </c>
      <c r="AY238" s="17" t="s">
        <v>145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7" t="s">
        <v>81</v>
      </c>
      <c r="BK238" s="209">
        <f>ROUND(I238*H238,2)</f>
        <v>0</v>
      </c>
      <c r="BL238" s="17" t="s">
        <v>151</v>
      </c>
      <c r="BM238" s="208" t="s">
        <v>359</v>
      </c>
    </row>
    <row r="239" spans="2:51" s="12" customFormat="1" ht="12">
      <c r="B239" s="210"/>
      <c r="C239" s="211"/>
      <c r="D239" s="212" t="s">
        <v>158</v>
      </c>
      <c r="E239" s="213" t="s">
        <v>1</v>
      </c>
      <c r="F239" s="214" t="s">
        <v>360</v>
      </c>
      <c r="G239" s="211"/>
      <c r="H239" s="215">
        <v>77.8</v>
      </c>
      <c r="I239" s="216"/>
      <c r="J239" s="211"/>
      <c r="K239" s="211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158</v>
      </c>
      <c r="AU239" s="221" t="s">
        <v>85</v>
      </c>
      <c r="AV239" s="12" t="s">
        <v>85</v>
      </c>
      <c r="AW239" s="12" t="s">
        <v>32</v>
      </c>
      <c r="AX239" s="12" t="s">
        <v>81</v>
      </c>
      <c r="AY239" s="221" t="s">
        <v>145</v>
      </c>
    </row>
    <row r="240" spans="1:65" s="1" customFormat="1" ht="21.75" customHeight="1">
      <c r="A240" s="34"/>
      <c r="B240" s="35"/>
      <c r="C240" s="244" t="s">
        <v>361</v>
      </c>
      <c r="D240" s="244" t="s">
        <v>271</v>
      </c>
      <c r="E240" s="245" t="s">
        <v>362</v>
      </c>
      <c r="F240" s="246" t="s">
        <v>363</v>
      </c>
      <c r="G240" s="247" t="s">
        <v>182</v>
      </c>
      <c r="H240" s="248">
        <v>81.2</v>
      </c>
      <c r="I240" s="249"/>
      <c r="J240" s="250">
        <f>ROUND(I240*H240,2)</f>
        <v>0</v>
      </c>
      <c r="K240" s="246" t="s">
        <v>156</v>
      </c>
      <c r="L240" s="251"/>
      <c r="M240" s="252" t="s">
        <v>1</v>
      </c>
      <c r="N240" s="253" t="s">
        <v>41</v>
      </c>
      <c r="O240" s="71"/>
      <c r="P240" s="206">
        <f>O240*H240</f>
        <v>0</v>
      </c>
      <c r="Q240" s="206">
        <v>0.00028</v>
      </c>
      <c r="R240" s="206">
        <f>Q240*H240</f>
        <v>0.022736</v>
      </c>
      <c r="S240" s="206">
        <v>0</v>
      </c>
      <c r="T240" s="20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8" t="s">
        <v>186</v>
      </c>
      <c r="AT240" s="208" t="s">
        <v>271</v>
      </c>
      <c r="AU240" s="208" t="s">
        <v>85</v>
      </c>
      <c r="AY240" s="17" t="s">
        <v>145</v>
      </c>
      <c r="BE240" s="209">
        <f>IF(N240="základní",J240,0)</f>
        <v>0</v>
      </c>
      <c r="BF240" s="209">
        <f>IF(N240="snížená",J240,0)</f>
        <v>0</v>
      </c>
      <c r="BG240" s="209">
        <f>IF(N240="zákl. přenesená",J240,0)</f>
        <v>0</v>
      </c>
      <c r="BH240" s="209">
        <f>IF(N240="sníž. přenesená",J240,0)</f>
        <v>0</v>
      </c>
      <c r="BI240" s="209">
        <f>IF(N240="nulová",J240,0)</f>
        <v>0</v>
      </c>
      <c r="BJ240" s="17" t="s">
        <v>81</v>
      </c>
      <c r="BK240" s="209">
        <f>ROUND(I240*H240,2)</f>
        <v>0</v>
      </c>
      <c r="BL240" s="17" t="s">
        <v>151</v>
      </c>
      <c r="BM240" s="208" t="s">
        <v>364</v>
      </c>
    </row>
    <row r="241" spans="2:51" s="12" customFormat="1" ht="12">
      <c r="B241" s="210"/>
      <c r="C241" s="211"/>
      <c r="D241" s="212" t="s">
        <v>158</v>
      </c>
      <c r="E241" s="211"/>
      <c r="F241" s="214" t="s">
        <v>365</v>
      </c>
      <c r="G241" s="211"/>
      <c r="H241" s="215">
        <v>81.2</v>
      </c>
      <c r="I241" s="216"/>
      <c r="J241" s="211"/>
      <c r="K241" s="211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158</v>
      </c>
      <c r="AU241" s="221" t="s">
        <v>85</v>
      </c>
      <c r="AV241" s="12" t="s">
        <v>85</v>
      </c>
      <c r="AW241" s="12" t="s">
        <v>4</v>
      </c>
      <c r="AX241" s="12" t="s">
        <v>81</v>
      </c>
      <c r="AY241" s="221" t="s">
        <v>145</v>
      </c>
    </row>
    <row r="242" spans="1:65" s="1" customFormat="1" ht="21.75" customHeight="1">
      <c r="A242" s="34"/>
      <c r="B242" s="35"/>
      <c r="C242" s="197" t="s">
        <v>366</v>
      </c>
      <c r="D242" s="197" t="s">
        <v>147</v>
      </c>
      <c r="E242" s="198" t="s">
        <v>367</v>
      </c>
      <c r="F242" s="199" t="s">
        <v>368</v>
      </c>
      <c r="G242" s="200" t="s">
        <v>182</v>
      </c>
      <c r="H242" s="201">
        <v>199.34</v>
      </c>
      <c r="I242" s="202"/>
      <c r="J242" s="203">
        <f>ROUND(I242*H242,2)</f>
        <v>0</v>
      </c>
      <c r="K242" s="199" t="s">
        <v>156</v>
      </c>
      <c r="L242" s="39"/>
      <c r="M242" s="204" t="s">
        <v>1</v>
      </c>
      <c r="N242" s="205" t="s">
        <v>41</v>
      </c>
      <c r="O242" s="71"/>
      <c r="P242" s="206">
        <f>O242*H242</f>
        <v>0</v>
      </c>
      <c r="Q242" s="206">
        <v>0.01235</v>
      </c>
      <c r="R242" s="206">
        <f>Q242*H242</f>
        <v>2.461849</v>
      </c>
      <c r="S242" s="206">
        <v>0</v>
      </c>
      <c r="T242" s="207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8" t="s">
        <v>151</v>
      </c>
      <c r="AT242" s="208" t="s">
        <v>147</v>
      </c>
      <c r="AU242" s="208" t="s">
        <v>85</v>
      </c>
      <c r="AY242" s="17" t="s">
        <v>145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7" t="s">
        <v>81</v>
      </c>
      <c r="BK242" s="209">
        <f>ROUND(I242*H242,2)</f>
        <v>0</v>
      </c>
      <c r="BL242" s="17" t="s">
        <v>151</v>
      </c>
      <c r="BM242" s="208" t="s">
        <v>369</v>
      </c>
    </row>
    <row r="243" spans="2:51" s="12" customFormat="1" ht="22.5">
      <c r="B243" s="210"/>
      <c r="C243" s="211"/>
      <c r="D243" s="212" t="s">
        <v>158</v>
      </c>
      <c r="E243" s="213" t="s">
        <v>1</v>
      </c>
      <c r="F243" s="214" t="s">
        <v>370</v>
      </c>
      <c r="G243" s="211"/>
      <c r="H243" s="215">
        <v>142.8</v>
      </c>
      <c r="I243" s="216"/>
      <c r="J243" s="211"/>
      <c r="K243" s="211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158</v>
      </c>
      <c r="AU243" s="221" t="s">
        <v>85</v>
      </c>
      <c r="AV243" s="12" t="s">
        <v>85</v>
      </c>
      <c r="AW243" s="12" t="s">
        <v>32</v>
      </c>
      <c r="AX243" s="12" t="s">
        <v>76</v>
      </c>
      <c r="AY243" s="221" t="s">
        <v>145</v>
      </c>
    </row>
    <row r="244" spans="2:51" s="13" customFormat="1" ht="12">
      <c r="B244" s="222"/>
      <c r="C244" s="223"/>
      <c r="D244" s="212" t="s">
        <v>158</v>
      </c>
      <c r="E244" s="224" t="s">
        <v>89</v>
      </c>
      <c r="F244" s="225" t="s">
        <v>165</v>
      </c>
      <c r="G244" s="223"/>
      <c r="H244" s="226">
        <v>142.8</v>
      </c>
      <c r="I244" s="227"/>
      <c r="J244" s="223"/>
      <c r="K244" s="223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158</v>
      </c>
      <c r="AU244" s="232" t="s">
        <v>85</v>
      </c>
      <c r="AV244" s="13" t="s">
        <v>160</v>
      </c>
      <c r="AW244" s="13" t="s">
        <v>32</v>
      </c>
      <c r="AX244" s="13" t="s">
        <v>76</v>
      </c>
      <c r="AY244" s="232" t="s">
        <v>145</v>
      </c>
    </row>
    <row r="245" spans="2:51" s="12" customFormat="1" ht="12">
      <c r="B245" s="210"/>
      <c r="C245" s="211"/>
      <c r="D245" s="212" t="s">
        <v>158</v>
      </c>
      <c r="E245" s="213" t="s">
        <v>1</v>
      </c>
      <c r="F245" s="214" t="s">
        <v>371</v>
      </c>
      <c r="G245" s="211"/>
      <c r="H245" s="215">
        <v>49.54</v>
      </c>
      <c r="I245" s="216"/>
      <c r="J245" s="211"/>
      <c r="K245" s="211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158</v>
      </c>
      <c r="AU245" s="221" t="s">
        <v>85</v>
      </c>
      <c r="AV245" s="12" t="s">
        <v>85</v>
      </c>
      <c r="AW245" s="12" t="s">
        <v>32</v>
      </c>
      <c r="AX245" s="12" t="s">
        <v>76</v>
      </c>
      <c r="AY245" s="221" t="s">
        <v>145</v>
      </c>
    </row>
    <row r="246" spans="2:51" s="13" customFormat="1" ht="12">
      <c r="B246" s="222"/>
      <c r="C246" s="223"/>
      <c r="D246" s="212" t="s">
        <v>158</v>
      </c>
      <c r="E246" s="224" t="s">
        <v>91</v>
      </c>
      <c r="F246" s="225" t="s">
        <v>165</v>
      </c>
      <c r="G246" s="223"/>
      <c r="H246" s="226">
        <v>49.54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158</v>
      </c>
      <c r="AU246" s="232" t="s">
        <v>85</v>
      </c>
      <c r="AV246" s="13" t="s">
        <v>160</v>
      </c>
      <c r="AW246" s="13" t="s">
        <v>32</v>
      </c>
      <c r="AX246" s="13" t="s">
        <v>76</v>
      </c>
      <c r="AY246" s="232" t="s">
        <v>145</v>
      </c>
    </row>
    <row r="247" spans="2:51" s="12" customFormat="1" ht="12">
      <c r="B247" s="210"/>
      <c r="C247" s="211"/>
      <c r="D247" s="212" t="s">
        <v>158</v>
      </c>
      <c r="E247" s="213" t="s">
        <v>1</v>
      </c>
      <c r="F247" s="214" t="s">
        <v>372</v>
      </c>
      <c r="G247" s="211"/>
      <c r="H247" s="215">
        <v>7</v>
      </c>
      <c r="I247" s="216"/>
      <c r="J247" s="211"/>
      <c r="K247" s="211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158</v>
      </c>
      <c r="AU247" s="221" t="s">
        <v>85</v>
      </c>
      <c r="AV247" s="12" t="s">
        <v>85</v>
      </c>
      <c r="AW247" s="12" t="s">
        <v>32</v>
      </c>
      <c r="AX247" s="12" t="s">
        <v>76</v>
      </c>
      <c r="AY247" s="221" t="s">
        <v>145</v>
      </c>
    </row>
    <row r="248" spans="2:51" s="14" customFormat="1" ht="12">
      <c r="B248" s="233"/>
      <c r="C248" s="234"/>
      <c r="D248" s="212" t="s">
        <v>158</v>
      </c>
      <c r="E248" s="235" t="s">
        <v>1</v>
      </c>
      <c r="F248" s="236" t="s">
        <v>210</v>
      </c>
      <c r="G248" s="234"/>
      <c r="H248" s="237">
        <v>199.34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158</v>
      </c>
      <c r="AU248" s="243" t="s">
        <v>85</v>
      </c>
      <c r="AV248" s="14" t="s">
        <v>151</v>
      </c>
      <c r="AW248" s="14" t="s">
        <v>32</v>
      </c>
      <c r="AX248" s="14" t="s">
        <v>81</v>
      </c>
      <c r="AY248" s="243" t="s">
        <v>145</v>
      </c>
    </row>
    <row r="249" spans="1:65" s="1" customFormat="1" ht="21.75" customHeight="1">
      <c r="A249" s="34"/>
      <c r="B249" s="35"/>
      <c r="C249" s="197" t="s">
        <v>373</v>
      </c>
      <c r="D249" s="197" t="s">
        <v>147</v>
      </c>
      <c r="E249" s="198" t="s">
        <v>374</v>
      </c>
      <c r="F249" s="199" t="s">
        <v>375</v>
      </c>
      <c r="G249" s="200" t="s">
        <v>182</v>
      </c>
      <c r="H249" s="201">
        <v>37.8</v>
      </c>
      <c r="I249" s="202"/>
      <c r="J249" s="203">
        <f>ROUND(I249*H249,2)</f>
        <v>0</v>
      </c>
      <c r="K249" s="199" t="s">
        <v>156</v>
      </c>
      <c r="L249" s="39"/>
      <c r="M249" s="204" t="s">
        <v>1</v>
      </c>
      <c r="N249" s="205" t="s">
        <v>41</v>
      </c>
      <c r="O249" s="71"/>
      <c r="P249" s="206">
        <f>O249*H249</f>
        <v>0</v>
      </c>
      <c r="Q249" s="206">
        <v>0.01969</v>
      </c>
      <c r="R249" s="206">
        <f>Q249*H249</f>
        <v>0.7442819999999999</v>
      </c>
      <c r="S249" s="206">
        <v>0</v>
      </c>
      <c r="T249" s="207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8" t="s">
        <v>151</v>
      </c>
      <c r="AT249" s="208" t="s">
        <v>147</v>
      </c>
      <c r="AU249" s="208" t="s">
        <v>85</v>
      </c>
      <c r="AY249" s="17" t="s">
        <v>145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7" t="s">
        <v>81</v>
      </c>
      <c r="BK249" s="209">
        <f>ROUND(I249*H249,2)</f>
        <v>0</v>
      </c>
      <c r="BL249" s="17" t="s">
        <v>151</v>
      </c>
      <c r="BM249" s="208" t="s">
        <v>376</v>
      </c>
    </row>
    <row r="250" spans="2:51" s="12" customFormat="1" ht="12">
      <c r="B250" s="210"/>
      <c r="C250" s="211"/>
      <c r="D250" s="212" t="s">
        <v>158</v>
      </c>
      <c r="E250" s="213" t="s">
        <v>1</v>
      </c>
      <c r="F250" s="214" t="s">
        <v>87</v>
      </c>
      <c r="G250" s="211"/>
      <c r="H250" s="215">
        <v>37.8</v>
      </c>
      <c r="I250" s="216"/>
      <c r="J250" s="211"/>
      <c r="K250" s="211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158</v>
      </c>
      <c r="AU250" s="221" t="s">
        <v>85</v>
      </c>
      <c r="AV250" s="12" t="s">
        <v>85</v>
      </c>
      <c r="AW250" s="12" t="s">
        <v>32</v>
      </c>
      <c r="AX250" s="12" t="s">
        <v>76</v>
      </c>
      <c r="AY250" s="221" t="s">
        <v>145</v>
      </c>
    </row>
    <row r="251" spans="2:51" s="13" customFormat="1" ht="12">
      <c r="B251" s="222"/>
      <c r="C251" s="223"/>
      <c r="D251" s="212" t="s">
        <v>158</v>
      </c>
      <c r="E251" s="224" t="s">
        <v>86</v>
      </c>
      <c r="F251" s="225" t="s">
        <v>165</v>
      </c>
      <c r="G251" s="223"/>
      <c r="H251" s="226">
        <v>37.8</v>
      </c>
      <c r="I251" s="227"/>
      <c r="J251" s="223"/>
      <c r="K251" s="223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158</v>
      </c>
      <c r="AU251" s="232" t="s">
        <v>85</v>
      </c>
      <c r="AV251" s="13" t="s">
        <v>160</v>
      </c>
      <c r="AW251" s="13" t="s">
        <v>32</v>
      </c>
      <c r="AX251" s="13" t="s">
        <v>81</v>
      </c>
      <c r="AY251" s="232" t="s">
        <v>145</v>
      </c>
    </row>
    <row r="252" spans="1:65" s="1" customFormat="1" ht="21.75" customHeight="1">
      <c r="A252" s="34"/>
      <c r="B252" s="35"/>
      <c r="C252" s="197" t="s">
        <v>377</v>
      </c>
      <c r="D252" s="197" t="s">
        <v>147</v>
      </c>
      <c r="E252" s="198" t="s">
        <v>378</v>
      </c>
      <c r="F252" s="199" t="s">
        <v>379</v>
      </c>
      <c r="G252" s="200" t="s">
        <v>380</v>
      </c>
      <c r="H252" s="201">
        <v>50</v>
      </c>
      <c r="I252" s="202"/>
      <c r="J252" s="203">
        <f>ROUND(I252*H252,2)</f>
        <v>0</v>
      </c>
      <c r="K252" s="199" t="s">
        <v>156</v>
      </c>
      <c r="L252" s="39"/>
      <c r="M252" s="204" t="s">
        <v>1</v>
      </c>
      <c r="N252" s="205" t="s">
        <v>41</v>
      </c>
      <c r="O252" s="71"/>
      <c r="P252" s="206">
        <f>O252*H252</f>
        <v>0</v>
      </c>
      <c r="Q252" s="206">
        <v>0</v>
      </c>
      <c r="R252" s="206">
        <f>Q252*H252</f>
        <v>0</v>
      </c>
      <c r="S252" s="206">
        <v>0</v>
      </c>
      <c r="T252" s="207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8" t="s">
        <v>151</v>
      </c>
      <c r="AT252" s="208" t="s">
        <v>147</v>
      </c>
      <c r="AU252" s="208" t="s">
        <v>85</v>
      </c>
      <c r="AY252" s="17" t="s">
        <v>145</v>
      </c>
      <c r="BE252" s="209">
        <f>IF(N252="základní",J252,0)</f>
        <v>0</v>
      </c>
      <c r="BF252" s="209">
        <f>IF(N252="snížená",J252,0)</f>
        <v>0</v>
      </c>
      <c r="BG252" s="209">
        <f>IF(N252="zákl. přenesená",J252,0)</f>
        <v>0</v>
      </c>
      <c r="BH252" s="209">
        <f>IF(N252="sníž. přenesená",J252,0)</f>
        <v>0</v>
      </c>
      <c r="BI252" s="209">
        <f>IF(N252="nulová",J252,0)</f>
        <v>0</v>
      </c>
      <c r="BJ252" s="17" t="s">
        <v>81</v>
      </c>
      <c r="BK252" s="209">
        <f>ROUND(I252*H252,2)</f>
        <v>0</v>
      </c>
      <c r="BL252" s="17" t="s">
        <v>151</v>
      </c>
      <c r="BM252" s="208" t="s">
        <v>381</v>
      </c>
    </row>
    <row r="253" spans="1:65" s="1" customFormat="1" ht="16.5" customHeight="1">
      <c r="A253" s="34"/>
      <c r="B253" s="35"/>
      <c r="C253" s="244" t="s">
        <v>382</v>
      </c>
      <c r="D253" s="244" t="s">
        <v>271</v>
      </c>
      <c r="E253" s="245" t="s">
        <v>383</v>
      </c>
      <c r="F253" s="246" t="s">
        <v>384</v>
      </c>
      <c r="G253" s="247" t="s">
        <v>380</v>
      </c>
      <c r="H253" s="248">
        <v>16</v>
      </c>
      <c r="I253" s="249"/>
      <c r="J253" s="250">
        <f>ROUND(I253*H253,2)</f>
        <v>0</v>
      </c>
      <c r="K253" s="246" t="s">
        <v>1</v>
      </c>
      <c r="L253" s="251"/>
      <c r="M253" s="252" t="s">
        <v>1</v>
      </c>
      <c r="N253" s="253" t="s">
        <v>41</v>
      </c>
      <c r="O253" s="71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8" t="s">
        <v>186</v>
      </c>
      <c r="AT253" s="208" t="s">
        <v>271</v>
      </c>
      <c r="AU253" s="208" t="s">
        <v>85</v>
      </c>
      <c r="AY253" s="17" t="s">
        <v>145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7" t="s">
        <v>81</v>
      </c>
      <c r="BK253" s="209">
        <f>ROUND(I253*H253,2)</f>
        <v>0</v>
      </c>
      <c r="BL253" s="17" t="s">
        <v>151</v>
      </c>
      <c r="BM253" s="208" t="s">
        <v>385</v>
      </c>
    </row>
    <row r="254" spans="2:51" s="12" customFormat="1" ht="12">
      <c r="B254" s="210"/>
      <c r="C254" s="211"/>
      <c r="D254" s="212" t="s">
        <v>158</v>
      </c>
      <c r="E254" s="213" t="s">
        <v>1</v>
      </c>
      <c r="F254" s="214" t="s">
        <v>386</v>
      </c>
      <c r="G254" s="211"/>
      <c r="H254" s="215">
        <v>16</v>
      </c>
      <c r="I254" s="216"/>
      <c r="J254" s="211"/>
      <c r="K254" s="211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158</v>
      </c>
      <c r="AU254" s="221" t="s">
        <v>85</v>
      </c>
      <c r="AV254" s="12" t="s">
        <v>85</v>
      </c>
      <c r="AW254" s="12" t="s">
        <v>32</v>
      </c>
      <c r="AX254" s="12" t="s">
        <v>81</v>
      </c>
      <c r="AY254" s="221" t="s">
        <v>145</v>
      </c>
    </row>
    <row r="255" spans="1:65" s="1" customFormat="1" ht="16.5" customHeight="1">
      <c r="A255" s="34"/>
      <c r="B255" s="35"/>
      <c r="C255" s="244" t="s">
        <v>387</v>
      </c>
      <c r="D255" s="244" t="s">
        <v>271</v>
      </c>
      <c r="E255" s="245" t="s">
        <v>388</v>
      </c>
      <c r="F255" s="246" t="s">
        <v>389</v>
      </c>
      <c r="G255" s="247" t="s">
        <v>380</v>
      </c>
      <c r="H255" s="248">
        <v>3</v>
      </c>
      <c r="I255" s="249"/>
      <c r="J255" s="250">
        <f aca="true" t="shared" si="0" ref="J255:J263">ROUND(I255*H255,2)</f>
        <v>0</v>
      </c>
      <c r="K255" s="246" t="s">
        <v>1</v>
      </c>
      <c r="L255" s="251"/>
      <c r="M255" s="252" t="s">
        <v>1</v>
      </c>
      <c r="N255" s="253" t="s">
        <v>41</v>
      </c>
      <c r="O255" s="71"/>
      <c r="P255" s="206">
        <f aca="true" t="shared" si="1" ref="P255:P263">O255*H255</f>
        <v>0</v>
      </c>
      <c r="Q255" s="206">
        <v>0</v>
      </c>
      <c r="R255" s="206">
        <f aca="true" t="shared" si="2" ref="R255:R263">Q255*H255</f>
        <v>0</v>
      </c>
      <c r="S255" s="206">
        <v>0</v>
      </c>
      <c r="T255" s="207">
        <f aca="true" t="shared" si="3" ref="T255:T263"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8" t="s">
        <v>186</v>
      </c>
      <c r="AT255" s="208" t="s">
        <v>271</v>
      </c>
      <c r="AU255" s="208" t="s">
        <v>85</v>
      </c>
      <c r="AY255" s="17" t="s">
        <v>145</v>
      </c>
      <c r="BE255" s="209">
        <f aca="true" t="shared" si="4" ref="BE255:BE263">IF(N255="základní",J255,0)</f>
        <v>0</v>
      </c>
      <c r="BF255" s="209">
        <f aca="true" t="shared" si="5" ref="BF255:BF263">IF(N255="snížená",J255,0)</f>
        <v>0</v>
      </c>
      <c r="BG255" s="209">
        <f aca="true" t="shared" si="6" ref="BG255:BG263">IF(N255="zákl. přenesená",J255,0)</f>
        <v>0</v>
      </c>
      <c r="BH255" s="209">
        <f aca="true" t="shared" si="7" ref="BH255:BH263">IF(N255="sníž. přenesená",J255,0)</f>
        <v>0</v>
      </c>
      <c r="BI255" s="209">
        <f aca="true" t="shared" si="8" ref="BI255:BI263">IF(N255="nulová",J255,0)</f>
        <v>0</v>
      </c>
      <c r="BJ255" s="17" t="s">
        <v>81</v>
      </c>
      <c r="BK255" s="209">
        <f aca="true" t="shared" si="9" ref="BK255:BK263">ROUND(I255*H255,2)</f>
        <v>0</v>
      </c>
      <c r="BL255" s="17" t="s">
        <v>151</v>
      </c>
      <c r="BM255" s="208" t="s">
        <v>390</v>
      </c>
    </row>
    <row r="256" spans="1:65" s="1" customFormat="1" ht="16.5" customHeight="1">
      <c r="A256" s="34"/>
      <c r="B256" s="35"/>
      <c r="C256" s="244" t="s">
        <v>391</v>
      </c>
      <c r="D256" s="244" t="s">
        <v>271</v>
      </c>
      <c r="E256" s="245" t="s">
        <v>392</v>
      </c>
      <c r="F256" s="246" t="s">
        <v>393</v>
      </c>
      <c r="G256" s="247" t="s">
        <v>380</v>
      </c>
      <c r="H256" s="248">
        <v>6</v>
      </c>
      <c r="I256" s="249"/>
      <c r="J256" s="250">
        <f t="shared" si="0"/>
        <v>0</v>
      </c>
      <c r="K256" s="246" t="s">
        <v>1</v>
      </c>
      <c r="L256" s="251"/>
      <c r="M256" s="252" t="s">
        <v>1</v>
      </c>
      <c r="N256" s="253" t="s">
        <v>41</v>
      </c>
      <c r="O256" s="71"/>
      <c r="P256" s="206">
        <f t="shared" si="1"/>
        <v>0</v>
      </c>
      <c r="Q256" s="206">
        <v>0</v>
      </c>
      <c r="R256" s="206">
        <f t="shared" si="2"/>
        <v>0</v>
      </c>
      <c r="S256" s="206">
        <v>0</v>
      </c>
      <c r="T256" s="207">
        <f t="shared" si="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8" t="s">
        <v>186</v>
      </c>
      <c r="AT256" s="208" t="s">
        <v>271</v>
      </c>
      <c r="AU256" s="208" t="s">
        <v>85</v>
      </c>
      <c r="AY256" s="17" t="s">
        <v>145</v>
      </c>
      <c r="BE256" s="209">
        <f t="shared" si="4"/>
        <v>0</v>
      </c>
      <c r="BF256" s="209">
        <f t="shared" si="5"/>
        <v>0</v>
      </c>
      <c r="BG256" s="209">
        <f t="shared" si="6"/>
        <v>0</v>
      </c>
      <c r="BH256" s="209">
        <f t="shared" si="7"/>
        <v>0</v>
      </c>
      <c r="BI256" s="209">
        <f t="shared" si="8"/>
        <v>0</v>
      </c>
      <c r="BJ256" s="17" t="s">
        <v>81</v>
      </c>
      <c r="BK256" s="209">
        <f t="shared" si="9"/>
        <v>0</v>
      </c>
      <c r="BL256" s="17" t="s">
        <v>151</v>
      </c>
      <c r="BM256" s="208" t="s">
        <v>394</v>
      </c>
    </row>
    <row r="257" spans="1:65" s="1" customFormat="1" ht="21.75" customHeight="1">
      <c r="A257" s="34"/>
      <c r="B257" s="35"/>
      <c r="C257" s="197" t="s">
        <v>395</v>
      </c>
      <c r="D257" s="197" t="s">
        <v>147</v>
      </c>
      <c r="E257" s="198" t="s">
        <v>396</v>
      </c>
      <c r="F257" s="199" t="s">
        <v>397</v>
      </c>
      <c r="G257" s="200" t="s">
        <v>380</v>
      </c>
      <c r="H257" s="201">
        <v>1</v>
      </c>
      <c r="I257" s="202"/>
      <c r="J257" s="203">
        <f t="shared" si="0"/>
        <v>0</v>
      </c>
      <c r="K257" s="199" t="s">
        <v>156</v>
      </c>
      <c r="L257" s="39"/>
      <c r="M257" s="204" t="s">
        <v>1</v>
      </c>
      <c r="N257" s="205" t="s">
        <v>41</v>
      </c>
      <c r="O257" s="71"/>
      <c r="P257" s="206">
        <f t="shared" si="1"/>
        <v>0</v>
      </c>
      <c r="Q257" s="206">
        <v>0</v>
      </c>
      <c r="R257" s="206">
        <f t="shared" si="2"/>
        <v>0</v>
      </c>
      <c r="S257" s="206">
        <v>0</v>
      </c>
      <c r="T257" s="207">
        <f t="shared" si="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8" t="s">
        <v>151</v>
      </c>
      <c r="AT257" s="208" t="s">
        <v>147</v>
      </c>
      <c r="AU257" s="208" t="s">
        <v>85</v>
      </c>
      <c r="AY257" s="17" t="s">
        <v>145</v>
      </c>
      <c r="BE257" s="209">
        <f t="shared" si="4"/>
        <v>0</v>
      </c>
      <c r="BF257" s="209">
        <f t="shared" si="5"/>
        <v>0</v>
      </c>
      <c r="BG257" s="209">
        <f t="shared" si="6"/>
        <v>0</v>
      </c>
      <c r="BH257" s="209">
        <f t="shared" si="7"/>
        <v>0</v>
      </c>
      <c r="BI257" s="209">
        <f t="shared" si="8"/>
        <v>0</v>
      </c>
      <c r="BJ257" s="17" t="s">
        <v>81</v>
      </c>
      <c r="BK257" s="209">
        <f t="shared" si="9"/>
        <v>0</v>
      </c>
      <c r="BL257" s="17" t="s">
        <v>151</v>
      </c>
      <c r="BM257" s="208" t="s">
        <v>398</v>
      </c>
    </row>
    <row r="258" spans="1:65" s="1" customFormat="1" ht="16.5" customHeight="1">
      <c r="A258" s="34"/>
      <c r="B258" s="35"/>
      <c r="C258" s="244" t="s">
        <v>399</v>
      </c>
      <c r="D258" s="244" t="s">
        <v>271</v>
      </c>
      <c r="E258" s="245" t="s">
        <v>400</v>
      </c>
      <c r="F258" s="246" t="s">
        <v>401</v>
      </c>
      <c r="G258" s="247" t="s">
        <v>380</v>
      </c>
      <c r="H258" s="248">
        <v>1</v>
      </c>
      <c r="I258" s="249"/>
      <c r="J258" s="250">
        <f t="shared" si="0"/>
        <v>0</v>
      </c>
      <c r="K258" s="246" t="s">
        <v>1</v>
      </c>
      <c r="L258" s="251"/>
      <c r="M258" s="252" t="s">
        <v>1</v>
      </c>
      <c r="N258" s="253" t="s">
        <v>41</v>
      </c>
      <c r="O258" s="71"/>
      <c r="P258" s="206">
        <f t="shared" si="1"/>
        <v>0</v>
      </c>
      <c r="Q258" s="206">
        <v>0</v>
      </c>
      <c r="R258" s="206">
        <f t="shared" si="2"/>
        <v>0</v>
      </c>
      <c r="S258" s="206">
        <v>0</v>
      </c>
      <c r="T258" s="207">
        <f t="shared" si="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8" t="s">
        <v>186</v>
      </c>
      <c r="AT258" s="208" t="s">
        <v>271</v>
      </c>
      <c r="AU258" s="208" t="s">
        <v>85</v>
      </c>
      <c r="AY258" s="17" t="s">
        <v>145</v>
      </c>
      <c r="BE258" s="209">
        <f t="shared" si="4"/>
        <v>0</v>
      </c>
      <c r="BF258" s="209">
        <f t="shared" si="5"/>
        <v>0</v>
      </c>
      <c r="BG258" s="209">
        <f t="shared" si="6"/>
        <v>0</v>
      </c>
      <c r="BH258" s="209">
        <f t="shared" si="7"/>
        <v>0</v>
      </c>
      <c r="BI258" s="209">
        <f t="shared" si="8"/>
        <v>0</v>
      </c>
      <c r="BJ258" s="17" t="s">
        <v>81</v>
      </c>
      <c r="BK258" s="209">
        <f t="shared" si="9"/>
        <v>0</v>
      </c>
      <c r="BL258" s="17" t="s">
        <v>151</v>
      </c>
      <c r="BM258" s="208" t="s">
        <v>402</v>
      </c>
    </row>
    <row r="259" spans="1:65" s="1" customFormat="1" ht="21.75" customHeight="1">
      <c r="A259" s="34"/>
      <c r="B259" s="35"/>
      <c r="C259" s="197" t="s">
        <v>403</v>
      </c>
      <c r="D259" s="197" t="s">
        <v>147</v>
      </c>
      <c r="E259" s="198" t="s">
        <v>404</v>
      </c>
      <c r="F259" s="199" t="s">
        <v>405</v>
      </c>
      <c r="G259" s="200" t="s">
        <v>380</v>
      </c>
      <c r="H259" s="201">
        <v>1</v>
      </c>
      <c r="I259" s="202"/>
      <c r="J259" s="203">
        <f t="shared" si="0"/>
        <v>0</v>
      </c>
      <c r="K259" s="199" t="s">
        <v>1</v>
      </c>
      <c r="L259" s="39"/>
      <c r="M259" s="204" t="s">
        <v>1</v>
      </c>
      <c r="N259" s="205" t="s">
        <v>41</v>
      </c>
      <c r="O259" s="71"/>
      <c r="P259" s="206">
        <f t="shared" si="1"/>
        <v>0</v>
      </c>
      <c r="Q259" s="206">
        <v>0</v>
      </c>
      <c r="R259" s="206">
        <f t="shared" si="2"/>
        <v>0</v>
      </c>
      <c r="S259" s="206">
        <v>0</v>
      </c>
      <c r="T259" s="207">
        <f t="shared" si="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8" t="s">
        <v>151</v>
      </c>
      <c r="AT259" s="208" t="s">
        <v>147</v>
      </c>
      <c r="AU259" s="208" t="s">
        <v>85</v>
      </c>
      <c r="AY259" s="17" t="s">
        <v>145</v>
      </c>
      <c r="BE259" s="209">
        <f t="shared" si="4"/>
        <v>0</v>
      </c>
      <c r="BF259" s="209">
        <f t="shared" si="5"/>
        <v>0</v>
      </c>
      <c r="BG259" s="209">
        <f t="shared" si="6"/>
        <v>0</v>
      </c>
      <c r="BH259" s="209">
        <f t="shared" si="7"/>
        <v>0</v>
      </c>
      <c r="BI259" s="209">
        <f t="shared" si="8"/>
        <v>0</v>
      </c>
      <c r="BJ259" s="17" t="s">
        <v>81</v>
      </c>
      <c r="BK259" s="209">
        <f t="shared" si="9"/>
        <v>0</v>
      </c>
      <c r="BL259" s="17" t="s">
        <v>151</v>
      </c>
      <c r="BM259" s="208" t="s">
        <v>406</v>
      </c>
    </row>
    <row r="260" spans="1:65" s="1" customFormat="1" ht="21.75" customHeight="1">
      <c r="A260" s="34"/>
      <c r="B260" s="35"/>
      <c r="C260" s="197" t="s">
        <v>407</v>
      </c>
      <c r="D260" s="197" t="s">
        <v>147</v>
      </c>
      <c r="E260" s="198" t="s">
        <v>408</v>
      </c>
      <c r="F260" s="199" t="s">
        <v>409</v>
      </c>
      <c r="G260" s="200" t="s">
        <v>380</v>
      </c>
      <c r="H260" s="201">
        <v>66</v>
      </c>
      <c r="I260" s="202"/>
      <c r="J260" s="203">
        <f t="shared" si="0"/>
        <v>0</v>
      </c>
      <c r="K260" s="199" t="s">
        <v>156</v>
      </c>
      <c r="L260" s="39"/>
      <c r="M260" s="204" t="s">
        <v>1</v>
      </c>
      <c r="N260" s="205" t="s">
        <v>41</v>
      </c>
      <c r="O260" s="71"/>
      <c r="P260" s="206">
        <f t="shared" si="1"/>
        <v>0</v>
      </c>
      <c r="Q260" s="206">
        <v>0</v>
      </c>
      <c r="R260" s="206">
        <f t="shared" si="2"/>
        <v>0</v>
      </c>
      <c r="S260" s="206">
        <v>0</v>
      </c>
      <c r="T260" s="207">
        <f t="shared" si="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8" t="s">
        <v>151</v>
      </c>
      <c r="AT260" s="208" t="s">
        <v>147</v>
      </c>
      <c r="AU260" s="208" t="s">
        <v>85</v>
      </c>
      <c r="AY260" s="17" t="s">
        <v>145</v>
      </c>
      <c r="BE260" s="209">
        <f t="shared" si="4"/>
        <v>0</v>
      </c>
      <c r="BF260" s="209">
        <f t="shared" si="5"/>
        <v>0</v>
      </c>
      <c r="BG260" s="209">
        <f t="shared" si="6"/>
        <v>0</v>
      </c>
      <c r="BH260" s="209">
        <f t="shared" si="7"/>
        <v>0</v>
      </c>
      <c r="BI260" s="209">
        <f t="shared" si="8"/>
        <v>0</v>
      </c>
      <c r="BJ260" s="17" t="s">
        <v>81</v>
      </c>
      <c r="BK260" s="209">
        <f t="shared" si="9"/>
        <v>0</v>
      </c>
      <c r="BL260" s="17" t="s">
        <v>151</v>
      </c>
      <c r="BM260" s="208" t="s">
        <v>410</v>
      </c>
    </row>
    <row r="261" spans="1:65" s="1" customFormat="1" ht="16.5" customHeight="1">
      <c r="A261" s="34"/>
      <c r="B261" s="35"/>
      <c r="C261" s="244" t="s">
        <v>411</v>
      </c>
      <c r="D261" s="244" t="s">
        <v>271</v>
      </c>
      <c r="E261" s="245" t="s">
        <v>412</v>
      </c>
      <c r="F261" s="246" t="s">
        <v>413</v>
      </c>
      <c r="G261" s="247" t="s">
        <v>380</v>
      </c>
      <c r="H261" s="248">
        <v>12</v>
      </c>
      <c r="I261" s="249"/>
      <c r="J261" s="250">
        <f t="shared" si="0"/>
        <v>0</v>
      </c>
      <c r="K261" s="246" t="s">
        <v>156</v>
      </c>
      <c r="L261" s="251"/>
      <c r="M261" s="252" t="s">
        <v>1</v>
      </c>
      <c r="N261" s="253" t="s">
        <v>41</v>
      </c>
      <c r="O261" s="71"/>
      <c r="P261" s="206">
        <f t="shared" si="1"/>
        <v>0</v>
      </c>
      <c r="Q261" s="206">
        <v>0.00054</v>
      </c>
      <c r="R261" s="206">
        <f t="shared" si="2"/>
        <v>0.00648</v>
      </c>
      <c r="S261" s="206">
        <v>0</v>
      </c>
      <c r="T261" s="207">
        <f t="shared" si="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8" t="s">
        <v>186</v>
      </c>
      <c r="AT261" s="208" t="s">
        <v>271</v>
      </c>
      <c r="AU261" s="208" t="s">
        <v>85</v>
      </c>
      <c r="AY261" s="17" t="s">
        <v>145</v>
      </c>
      <c r="BE261" s="209">
        <f t="shared" si="4"/>
        <v>0</v>
      </c>
      <c r="BF261" s="209">
        <f t="shared" si="5"/>
        <v>0</v>
      </c>
      <c r="BG261" s="209">
        <f t="shared" si="6"/>
        <v>0</v>
      </c>
      <c r="BH261" s="209">
        <f t="shared" si="7"/>
        <v>0</v>
      </c>
      <c r="BI261" s="209">
        <f t="shared" si="8"/>
        <v>0</v>
      </c>
      <c r="BJ261" s="17" t="s">
        <v>81</v>
      </c>
      <c r="BK261" s="209">
        <f t="shared" si="9"/>
        <v>0</v>
      </c>
      <c r="BL261" s="17" t="s">
        <v>151</v>
      </c>
      <c r="BM261" s="208" t="s">
        <v>414</v>
      </c>
    </row>
    <row r="262" spans="1:65" s="1" customFormat="1" ht="16.5" customHeight="1">
      <c r="A262" s="34"/>
      <c r="B262" s="35"/>
      <c r="C262" s="244" t="s">
        <v>415</v>
      </c>
      <c r="D262" s="244" t="s">
        <v>271</v>
      </c>
      <c r="E262" s="245" t="s">
        <v>416</v>
      </c>
      <c r="F262" s="246" t="s">
        <v>417</v>
      </c>
      <c r="G262" s="247" t="s">
        <v>380</v>
      </c>
      <c r="H262" s="248">
        <v>8</v>
      </c>
      <c r="I262" s="249"/>
      <c r="J262" s="250">
        <f t="shared" si="0"/>
        <v>0</v>
      </c>
      <c r="K262" s="246" t="s">
        <v>156</v>
      </c>
      <c r="L262" s="251"/>
      <c r="M262" s="252" t="s">
        <v>1</v>
      </c>
      <c r="N262" s="253" t="s">
        <v>41</v>
      </c>
      <c r="O262" s="71"/>
      <c r="P262" s="206">
        <f t="shared" si="1"/>
        <v>0</v>
      </c>
      <c r="Q262" s="206">
        <v>0.00064</v>
      </c>
      <c r="R262" s="206">
        <f t="shared" si="2"/>
        <v>0.00512</v>
      </c>
      <c r="S262" s="206">
        <v>0</v>
      </c>
      <c r="T262" s="207">
        <f t="shared" si="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8" t="s">
        <v>186</v>
      </c>
      <c r="AT262" s="208" t="s">
        <v>271</v>
      </c>
      <c r="AU262" s="208" t="s">
        <v>85</v>
      </c>
      <c r="AY262" s="17" t="s">
        <v>145</v>
      </c>
      <c r="BE262" s="209">
        <f t="shared" si="4"/>
        <v>0</v>
      </c>
      <c r="BF262" s="209">
        <f t="shared" si="5"/>
        <v>0</v>
      </c>
      <c r="BG262" s="209">
        <f t="shared" si="6"/>
        <v>0</v>
      </c>
      <c r="BH262" s="209">
        <f t="shared" si="7"/>
        <v>0</v>
      </c>
      <c r="BI262" s="209">
        <f t="shared" si="8"/>
        <v>0</v>
      </c>
      <c r="BJ262" s="17" t="s">
        <v>81</v>
      </c>
      <c r="BK262" s="209">
        <f t="shared" si="9"/>
        <v>0</v>
      </c>
      <c r="BL262" s="17" t="s">
        <v>151</v>
      </c>
      <c r="BM262" s="208" t="s">
        <v>418</v>
      </c>
    </row>
    <row r="263" spans="1:65" s="1" customFormat="1" ht="16.5" customHeight="1">
      <c r="A263" s="34"/>
      <c r="B263" s="35"/>
      <c r="C263" s="244" t="s">
        <v>419</v>
      </c>
      <c r="D263" s="244" t="s">
        <v>271</v>
      </c>
      <c r="E263" s="245" t="s">
        <v>420</v>
      </c>
      <c r="F263" s="246" t="s">
        <v>421</v>
      </c>
      <c r="G263" s="247" t="s">
        <v>380</v>
      </c>
      <c r="H263" s="248">
        <v>14</v>
      </c>
      <c r="I263" s="249"/>
      <c r="J263" s="250">
        <f t="shared" si="0"/>
        <v>0</v>
      </c>
      <c r="K263" s="246" t="s">
        <v>156</v>
      </c>
      <c r="L263" s="251"/>
      <c r="M263" s="252" t="s">
        <v>1</v>
      </c>
      <c r="N263" s="253" t="s">
        <v>41</v>
      </c>
      <c r="O263" s="71"/>
      <c r="P263" s="206">
        <f t="shared" si="1"/>
        <v>0</v>
      </c>
      <c r="Q263" s="206">
        <v>0.00065</v>
      </c>
      <c r="R263" s="206">
        <f t="shared" si="2"/>
        <v>0.0091</v>
      </c>
      <c r="S263" s="206">
        <v>0</v>
      </c>
      <c r="T263" s="207">
        <f t="shared" si="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8" t="s">
        <v>186</v>
      </c>
      <c r="AT263" s="208" t="s">
        <v>271</v>
      </c>
      <c r="AU263" s="208" t="s">
        <v>85</v>
      </c>
      <c r="AY263" s="17" t="s">
        <v>145</v>
      </c>
      <c r="BE263" s="209">
        <f t="shared" si="4"/>
        <v>0</v>
      </c>
      <c r="BF263" s="209">
        <f t="shared" si="5"/>
        <v>0</v>
      </c>
      <c r="BG263" s="209">
        <f t="shared" si="6"/>
        <v>0</v>
      </c>
      <c r="BH263" s="209">
        <f t="shared" si="7"/>
        <v>0</v>
      </c>
      <c r="BI263" s="209">
        <f t="shared" si="8"/>
        <v>0</v>
      </c>
      <c r="BJ263" s="17" t="s">
        <v>81</v>
      </c>
      <c r="BK263" s="209">
        <f t="shared" si="9"/>
        <v>0</v>
      </c>
      <c r="BL263" s="17" t="s">
        <v>151</v>
      </c>
      <c r="BM263" s="208" t="s">
        <v>422</v>
      </c>
    </row>
    <row r="264" spans="2:51" s="12" customFormat="1" ht="12">
      <c r="B264" s="210"/>
      <c r="C264" s="211"/>
      <c r="D264" s="212" t="s">
        <v>158</v>
      </c>
      <c r="E264" s="213" t="s">
        <v>1</v>
      </c>
      <c r="F264" s="214" t="s">
        <v>423</v>
      </c>
      <c r="G264" s="211"/>
      <c r="H264" s="215">
        <v>14</v>
      </c>
      <c r="I264" s="216"/>
      <c r="J264" s="211"/>
      <c r="K264" s="211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158</v>
      </c>
      <c r="AU264" s="221" t="s">
        <v>85</v>
      </c>
      <c r="AV264" s="12" t="s">
        <v>85</v>
      </c>
      <c r="AW264" s="12" t="s">
        <v>32</v>
      </c>
      <c r="AX264" s="12" t="s">
        <v>81</v>
      </c>
      <c r="AY264" s="221" t="s">
        <v>145</v>
      </c>
    </row>
    <row r="265" spans="1:65" s="1" customFormat="1" ht="16.5" customHeight="1">
      <c r="A265" s="34"/>
      <c r="B265" s="35"/>
      <c r="C265" s="244" t="s">
        <v>424</v>
      </c>
      <c r="D265" s="244" t="s">
        <v>271</v>
      </c>
      <c r="E265" s="245" t="s">
        <v>425</v>
      </c>
      <c r="F265" s="246" t="s">
        <v>426</v>
      </c>
      <c r="G265" s="247" t="s">
        <v>380</v>
      </c>
      <c r="H265" s="248">
        <v>8</v>
      </c>
      <c r="I265" s="249"/>
      <c r="J265" s="250">
        <f>ROUND(I265*H265,2)</f>
        <v>0</v>
      </c>
      <c r="K265" s="246" t="s">
        <v>156</v>
      </c>
      <c r="L265" s="251"/>
      <c r="M265" s="252" t="s">
        <v>1</v>
      </c>
      <c r="N265" s="253" t="s">
        <v>41</v>
      </c>
      <c r="O265" s="71"/>
      <c r="P265" s="206">
        <f>O265*H265</f>
        <v>0</v>
      </c>
      <c r="Q265" s="206">
        <v>0.00029</v>
      </c>
      <c r="R265" s="206">
        <f>Q265*H265</f>
        <v>0.00232</v>
      </c>
      <c r="S265" s="206">
        <v>0</v>
      </c>
      <c r="T265" s="207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8" t="s">
        <v>186</v>
      </c>
      <c r="AT265" s="208" t="s">
        <v>271</v>
      </c>
      <c r="AU265" s="208" t="s">
        <v>85</v>
      </c>
      <c r="AY265" s="17" t="s">
        <v>145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7" t="s">
        <v>81</v>
      </c>
      <c r="BK265" s="209">
        <f>ROUND(I265*H265,2)</f>
        <v>0</v>
      </c>
      <c r="BL265" s="17" t="s">
        <v>151</v>
      </c>
      <c r="BM265" s="208" t="s">
        <v>427</v>
      </c>
    </row>
    <row r="266" spans="1:65" s="1" customFormat="1" ht="16.5" customHeight="1">
      <c r="A266" s="34"/>
      <c r="B266" s="35"/>
      <c r="C266" s="244" t="s">
        <v>428</v>
      </c>
      <c r="D266" s="244" t="s">
        <v>271</v>
      </c>
      <c r="E266" s="245" t="s">
        <v>429</v>
      </c>
      <c r="F266" s="246" t="s">
        <v>430</v>
      </c>
      <c r="G266" s="247" t="s">
        <v>380</v>
      </c>
      <c r="H266" s="248">
        <v>16</v>
      </c>
      <c r="I266" s="249"/>
      <c r="J266" s="250">
        <f>ROUND(I266*H266,2)</f>
        <v>0</v>
      </c>
      <c r="K266" s="246" t="s">
        <v>156</v>
      </c>
      <c r="L266" s="251"/>
      <c r="M266" s="252" t="s">
        <v>1</v>
      </c>
      <c r="N266" s="253" t="s">
        <v>41</v>
      </c>
      <c r="O266" s="71"/>
      <c r="P266" s="206">
        <f>O266*H266</f>
        <v>0</v>
      </c>
      <c r="Q266" s="206">
        <v>0.00046</v>
      </c>
      <c r="R266" s="206">
        <f>Q266*H266</f>
        <v>0.00736</v>
      </c>
      <c r="S266" s="206">
        <v>0</v>
      </c>
      <c r="T266" s="207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8" t="s">
        <v>186</v>
      </c>
      <c r="AT266" s="208" t="s">
        <v>271</v>
      </c>
      <c r="AU266" s="208" t="s">
        <v>85</v>
      </c>
      <c r="AY266" s="17" t="s">
        <v>145</v>
      </c>
      <c r="BE266" s="209">
        <f>IF(N266="základní",J266,0)</f>
        <v>0</v>
      </c>
      <c r="BF266" s="209">
        <f>IF(N266="snížená",J266,0)</f>
        <v>0</v>
      </c>
      <c r="BG266" s="209">
        <f>IF(N266="zákl. přenesená",J266,0)</f>
        <v>0</v>
      </c>
      <c r="BH266" s="209">
        <f>IF(N266="sníž. přenesená",J266,0)</f>
        <v>0</v>
      </c>
      <c r="BI266" s="209">
        <f>IF(N266="nulová",J266,0)</f>
        <v>0</v>
      </c>
      <c r="BJ266" s="17" t="s">
        <v>81</v>
      </c>
      <c r="BK266" s="209">
        <f>ROUND(I266*H266,2)</f>
        <v>0</v>
      </c>
      <c r="BL266" s="17" t="s">
        <v>151</v>
      </c>
      <c r="BM266" s="208" t="s">
        <v>431</v>
      </c>
    </row>
    <row r="267" spans="2:51" s="12" customFormat="1" ht="12">
      <c r="B267" s="210"/>
      <c r="C267" s="211"/>
      <c r="D267" s="212" t="s">
        <v>158</v>
      </c>
      <c r="E267" s="213" t="s">
        <v>1</v>
      </c>
      <c r="F267" s="214" t="s">
        <v>432</v>
      </c>
      <c r="G267" s="211"/>
      <c r="H267" s="215">
        <v>16</v>
      </c>
      <c r="I267" s="216"/>
      <c r="J267" s="211"/>
      <c r="K267" s="211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158</v>
      </c>
      <c r="AU267" s="221" t="s">
        <v>85</v>
      </c>
      <c r="AV267" s="12" t="s">
        <v>85</v>
      </c>
      <c r="AW267" s="12" t="s">
        <v>32</v>
      </c>
      <c r="AX267" s="12" t="s">
        <v>81</v>
      </c>
      <c r="AY267" s="221" t="s">
        <v>145</v>
      </c>
    </row>
    <row r="268" spans="1:65" s="1" customFormat="1" ht="16.5" customHeight="1">
      <c r="A268" s="34"/>
      <c r="B268" s="35"/>
      <c r="C268" s="244" t="s">
        <v>433</v>
      </c>
      <c r="D268" s="244" t="s">
        <v>271</v>
      </c>
      <c r="E268" s="245" t="s">
        <v>434</v>
      </c>
      <c r="F268" s="246" t="s">
        <v>435</v>
      </c>
      <c r="G268" s="247" t="s">
        <v>380</v>
      </c>
      <c r="H268" s="248">
        <v>4</v>
      </c>
      <c r="I268" s="249"/>
      <c r="J268" s="250">
        <f aca="true" t="shared" si="10" ref="J268:J284">ROUND(I268*H268,2)</f>
        <v>0</v>
      </c>
      <c r="K268" s="246" t="s">
        <v>1</v>
      </c>
      <c r="L268" s="251"/>
      <c r="M268" s="252" t="s">
        <v>1</v>
      </c>
      <c r="N268" s="253" t="s">
        <v>41</v>
      </c>
      <c r="O268" s="71"/>
      <c r="P268" s="206">
        <f aca="true" t="shared" si="11" ref="P268:P284">O268*H268</f>
        <v>0</v>
      </c>
      <c r="Q268" s="206">
        <v>0</v>
      </c>
      <c r="R268" s="206">
        <f aca="true" t="shared" si="12" ref="R268:R284">Q268*H268</f>
        <v>0</v>
      </c>
      <c r="S268" s="206">
        <v>0</v>
      </c>
      <c r="T268" s="207">
        <f aca="true" t="shared" si="13" ref="T268:T284"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8" t="s">
        <v>186</v>
      </c>
      <c r="AT268" s="208" t="s">
        <v>271</v>
      </c>
      <c r="AU268" s="208" t="s">
        <v>85</v>
      </c>
      <c r="AY268" s="17" t="s">
        <v>145</v>
      </c>
      <c r="BE268" s="209">
        <f aca="true" t="shared" si="14" ref="BE268:BE284">IF(N268="základní",J268,0)</f>
        <v>0</v>
      </c>
      <c r="BF268" s="209">
        <f aca="true" t="shared" si="15" ref="BF268:BF284">IF(N268="snížená",J268,0)</f>
        <v>0</v>
      </c>
      <c r="BG268" s="209">
        <f aca="true" t="shared" si="16" ref="BG268:BG284">IF(N268="zákl. přenesená",J268,0)</f>
        <v>0</v>
      </c>
      <c r="BH268" s="209">
        <f aca="true" t="shared" si="17" ref="BH268:BH284">IF(N268="sníž. přenesená",J268,0)</f>
        <v>0</v>
      </c>
      <c r="BI268" s="209">
        <f aca="true" t="shared" si="18" ref="BI268:BI284">IF(N268="nulová",J268,0)</f>
        <v>0</v>
      </c>
      <c r="BJ268" s="17" t="s">
        <v>81</v>
      </c>
      <c r="BK268" s="209">
        <f aca="true" t="shared" si="19" ref="BK268:BK284">ROUND(I268*H268,2)</f>
        <v>0</v>
      </c>
      <c r="BL268" s="17" t="s">
        <v>151</v>
      </c>
      <c r="BM268" s="208" t="s">
        <v>436</v>
      </c>
    </row>
    <row r="269" spans="1:65" s="1" customFormat="1" ht="16.5" customHeight="1">
      <c r="A269" s="34"/>
      <c r="B269" s="35"/>
      <c r="C269" s="244" t="s">
        <v>437</v>
      </c>
      <c r="D269" s="244" t="s">
        <v>271</v>
      </c>
      <c r="E269" s="245" t="s">
        <v>438</v>
      </c>
      <c r="F269" s="246" t="s">
        <v>439</v>
      </c>
      <c r="G269" s="247" t="s">
        <v>380</v>
      </c>
      <c r="H269" s="248">
        <v>3</v>
      </c>
      <c r="I269" s="249"/>
      <c r="J269" s="250">
        <f t="shared" si="10"/>
        <v>0</v>
      </c>
      <c r="K269" s="246" t="s">
        <v>1</v>
      </c>
      <c r="L269" s="251"/>
      <c r="M269" s="252" t="s">
        <v>1</v>
      </c>
      <c r="N269" s="253" t="s">
        <v>41</v>
      </c>
      <c r="O269" s="71"/>
      <c r="P269" s="206">
        <f t="shared" si="11"/>
        <v>0</v>
      </c>
      <c r="Q269" s="206">
        <v>0</v>
      </c>
      <c r="R269" s="206">
        <f t="shared" si="12"/>
        <v>0</v>
      </c>
      <c r="S269" s="206">
        <v>0</v>
      </c>
      <c r="T269" s="207">
        <f t="shared" si="1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8" t="s">
        <v>186</v>
      </c>
      <c r="AT269" s="208" t="s">
        <v>271</v>
      </c>
      <c r="AU269" s="208" t="s">
        <v>85</v>
      </c>
      <c r="AY269" s="17" t="s">
        <v>145</v>
      </c>
      <c r="BE269" s="209">
        <f t="shared" si="14"/>
        <v>0</v>
      </c>
      <c r="BF269" s="209">
        <f t="shared" si="15"/>
        <v>0</v>
      </c>
      <c r="BG269" s="209">
        <f t="shared" si="16"/>
        <v>0</v>
      </c>
      <c r="BH269" s="209">
        <f t="shared" si="17"/>
        <v>0</v>
      </c>
      <c r="BI269" s="209">
        <f t="shared" si="18"/>
        <v>0</v>
      </c>
      <c r="BJ269" s="17" t="s">
        <v>81</v>
      </c>
      <c r="BK269" s="209">
        <f t="shared" si="19"/>
        <v>0</v>
      </c>
      <c r="BL269" s="17" t="s">
        <v>151</v>
      </c>
      <c r="BM269" s="208" t="s">
        <v>440</v>
      </c>
    </row>
    <row r="270" spans="1:65" s="1" customFormat="1" ht="16.5" customHeight="1">
      <c r="A270" s="34"/>
      <c r="B270" s="35"/>
      <c r="C270" s="244" t="s">
        <v>441</v>
      </c>
      <c r="D270" s="244" t="s">
        <v>271</v>
      </c>
      <c r="E270" s="245" t="s">
        <v>442</v>
      </c>
      <c r="F270" s="246" t="s">
        <v>443</v>
      </c>
      <c r="G270" s="247" t="s">
        <v>380</v>
      </c>
      <c r="H270" s="248">
        <v>1</v>
      </c>
      <c r="I270" s="249"/>
      <c r="J270" s="250">
        <f t="shared" si="10"/>
        <v>0</v>
      </c>
      <c r="K270" s="246" t="s">
        <v>1</v>
      </c>
      <c r="L270" s="251"/>
      <c r="M270" s="252" t="s">
        <v>1</v>
      </c>
      <c r="N270" s="253" t="s">
        <v>41</v>
      </c>
      <c r="O270" s="71"/>
      <c r="P270" s="206">
        <f t="shared" si="11"/>
        <v>0</v>
      </c>
      <c r="Q270" s="206">
        <v>0</v>
      </c>
      <c r="R270" s="206">
        <f t="shared" si="12"/>
        <v>0</v>
      </c>
      <c r="S270" s="206">
        <v>0</v>
      </c>
      <c r="T270" s="207">
        <f t="shared" si="1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8" t="s">
        <v>186</v>
      </c>
      <c r="AT270" s="208" t="s">
        <v>271</v>
      </c>
      <c r="AU270" s="208" t="s">
        <v>85</v>
      </c>
      <c r="AY270" s="17" t="s">
        <v>145</v>
      </c>
      <c r="BE270" s="209">
        <f t="shared" si="14"/>
        <v>0</v>
      </c>
      <c r="BF270" s="209">
        <f t="shared" si="15"/>
        <v>0</v>
      </c>
      <c r="BG270" s="209">
        <f t="shared" si="16"/>
        <v>0</v>
      </c>
      <c r="BH270" s="209">
        <f t="shared" si="17"/>
        <v>0</v>
      </c>
      <c r="BI270" s="209">
        <f t="shared" si="18"/>
        <v>0</v>
      </c>
      <c r="BJ270" s="17" t="s">
        <v>81</v>
      </c>
      <c r="BK270" s="209">
        <f t="shared" si="19"/>
        <v>0</v>
      </c>
      <c r="BL270" s="17" t="s">
        <v>151</v>
      </c>
      <c r="BM270" s="208" t="s">
        <v>444</v>
      </c>
    </row>
    <row r="271" spans="1:65" s="1" customFormat="1" ht="21.75" customHeight="1">
      <c r="A271" s="34"/>
      <c r="B271" s="35"/>
      <c r="C271" s="197" t="s">
        <v>445</v>
      </c>
      <c r="D271" s="197" t="s">
        <v>147</v>
      </c>
      <c r="E271" s="198" t="s">
        <v>446</v>
      </c>
      <c r="F271" s="199" t="s">
        <v>447</v>
      </c>
      <c r="G271" s="200" t="s">
        <v>380</v>
      </c>
      <c r="H271" s="201">
        <v>7</v>
      </c>
      <c r="I271" s="202"/>
      <c r="J271" s="203">
        <f t="shared" si="10"/>
        <v>0</v>
      </c>
      <c r="K271" s="199" t="s">
        <v>156</v>
      </c>
      <c r="L271" s="39"/>
      <c r="M271" s="204" t="s">
        <v>1</v>
      </c>
      <c r="N271" s="205" t="s">
        <v>41</v>
      </c>
      <c r="O271" s="71"/>
      <c r="P271" s="206">
        <f t="shared" si="11"/>
        <v>0</v>
      </c>
      <c r="Q271" s="206">
        <v>1E-05</v>
      </c>
      <c r="R271" s="206">
        <f t="shared" si="12"/>
        <v>7.000000000000001E-05</v>
      </c>
      <c r="S271" s="206">
        <v>0</v>
      </c>
      <c r="T271" s="207">
        <f t="shared" si="1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8" t="s">
        <v>151</v>
      </c>
      <c r="AT271" s="208" t="s">
        <v>147</v>
      </c>
      <c r="AU271" s="208" t="s">
        <v>85</v>
      </c>
      <c r="AY271" s="17" t="s">
        <v>145</v>
      </c>
      <c r="BE271" s="209">
        <f t="shared" si="14"/>
        <v>0</v>
      </c>
      <c r="BF271" s="209">
        <f t="shared" si="15"/>
        <v>0</v>
      </c>
      <c r="BG271" s="209">
        <f t="shared" si="16"/>
        <v>0</v>
      </c>
      <c r="BH271" s="209">
        <f t="shared" si="17"/>
        <v>0</v>
      </c>
      <c r="BI271" s="209">
        <f t="shared" si="18"/>
        <v>0</v>
      </c>
      <c r="BJ271" s="17" t="s">
        <v>81</v>
      </c>
      <c r="BK271" s="209">
        <f t="shared" si="19"/>
        <v>0</v>
      </c>
      <c r="BL271" s="17" t="s">
        <v>151</v>
      </c>
      <c r="BM271" s="208" t="s">
        <v>448</v>
      </c>
    </row>
    <row r="272" spans="1:65" s="1" customFormat="1" ht="21.75" customHeight="1">
      <c r="A272" s="34"/>
      <c r="B272" s="35"/>
      <c r="C272" s="244" t="s">
        <v>449</v>
      </c>
      <c r="D272" s="244" t="s">
        <v>271</v>
      </c>
      <c r="E272" s="245" t="s">
        <v>450</v>
      </c>
      <c r="F272" s="246" t="s">
        <v>451</v>
      </c>
      <c r="G272" s="247" t="s">
        <v>380</v>
      </c>
      <c r="H272" s="248">
        <v>6</v>
      </c>
      <c r="I272" s="249"/>
      <c r="J272" s="250">
        <f t="shared" si="10"/>
        <v>0</v>
      </c>
      <c r="K272" s="246" t="s">
        <v>156</v>
      </c>
      <c r="L272" s="251"/>
      <c r="M272" s="252" t="s">
        <v>1</v>
      </c>
      <c r="N272" s="253" t="s">
        <v>41</v>
      </c>
      <c r="O272" s="71"/>
      <c r="P272" s="206">
        <f t="shared" si="11"/>
        <v>0</v>
      </c>
      <c r="Q272" s="206">
        <v>0.0022</v>
      </c>
      <c r="R272" s="206">
        <f t="shared" si="12"/>
        <v>0.0132</v>
      </c>
      <c r="S272" s="206">
        <v>0</v>
      </c>
      <c r="T272" s="207">
        <f t="shared" si="1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8" t="s">
        <v>186</v>
      </c>
      <c r="AT272" s="208" t="s">
        <v>271</v>
      </c>
      <c r="AU272" s="208" t="s">
        <v>85</v>
      </c>
      <c r="AY272" s="17" t="s">
        <v>145</v>
      </c>
      <c r="BE272" s="209">
        <f t="shared" si="14"/>
        <v>0</v>
      </c>
      <c r="BF272" s="209">
        <f t="shared" si="15"/>
        <v>0</v>
      </c>
      <c r="BG272" s="209">
        <f t="shared" si="16"/>
        <v>0</v>
      </c>
      <c r="BH272" s="209">
        <f t="shared" si="17"/>
        <v>0</v>
      </c>
      <c r="BI272" s="209">
        <f t="shared" si="18"/>
        <v>0</v>
      </c>
      <c r="BJ272" s="17" t="s">
        <v>81</v>
      </c>
      <c r="BK272" s="209">
        <f t="shared" si="19"/>
        <v>0</v>
      </c>
      <c r="BL272" s="17" t="s">
        <v>151</v>
      </c>
      <c r="BM272" s="208" t="s">
        <v>452</v>
      </c>
    </row>
    <row r="273" spans="1:65" s="1" customFormat="1" ht="16.5" customHeight="1">
      <c r="A273" s="34"/>
      <c r="B273" s="35"/>
      <c r="C273" s="244" t="s">
        <v>453</v>
      </c>
      <c r="D273" s="244" t="s">
        <v>271</v>
      </c>
      <c r="E273" s="245" t="s">
        <v>454</v>
      </c>
      <c r="F273" s="246" t="s">
        <v>455</v>
      </c>
      <c r="G273" s="247" t="s">
        <v>380</v>
      </c>
      <c r="H273" s="248">
        <v>1</v>
      </c>
      <c r="I273" s="249"/>
      <c r="J273" s="250">
        <f t="shared" si="10"/>
        <v>0</v>
      </c>
      <c r="K273" s="246" t="s">
        <v>1</v>
      </c>
      <c r="L273" s="251"/>
      <c r="M273" s="252" t="s">
        <v>1</v>
      </c>
      <c r="N273" s="253" t="s">
        <v>41</v>
      </c>
      <c r="O273" s="71"/>
      <c r="P273" s="206">
        <f t="shared" si="11"/>
        <v>0</v>
      </c>
      <c r="Q273" s="206">
        <v>0</v>
      </c>
      <c r="R273" s="206">
        <f t="shared" si="12"/>
        <v>0</v>
      </c>
      <c r="S273" s="206">
        <v>0</v>
      </c>
      <c r="T273" s="207">
        <f t="shared" si="1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8" t="s">
        <v>186</v>
      </c>
      <c r="AT273" s="208" t="s">
        <v>271</v>
      </c>
      <c r="AU273" s="208" t="s">
        <v>85</v>
      </c>
      <c r="AY273" s="17" t="s">
        <v>145</v>
      </c>
      <c r="BE273" s="209">
        <f t="shared" si="14"/>
        <v>0</v>
      </c>
      <c r="BF273" s="209">
        <f t="shared" si="15"/>
        <v>0</v>
      </c>
      <c r="BG273" s="209">
        <f t="shared" si="16"/>
        <v>0</v>
      </c>
      <c r="BH273" s="209">
        <f t="shared" si="17"/>
        <v>0</v>
      </c>
      <c r="BI273" s="209">
        <f t="shared" si="18"/>
        <v>0</v>
      </c>
      <c r="BJ273" s="17" t="s">
        <v>81</v>
      </c>
      <c r="BK273" s="209">
        <f t="shared" si="19"/>
        <v>0</v>
      </c>
      <c r="BL273" s="17" t="s">
        <v>151</v>
      </c>
      <c r="BM273" s="208" t="s">
        <v>456</v>
      </c>
    </row>
    <row r="274" spans="1:65" s="1" customFormat="1" ht="21.75" customHeight="1">
      <c r="A274" s="34"/>
      <c r="B274" s="35"/>
      <c r="C274" s="197" t="s">
        <v>457</v>
      </c>
      <c r="D274" s="197" t="s">
        <v>147</v>
      </c>
      <c r="E274" s="198" t="s">
        <v>458</v>
      </c>
      <c r="F274" s="199" t="s">
        <v>459</v>
      </c>
      <c r="G274" s="200" t="s">
        <v>380</v>
      </c>
      <c r="H274" s="201">
        <v>7</v>
      </c>
      <c r="I274" s="202"/>
      <c r="J274" s="203">
        <f t="shared" si="10"/>
        <v>0</v>
      </c>
      <c r="K274" s="199" t="s">
        <v>156</v>
      </c>
      <c r="L274" s="39"/>
      <c r="M274" s="204" t="s">
        <v>1</v>
      </c>
      <c r="N274" s="205" t="s">
        <v>41</v>
      </c>
      <c r="O274" s="71"/>
      <c r="P274" s="206">
        <f t="shared" si="11"/>
        <v>0</v>
      </c>
      <c r="Q274" s="206">
        <v>1E-05</v>
      </c>
      <c r="R274" s="206">
        <f t="shared" si="12"/>
        <v>7.000000000000001E-05</v>
      </c>
      <c r="S274" s="206">
        <v>0</v>
      </c>
      <c r="T274" s="207">
        <f t="shared" si="1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8" t="s">
        <v>151</v>
      </c>
      <c r="AT274" s="208" t="s">
        <v>147</v>
      </c>
      <c r="AU274" s="208" t="s">
        <v>85</v>
      </c>
      <c r="AY274" s="17" t="s">
        <v>145</v>
      </c>
      <c r="BE274" s="209">
        <f t="shared" si="14"/>
        <v>0</v>
      </c>
      <c r="BF274" s="209">
        <f t="shared" si="15"/>
        <v>0</v>
      </c>
      <c r="BG274" s="209">
        <f t="shared" si="16"/>
        <v>0</v>
      </c>
      <c r="BH274" s="209">
        <f t="shared" si="17"/>
        <v>0</v>
      </c>
      <c r="BI274" s="209">
        <f t="shared" si="18"/>
        <v>0</v>
      </c>
      <c r="BJ274" s="17" t="s">
        <v>81</v>
      </c>
      <c r="BK274" s="209">
        <f t="shared" si="19"/>
        <v>0</v>
      </c>
      <c r="BL274" s="17" t="s">
        <v>151</v>
      </c>
      <c r="BM274" s="208" t="s">
        <v>460</v>
      </c>
    </row>
    <row r="275" spans="1:65" s="1" customFormat="1" ht="16.5" customHeight="1">
      <c r="A275" s="34"/>
      <c r="B275" s="35"/>
      <c r="C275" s="244" t="s">
        <v>461</v>
      </c>
      <c r="D275" s="244" t="s">
        <v>271</v>
      </c>
      <c r="E275" s="245" t="s">
        <v>462</v>
      </c>
      <c r="F275" s="246" t="s">
        <v>463</v>
      </c>
      <c r="G275" s="247" t="s">
        <v>380</v>
      </c>
      <c r="H275" s="248">
        <v>4</v>
      </c>
      <c r="I275" s="249"/>
      <c r="J275" s="250">
        <f t="shared" si="10"/>
        <v>0</v>
      </c>
      <c r="K275" s="246" t="s">
        <v>156</v>
      </c>
      <c r="L275" s="251"/>
      <c r="M275" s="252" t="s">
        <v>1</v>
      </c>
      <c r="N275" s="253" t="s">
        <v>41</v>
      </c>
      <c r="O275" s="71"/>
      <c r="P275" s="206">
        <f t="shared" si="11"/>
        <v>0</v>
      </c>
      <c r="Q275" s="206">
        <v>0.00079</v>
      </c>
      <c r="R275" s="206">
        <f t="shared" si="12"/>
        <v>0.00316</v>
      </c>
      <c r="S275" s="206">
        <v>0</v>
      </c>
      <c r="T275" s="207">
        <f t="shared" si="1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8" t="s">
        <v>186</v>
      </c>
      <c r="AT275" s="208" t="s">
        <v>271</v>
      </c>
      <c r="AU275" s="208" t="s">
        <v>85</v>
      </c>
      <c r="AY275" s="17" t="s">
        <v>145</v>
      </c>
      <c r="BE275" s="209">
        <f t="shared" si="14"/>
        <v>0</v>
      </c>
      <c r="BF275" s="209">
        <f t="shared" si="15"/>
        <v>0</v>
      </c>
      <c r="BG275" s="209">
        <f t="shared" si="16"/>
        <v>0</v>
      </c>
      <c r="BH275" s="209">
        <f t="shared" si="17"/>
        <v>0</v>
      </c>
      <c r="BI275" s="209">
        <f t="shared" si="18"/>
        <v>0</v>
      </c>
      <c r="BJ275" s="17" t="s">
        <v>81</v>
      </c>
      <c r="BK275" s="209">
        <f t="shared" si="19"/>
        <v>0</v>
      </c>
      <c r="BL275" s="17" t="s">
        <v>151</v>
      </c>
      <c r="BM275" s="208" t="s">
        <v>464</v>
      </c>
    </row>
    <row r="276" spans="1:65" s="1" customFormat="1" ht="16.5" customHeight="1">
      <c r="A276" s="34"/>
      <c r="B276" s="35"/>
      <c r="C276" s="244" t="s">
        <v>465</v>
      </c>
      <c r="D276" s="244" t="s">
        <v>271</v>
      </c>
      <c r="E276" s="245" t="s">
        <v>466</v>
      </c>
      <c r="F276" s="246" t="s">
        <v>467</v>
      </c>
      <c r="G276" s="247" t="s">
        <v>380</v>
      </c>
      <c r="H276" s="248">
        <v>1</v>
      </c>
      <c r="I276" s="249"/>
      <c r="J276" s="250">
        <f t="shared" si="10"/>
        <v>0</v>
      </c>
      <c r="K276" s="246" t="s">
        <v>156</v>
      </c>
      <c r="L276" s="251"/>
      <c r="M276" s="252" t="s">
        <v>1</v>
      </c>
      <c r="N276" s="253" t="s">
        <v>41</v>
      </c>
      <c r="O276" s="71"/>
      <c r="P276" s="206">
        <f t="shared" si="11"/>
        <v>0</v>
      </c>
      <c r="Q276" s="206">
        <v>0.00052</v>
      </c>
      <c r="R276" s="206">
        <f t="shared" si="12"/>
        <v>0.00052</v>
      </c>
      <c r="S276" s="206">
        <v>0</v>
      </c>
      <c r="T276" s="207">
        <f t="shared" si="1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8" t="s">
        <v>186</v>
      </c>
      <c r="AT276" s="208" t="s">
        <v>271</v>
      </c>
      <c r="AU276" s="208" t="s">
        <v>85</v>
      </c>
      <c r="AY276" s="17" t="s">
        <v>145</v>
      </c>
      <c r="BE276" s="209">
        <f t="shared" si="14"/>
        <v>0</v>
      </c>
      <c r="BF276" s="209">
        <f t="shared" si="15"/>
        <v>0</v>
      </c>
      <c r="BG276" s="209">
        <f t="shared" si="16"/>
        <v>0</v>
      </c>
      <c r="BH276" s="209">
        <f t="shared" si="17"/>
        <v>0</v>
      </c>
      <c r="BI276" s="209">
        <f t="shared" si="18"/>
        <v>0</v>
      </c>
      <c r="BJ276" s="17" t="s">
        <v>81</v>
      </c>
      <c r="BK276" s="209">
        <f t="shared" si="19"/>
        <v>0</v>
      </c>
      <c r="BL276" s="17" t="s">
        <v>151</v>
      </c>
      <c r="BM276" s="208" t="s">
        <v>468</v>
      </c>
    </row>
    <row r="277" spans="1:65" s="1" customFormat="1" ht="16.5" customHeight="1">
      <c r="A277" s="34"/>
      <c r="B277" s="35"/>
      <c r="C277" s="244" t="s">
        <v>469</v>
      </c>
      <c r="D277" s="244" t="s">
        <v>271</v>
      </c>
      <c r="E277" s="245" t="s">
        <v>470</v>
      </c>
      <c r="F277" s="246" t="s">
        <v>471</v>
      </c>
      <c r="G277" s="247" t="s">
        <v>380</v>
      </c>
      <c r="H277" s="248">
        <v>2</v>
      </c>
      <c r="I277" s="249"/>
      <c r="J277" s="250">
        <f t="shared" si="10"/>
        <v>0</v>
      </c>
      <c r="K277" s="246" t="s">
        <v>156</v>
      </c>
      <c r="L277" s="251"/>
      <c r="M277" s="252" t="s">
        <v>1</v>
      </c>
      <c r="N277" s="253" t="s">
        <v>41</v>
      </c>
      <c r="O277" s="71"/>
      <c r="P277" s="206">
        <f t="shared" si="11"/>
        <v>0</v>
      </c>
      <c r="Q277" s="206">
        <v>0.00121</v>
      </c>
      <c r="R277" s="206">
        <f t="shared" si="12"/>
        <v>0.00242</v>
      </c>
      <c r="S277" s="206">
        <v>0</v>
      </c>
      <c r="T277" s="207">
        <f t="shared" si="1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8" t="s">
        <v>186</v>
      </c>
      <c r="AT277" s="208" t="s">
        <v>271</v>
      </c>
      <c r="AU277" s="208" t="s">
        <v>85</v>
      </c>
      <c r="AY277" s="17" t="s">
        <v>145</v>
      </c>
      <c r="BE277" s="209">
        <f t="shared" si="14"/>
        <v>0</v>
      </c>
      <c r="BF277" s="209">
        <f t="shared" si="15"/>
        <v>0</v>
      </c>
      <c r="BG277" s="209">
        <f t="shared" si="16"/>
        <v>0</v>
      </c>
      <c r="BH277" s="209">
        <f t="shared" si="17"/>
        <v>0</v>
      </c>
      <c r="BI277" s="209">
        <f t="shared" si="18"/>
        <v>0</v>
      </c>
      <c r="BJ277" s="17" t="s">
        <v>81</v>
      </c>
      <c r="BK277" s="209">
        <f t="shared" si="19"/>
        <v>0</v>
      </c>
      <c r="BL277" s="17" t="s">
        <v>151</v>
      </c>
      <c r="BM277" s="208" t="s">
        <v>472</v>
      </c>
    </row>
    <row r="278" spans="1:65" s="1" customFormat="1" ht="21.75" customHeight="1">
      <c r="A278" s="34"/>
      <c r="B278" s="35"/>
      <c r="C278" s="197" t="s">
        <v>473</v>
      </c>
      <c r="D278" s="197" t="s">
        <v>147</v>
      </c>
      <c r="E278" s="198" t="s">
        <v>474</v>
      </c>
      <c r="F278" s="199" t="s">
        <v>475</v>
      </c>
      <c r="G278" s="200" t="s">
        <v>476</v>
      </c>
      <c r="H278" s="201">
        <v>4</v>
      </c>
      <c r="I278" s="202"/>
      <c r="J278" s="203">
        <f t="shared" si="10"/>
        <v>0</v>
      </c>
      <c r="K278" s="199" t="s">
        <v>156</v>
      </c>
      <c r="L278" s="39"/>
      <c r="M278" s="204" t="s">
        <v>1</v>
      </c>
      <c r="N278" s="205" t="s">
        <v>41</v>
      </c>
      <c r="O278" s="71"/>
      <c r="P278" s="206">
        <f t="shared" si="11"/>
        <v>0</v>
      </c>
      <c r="Q278" s="206">
        <v>0.0001</v>
      </c>
      <c r="R278" s="206">
        <f t="shared" si="12"/>
        <v>0.0004</v>
      </c>
      <c r="S278" s="206">
        <v>0</v>
      </c>
      <c r="T278" s="207">
        <f t="shared" si="1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8" t="s">
        <v>151</v>
      </c>
      <c r="AT278" s="208" t="s">
        <v>147</v>
      </c>
      <c r="AU278" s="208" t="s">
        <v>85</v>
      </c>
      <c r="AY278" s="17" t="s">
        <v>145</v>
      </c>
      <c r="BE278" s="209">
        <f t="shared" si="14"/>
        <v>0</v>
      </c>
      <c r="BF278" s="209">
        <f t="shared" si="15"/>
        <v>0</v>
      </c>
      <c r="BG278" s="209">
        <f t="shared" si="16"/>
        <v>0</v>
      </c>
      <c r="BH278" s="209">
        <f t="shared" si="17"/>
        <v>0</v>
      </c>
      <c r="BI278" s="209">
        <f t="shared" si="18"/>
        <v>0</v>
      </c>
      <c r="BJ278" s="17" t="s">
        <v>81</v>
      </c>
      <c r="BK278" s="209">
        <f t="shared" si="19"/>
        <v>0</v>
      </c>
      <c r="BL278" s="17" t="s">
        <v>151</v>
      </c>
      <c r="BM278" s="208" t="s">
        <v>477</v>
      </c>
    </row>
    <row r="279" spans="1:65" s="1" customFormat="1" ht="21.75" customHeight="1">
      <c r="A279" s="34"/>
      <c r="B279" s="35"/>
      <c r="C279" s="197" t="s">
        <v>478</v>
      </c>
      <c r="D279" s="197" t="s">
        <v>147</v>
      </c>
      <c r="E279" s="198" t="s">
        <v>479</v>
      </c>
      <c r="F279" s="199" t="s">
        <v>480</v>
      </c>
      <c r="G279" s="200" t="s">
        <v>476</v>
      </c>
      <c r="H279" s="201">
        <v>2</v>
      </c>
      <c r="I279" s="202"/>
      <c r="J279" s="203">
        <f t="shared" si="10"/>
        <v>0</v>
      </c>
      <c r="K279" s="199" t="s">
        <v>156</v>
      </c>
      <c r="L279" s="39"/>
      <c r="M279" s="204" t="s">
        <v>1</v>
      </c>
      <c r="N279" s="205" t="s">
        <v>41</v>
      </c>
      <c r="O279" s="71"/>
      <c r="P279" s="206">
        <f t="shared" si="11"/>
        <v>0</v>
      </c>
      <c r="Q279" s="206">
        <v>0.00018</v>
      </c>
      <c r="R279" s="206">
        <f t="shared" si="12"/>
        <v>0.00036</v>
      </c>
      <c r="S279" s="206">
        <v>0</v>
      </c>
      <c r="T279" s="207">
        <f t="shared" si="1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8" t="s">
        <v>151</v>
      </c>
      <c r="AT279" s="208" t="s">
        <v>147</v>
      </c>
      <c r="AU279" s="208" t="s">
        <v>85</v>
      </c>
      <c r="AY279" s="17" t="s">
        <v>145</v>
      </c>
      <c r="BE279" s="209">
        <f t="shared" si="14"/>
        <v>0</v>
      </c>
      <c r="BF279" s="209">
        <f t="shared" si="15"/>
        <v>0</v>
      </c>
      <c r="BG279" s="209">
        <f t="shared" si="16"/>
        <v>0</v>
      </c>
      <c r="BH279" s="209">
        <f t="shared" si="17"/>
        <v>0</v>
      </c>
      <c r="BI279" s="209">
        <f t="shared" si="18"/>
        <v>0</v>
      </c>
      <c r="BJ279" s="17" t="s">
        <v>81</v>
      </c>
      <c r="BK279" s="209">
        <f t="shared" si="19"/>
        <v>0</v>
      </c>
      <c r="BL279" s="17" t="s">
        <v>151</v>
      </c>
      <c r="BM279" s="208" t="s">
        <v>481</v>
      </c>
    </row>
    <row r="280" spans="1:65" s="1" customFormat="1" ht="21.75" customHeight="1">
      <c r="A280" s="34"/>
      <c r="B280" s="35"/>
      <c r="C280" s="197" t="s">
        <v>482</v>
      </c>
      <c r="D280" s="197" t="s">
        <v>147</v>
      </c>
      <c r="E280" s="198" t="s">
        <v>483</v>
      </c>
      <c r="F280" s="199" t="s">
        <v>484</v>
      </c>
      <c r="G280" s="200" t="s">
        <v>380</v>
      </c>
      <c r="H280" s="201">
        <v>5</v>
      </c>
      <c r="I280" s="202"/>
      <c r="J280" s="203">
        <f t="shared" si="10"/>
        <v>0</v>
      </c>
      <c r="K280" s="199" t="s">
        <v>156</v>
      </c>
      <c r="L280" s="39"/>
      <c r="M280" s="204" t="s">
        <v>1</v>
      </c>
      <c r="N280" s="205" t="s">
        <v>41</v>
      </c>
      <c r="O280" s="71"/>
      <c r="P280" s="206">
        <f t="shared" si="11"/>
        <v>0</v>
      </c>
      <c r="Q280" s="206">
        <v>0.04</v>
      </c>
      <c r="R280" s="206">
        <f t="shared" si="12"/>
        <v>0.2</v>
      </c>
      <c r="S280" s="206">
        <v>0</v>
      </c>
      <c r="T280" s="207">
        <f t="shared" si="1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8" t="s">
        <v>151</v>
      </c>
      <c r="AT280" s="208" t="s">
        <v>147</v>
      </c>
      <c r="AU280" s="208" t="s">
        <v>85</v>
      </c>
      <c r="AY280" s="17" t="s">
        <v>145</v>
      </c>
      <c r="BE280" s="209">
        <f t="shared" si="14"/>
        <v>0</v>
      </c>
      <c r="BF280" s="209">
        <f t="shared" si="15"/>
        <v>0</v>
      </c>
      <c r="BG280" s="209">
        <f t="shared" si="16"/>
        <v>0</v>
      </c>
      <c r="BH280" s="209">
        <f t="shared" si="17"/>
        <v>0</v>
      </c>
      <c r="BI280" s="209">
        <f t="shared" si="18"/>
        <v>0</v>
      </c>
      <c r="BJ280" s="17" t="s">
        <v>81</v>
      </c>
      <c r="BK280" s="209">
        <f t="shared" si="19"/>
        <v>0</v>
      </c>
      <c r="BL280" s="17" t="s">
        <v>151</v>
      </c>
      <c r="BM280" s="208" t="s">
        <v>485</v>
      </c>
    </row>
    <row r="281" spans="1:65" s="1" customFormat="1" ht="21.75" customHeight="1">
      <c r="A281" s="34"/>
      <c r="B281" s="35"/>
      <c r="C281" s="197" t="s">
        <v>486</v>
      </c>
      <c r="D281" s="197" t="s">
        <v>147</v>
      </c>
      <c r="E281" s="198" t="s">
        <v>487</v>
      </c>
      <c r="F281" s="199" t="s">
        <v>488</v>
      </c>
      <c r="G281" s="200" t="s">
        <v>380</v>
      </c>
      <c r="H281" s="201">
        <v>5</v>
      </c>
      <c r="I281" s="202"/>
      <c r="J281" s="203">
        <f t="shared" si="10"/>
        <v>0</v>
      </c>
      <c r="K281" s="199" t="s">
        <v>156</v>
      </c>
      <c r="L281" s="39"/>
      <c r="M281" s="204" t="s">
        <v>1</v>
      </c>
      <c r="N281" s="205" t="s">
        <v>41</v>
      </c>
      <c r="O281" s="71"/>
      <c r="P281" s="206">
        <f t="shared" si="11"/>
        <v>0</v>
      </c>
      <c r="Q281" s="206">
        <v>0.05446</v>
      </c>
      <c r="R281" s="206">
        <f t="shared" si="12"/>
        <v>0.2723</v>
      </c>
      <c r="S281" s="206">
        <v>0</v>
      </c>
      <c r="T281" s="207">
        <f t="shared" si="1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8" t="s">
        <v>151</v>
      </c>
      <c r="AT281" s="208" t="s">
        <v>147</v>
      </c>
      <c r="AU281" s="208" t="s">
        <v>85</v>
      </c>
      <c r="AY281" s="17" t="s">
        <v>145</v>
      </c>
      <c r="BE281" s="209">
        <f t="shared" si="14"/>
        <v>0</v>
      </c>
      <c r="BF281" s="209">
        <f t="shared" si="15"/>
        <v>0</v>
      </c>
      <c r="BG281" s="209">
        <f t="shared" si="16"/>
        <v>0</v>
      </c>
      <c r="BH281" s="209">
        <f t="shared" si="17"/>
        <v>0</v>
      </c>
      <c r="BI281" s="209">
        <f t="shared" si="18"/>
        <v>0</v>
      </c>
      <c r="BJ281" s="17" t="s">
        <v>81</v>
      </c>
      <c r="BK281" s="209">
        <f t="shared" si="19"/>
        <v>0</v>
      </c>
      <c r="BL281" s="17" t="s">
        <v>151</v>
      </c>
      <c r="BM281" s="208" t="s">
        <v>489</v>
      </c>
    </row>
    <row r="282" spans="1:65" s="1" customFormat="1" ht="21.75" customHeight="1">
      <c r="A282" s="34"/>
      <c r="B282" s="35"/>
      <c r="C282" s="197" t="s">
        <v>490</v>
      </c>
      <c r="D282" s="197" t="s">
        <v>147</v>
      </c>
      <c r="E282" s="198" t="s">
        <v>491</v>
      </c>
      <c r="F282" s="199" t="s">
        <v>492</v>
      </c>
      <c r="G282" s="200" t="s">
        <v>380</v>
      </c>
      <c r="H282" s="201">
        <v>3</v>
      </c>
      <c r="I282" s="202"/>
      <c r="J282" s="203">
        <f t="shared" si="10"/>
        <v>0</v>
      </c>
      <c r="K282" s="199" t="s">
        <v>156</v>
      </c>
      <c r="L282" s="39"/>
      <c r="M282" s="204" t="s">
        <v>1</v>
      </c>
      <c r="N282" s="205" t="s">
        <v>41</v>
      </c>
      <c r="O282" s="71"/>
      <c r="P282" s="206">
        <f t="shared" si="11"/>
        <v>0</v>
      </c>
      <c r="Q282" s="206">
        <v>0.06501</v>
      </c>
      <c r="R282" s="206">
        <f t="shared" si="12"/>
        <v>0.19502999999999998</v>
      </c>
      <c r="S282" s="206">
        <v>0</v>
      </c>
      <c r="T282" s="207">
        <f t="shared" si="1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8" t="s">
        <v>151</v>
      </c>
      <c r="AT282" s="208" t="s">
        <v>147</v>
      </c>
      <c r="AU282" s="208" t="s">
        <v>85</v>
      </c>
      <c r="AY282" s="17" t="s">
        <v>145</v>
      </c>
      <c r="BE282" s="209">
        <f t="shared" si="14"/>
        <v>0</v>
      </c>
      <c r="BF282" s="209">
        <f t="shared" si="15"/>
        <v>0</v>
      </c>
      <c r="BG282" s="209">
        <f t="shared" si="16"/>
        <v>0</v>
      </c>
      <c r="BH282" s="209">
        <f t="shared" si="17"/>
        <v>0</v>
      </c>
      <c r="BI282" s="209">
        <f t="shared" si="18"/>
        <v>0</v>
      </c>
      <c r="BJ282" s="17" t="s">
        <v>81</v>
      </c>
      <c r="BK282" s="209">
        <f t="shared" si="19"/>
        <v>0</v>
      </c>
      <c r="BL282" s="17" t="s">
        <v>151</v>
      </c>
      <c r="BM282" s="208" t="s">
        <v>493</v>
      </c>
    </row>
    <row r="283" spans="1:65" s="1" customFormat="1" ht="21.75" customHeight="1">
      <c r="A283" s="34"/>
      <c r="B283" s="35"/>
      <c r="C283" s="197" t="s">
        <v>494</v>
      </c>
      <c r="D283" s="197" t="s">
        <v>147</v>
      </c>
      <c r="E283" s="198" t="s">
        <v>495</v>
      </c>
      <c r="F283" s="199" t="s">
        <v>496</v>
      </c>
      <c r="G283" s="200" t="s">
        <v>380</v>
      </c>
      <c r="H283" s="201">
        <v>2</v>
      </c>
      <c r="I283" s="202"/>
      <c r="J283" s="203">
        <f t="shared" si="10"/>
        <v>0</v>
      </c>
      <c r="K283" s="199" t="s">
        <v>156</v>
      </c>
      <c r="L283" s="39"/>
      <c r="M283" s="204" t="s">
        <v>1</v>
      </c>
      <c r="N283" s="205" t="s">
        <v>41</v>
      </c>
      <c r="O283" s="71"/>
      <c r="P283" s="206">
        <f t="shared" si="11"/>
        <v>0</v>
      </c>
      <c r="Q283" s="206">
        <v>0.0833</v>
      </c>
      <c r="R283" s="206">
        <f t="shared" si="12"/>
        <v>0.1666</v>
      </c>
      <c r="S283" s="206">
        <v>0</v>
      </c>
      <c r="T283" s="207">
        <f t="shared" si="1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8" t="s">
        <v>151</v>
      </c>
      <c r="AT283" s="208" t="s">
        <v>147</v>
      </c>
      <c r="AU283" s="208" t="s">
        <v>85</v>
      </c>
      <c r="AY283" s="17" t="s">
        <v>145</v>
      </c>
      <c r="BE283" s="209">
        <f t="shared" si="14"/>
        <v>0</v>
      </c>
      <c r="BF283" s="209">
        <f t="shared" si="15"/>
        <v>0</v>
      </c>
      <c r="BG283" s="209">
        <f t="shared" si="16"/>
        <v>0</v>
      </c>
      <c r="BH283" s="209">
        <f t="shared" si="17"/>
        <v>0</v>
      </c>
      <c r="BI283" s="209">
        <f t="shared" si="18"/>
        <v>0</v>
      </c>
      <c r="BJ283" s="17" t="s">
        <v>81</v>
      </c>
      <c r="BK283" s="209">
        <f t="shared" si="19"/>
        <v>0</v>
      </c>
      <c r="BL283" s="17" t="s">
        <v>151</v>
      </c>
      <c r="BM283" s="208" t="s">
        <v>497</v>
      </c>
    </row>
    <row r="284" spans="1:65" s="1" customFormat="1" ht="21.75" customHeight="1">
      <c r="A284" s="34"/>
      <c r="B284" s="35"/>
      <c r="C284" s="197" t="s">
        <v>498</v>
      </c>
      <c r="D284" s="197" t="s">
        <v>147</v>
      </c>
      <c r="E284" s="198" t="s">
        <v>499</v>
      </c>
      <c r="F284" s="199" t="s">
        <v>500</v>
      </c>
      <c r="G284" s="200" t="s">
        <v>380</v>
      </c>
      <c r="H284" s="201">
        <v>7</v>
      </c>
      <c r="I284" s="202"/>
      <c r="J284" s="203">
        <f t="shared" si="10"/>
        <v>0</v>
      </c>
      <c r="K284" s="199" t="s">
        <v>156</v>
      </c>
      <c r="L284" s="39"/>
      <c r="M284" s="204" t="s">
        <v>1</v>
      </c>
      <c r="N284" s="205" t="s">
        <v>41</v>
      </c>
      <c r="O284" s="71"/>
      <c r="P284" s="206">
        <f t="shared" si="11"/>
        <v>0</v>
      </c>
      <c r="Q284" s="206">
        <v>0.0062</v>
      </c>
      <c r="R284" s="206">
        <f t="shared" si="12"/>
        <v>0.0434</v>
      </c>
      <c r="S284" s="206">
        <v>0</v>
      </c>
      <c r="T284" s="207">
        <f t="shared" si="1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8" t="s">
        <v>151</v>
      </c>
      <c r="AT284" s="208" t="s">
        <v>147</v>
      </c>
      <c r="AU284" s="208" t="s">
        <v>85</v>
      </c>
      <c r="AY284" s="17" t="s">
        <v>145</v>
      </c>
      <c r="BE284" s="209">
        <f t="shared" si="14"/>
        <v>0</v>
      </c>
      <c r="BF284" s="209">
        <f t="shared" si="15"/>
        <v>0</v>
      </c>
      <c r="BG284" s="209">
        <f t="shared" si="16"/>
        <v>0</v>
      </c>
      <c r="BH284" s="209">
        <f t="shared" si="17"/>
        <v>0</v>
      </c>
      <c r="BI284" s="209">
        <f t="shared" si="18"/>
        <v>0</v>
      </c>
      <c r="BJ284" s="17" t="s">
        <v>81</v>
      </c>
      <c r="BK284" s="209">
        <f t="shared" si="19"/>
        <v>0</v>
      </c>
      <c r="BL284" s="17" t="s">
        <v>151</v>
      </c>
      <c r="BM284" s="208" t="s">
        <v>501</v>
      </c>
    </row>
    <row r="285" spans="2:51" s="12" customFormat="1" ht="12">
      <c r="B285" s="210"/>
      <c r="C285" s="211"/>
      <c r="D285" s="212" t="s">
        <v>158</v>
      </c>
      <c r="E285" s="213" t="s">
        <v>1</v>
      </c>
      <c r="F285" s="214" t="s">
        <v>502</v>
      </c>
      <c r="G285" s="211"/>
      <c r="H285" s="215">
        <v>7</v>
      </c>
      <c r="I285" s="216"/>
      <c r="J285" s="211"/>
      <c r="K285" s="211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158</v>
      </c>
      <c r="AU285" s="221" t="s">
        <v>85</v>
      </c>
      <c r="AV285" s="12" t="s">
        <v>85</v>
      </c>
      <c r="AW285" s="12" t="s">
        <v>32</v>
      </c>
      <c r="AX285" s="12" t="s">
        <v>81</v>
      </c>
      <c r="AY285" s="221" t="s">
        <v>145</v>
      </c>
    </row>
    <row r="286" spans="1:65" s="1" customFormat="1" ht="21.75" customHeight="1">
      <c r="A286" s="34"/>
      <c r="B286" s="35"/>
      <c r="C286" s="197" t="s">
        <v>503</v>
      </c>
      <c r="D286" s="197" t="s">
        <v>147</v>
      </c>
      <c r="E286" s="198" t="s">
        <v>504</v>
      </c>
      <c r="F286" s="199" t="s">
        <v>505</v>
      </c>
      <c r="G286" s="200" t="s">
        <v>380</v>
      </c>
      <c r="H286" s="201">
        <v>8</v>
      </c>
      <c r="I286" s="202"/>
      <c r="J286" s="203">
        <f>ROUND(I286*H286,2)</f>
        <v>0</v>
      </c>
      <c r="K286" s="199" t="s">
        <v>156</v>
      </c>
      <c r="L286" s="39"/>
      <c r="M286" s="204" t="s">
        <v>1</v>
      </c>
      <c r="N286" s="205" t="s">
        <v>41</v>
      </c>
      <c r="O286" s="71"/>
      <c r="P286" s="206">
        <f>O286*H286</f>
        <v>0</v>
      </c>
      <c r="Q286" s="206">
        <v>0.01028</v>
      </c>
      <c r="R286" s="206">
        <f>Q286*H286</f>
        <v>0.08224</v>
      </c>
      <c r="S286" s="206">
        <v>0</v>
      </c>
      <c r="T286" s="20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8" t="s">
        <v>151</v>
      </c>
      <c r="AT286" s="208" t="s">
        <v>147</v>
      </c>
      <c r="AU286" s="208" t="s">
        <v>85</v>
      </c>
      <c r="AY286" s="17" t="s">
        <v>145</v>
      </c>
      <c r="BE286" s="209">
        <f>IF(N286="základní",J286,0)</f>
        <v>0</v>
      </c>
      <c r="BF286" s="209">
        <f>IF(N286="snížená",J286,0)</f>
        <v>0</v>
      </c>
      <c r="BG286" s="209">
        <f>IF(N286="zákl. přenesená",J286,0)</f>
        <v>0</v>
      </c>
      <c r="BH286" s="209">
        <f>IF(N286="sníž. přenesená",J286,0)</f>
        <v>0</v>
      </c>
      <c r="BI286" s="209">
        <f>IF(N286="nulová",J286,0)</f>
        <v>0</v>
      </c>
      <c r="BJ286" s="17" t="s">
        <v>81</v>
      </c>
      <c r="BK286" s="209">
        <f>ROUND(I286*H286,2)</f>
        <v>0</v>
      </c>
      <c r="BL286" s="17" t="s">
        <v>151</v>
      </c>
      <c r="BM286" s="208" t="s">
        <v>506</v>
      </c>
    </row>
    <row r="287" spans="1:65" s="1" customFormat="1" ht="21.75" customHeight="1">
      <c r="A287" s="34"/>
      <c r="B287" s="35"/>
      <c r="C287" s="197" t="s">
        <v>507</v>
      </c>
      <c r="D287" s="197" t="s">
        <v>147</v>
      </c>
      <c r="E287" s="198" t="s">
        <v>508</v>
      </c>
      <c r="F287" s="199" t="s">
        <v>509</v>
      </c>
      <c r="G287" s="200" t="s">
        <v>380</v>
      </c>
      <c r="H287" s="201">
        <v>15</v>
      </c>
      <c r="I287" s="202"/>
      <c r="J287" s="203">
        <f>ROUND(I287*H287,2)</f>
        <v>0</v>
      </c>
      <c r="K287" s="199" t="s">
        <v>156</v>
      </c>
      <c r="L287" s="39"/>
      <c r="M287" s="204" t="s">
        <v>1</v>
      </c>
      <c r="N287" s="205" t="s">
        <v>41</v>
      </c>
      <c r="O287" s="71"/>
      <c r="P287" s="206">
        <f>O287*H287</f>
        <v>0</v>
      </c>
      <c r="Q287" s="206">
        <v>0</v>
      </c>
      <c r="R287" s="206">
        <f>Q287*H287</f>
        <v>0</v>
      </c>
      <c r="S287" s="206">
        <v>0</v>
      </c>
      <c r="T287" s="207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8" t="s">
        <v>151</v>
      </c>
      <c r="AT287" s="208" t="s">
        <v>147</v>
      </c>
      <c r="AU287" s="208" t="s">
        <v>85</v>
      </c>
      <c r="AY287" s="17" t="s">
        <v>145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7" t="s">
        <v>81</v>
      </c>
      <c r="BK287" s="209">
        <f>ROUND(I287*H287,2)</f>
        <v>0</v>
      </c>
      <c r="BL287" s="17" t="s">
        <v>151</v>
      </c>
      <c r="BM287" s="208" t="s">
        <v>510</v>
      </c>
    </row>
    <row r="288" spans="1:65" s="1" customFormat="1" ht="21.75" customHeight="1">
      <c r="A288" s="34"/>
      <c r="B288" s="35"/>
      <c r="C288" s="197" t="s">
        <v>511</v>
      </c>
      <c r="D288" s="197" t="s">
        <v>147</v>
      </c>
      <c r="E288" s="198" t="s">
        <v>512</v>
      </c>
      <c r="F288" s="199" t="s">
        <v>513</v>
      </c>
      <c r="G288" s="200" t="s">
        <v>380</v>
      </c>
      <c r="H288" s="201">
        <v>15</v>
      </c>
      <c r="I288" s="202"/>
      <c r="J288" s="203">
        <f>ROUND(I288*H288,2)</f>
        <v>0</v>
      </c>
      <c r="K288" s="199" t="s">
        <v>156</v>
      </c>
      <c r="L288" s="39"/>
      <c r="M288" s="204" t="s">
        <v>1</v>
      </c>
      <c r="N288" s="205" t="s">
        <v>41</v>
      </c>
      <c r="O288" s="71"/>
      <c r="P288" s="206">
        <f>O288*H288</f>
        <v>0</v>
      </c>
      <c r="Q288" s="206">
        <v>0.07191</v>
      </c>
      <c r="R288" s="206">
        <f>Q288*H288</f>
        <v>1.07865</v>
      </c>
      <c r="S288" s="206">
        <v>0</v>
      </c>
      <c r="T288" s="207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8" t="s">
        <v>151</v>
      </c>
      <c r="AT288" s="208" t="s">
        <v>147</v>
      </c>
      <c r="AU288" s="208" t="s">
        <v>85</v>
      </c>
      <c r="AY288" s="17" t="s">
        <v>145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7" t="s">
        <v>81</v>
      </c>
      <c r="BK288" s="209">
        <f>ROUND(I288*H288,2)</f>
        <v>0</v>
      </c>
      <c r="BL288" s="17" t="s">
        <v>151</v>
      </c>
      <c r="BM288" s="208" t="s">
        <v>514</v>
      </c>
    </row>
    <row r="289" spans="2:51" s="12" customFormat="1" ht="12">
      <c r="B289" s="210"/>
      <c r="C289" s="211"/>
      <c r="D289" s="212" t="s">
        <v>158</v>
      </c>
      <c r="E289" s="213" t="s">
        <v>1</v>
      </c>
      <c r="F289" s="214" t="s">
        <v>515</v>
      </c>
      <c r="G289" s="211"/>
      <c r="H289" s="215">
        <v>15</v>
      </c>
      <c r="I289" s="216"/>
      <c r="J289" s="211"/>
      <c r="K289" s="211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158</v>
      </c>
      <c r="AU289" s="221" t="s">
        <v>85</v>
      </c>
      <c r="AV289" s="12" t="s">
        <v>85</v>
      </c>
      <c r="AW289" s="12" t="s">
        <v>32</v>
      </c>
      <c r="AX289" s="12" t="s">
        <v>81</v>
      </c>
      <c r="AY289" s="221" t="s">
        <v>145</v>
      </c>
    </row>
    <row r="290" spans="1:65" s="1" customFormat="1" ht="21.75" customHeight="1">
      <c r="A290" s="34"/>
      <c r="B290" s="35"/>
      <c r="C290" s="197" t="s">
        <v>516</v>
      </c>
      <c r="D290" s="197" t="s">
        <v>147</v>
      </c>
      <c r="E290" s="198" t="s">
        <v>517</v>
      </c>
      <c r="F290" s="199" t="s">
        <v>518</v>
      </c>
      <c r="G290" s="200" t="s">
        <v>150</v>
      </c>
      <c r="H290" s="201">
        <v>1</v>
      </c>
      <c r="I290" s="202"/>
      <c r="J290" s="203">
        <f>ROUND(I290*H290,2)</f>
        <v>0</v>
      </c>
      <c r="K290" s="199" t="s">
        <v>1</v>
      </c>
      <c r="L290" s="39"/>
      <c r="M290" s="204" t="s">
        <v>1</v>
      </c>
      <c r="N290" s="205" t="s">
        <v>41</v>
      </c>
      <c r="O290" s="71"/>
      <c r="P290" s="206">
        <f>O290*H290</f>
        <v>0</v>
      </c>
      <c r="Q290" s="206">
        <v>0</v>
      </c>
      <c r="R290" s="206">
        <f>Q290*H290</f>
        <v>0</v>
      </c>
      <c r="S290" s="206">
        <v>0</v>
      </c>
      <c r="T290" s="207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8" t="s">
        <v>151</v>
      </c>
      <c r="AT290" s="208" t="s">
        <v>147</v>
      </c>
      <c r="AU290" s="208" t="s">
        <v>85</v>
      </c>
      <c r="AY290" s="17" t="s">
        <v>145</v>
      </c>
      <c r="BE290" s="209">
        <f>IF(N290="základní",J290,0)</f>
        <v>0</v>
      </c>
      <c r="BF290" s="209">
        <f>IF(N290="snížená",J290,0)</f>
        <v>0</v>
      </c>
      <c r="BG290" s="209">
        <f>IF(N290="zákl. přenesená",J290,0)</f>
        <v>0</v>
      </c>
      <c r="BH290" s="209">
        <f>IF(N290="sníž. přenesená",J290,0)</f>
        <v>0</v>
      </c>
      <c r="BI290" s="209">
        <f>IF(N290="nulová",J290,0)</f>
        <v>0</v>
      </c>
      <c r="BJ290" s="17" t="s">
        <v>81</v>
      </c>
      <c r="BK290" s="209">
        <f>ROUND(I290*H290,2)</f>
        <v>0</v>
      </c>
      <c r="BL290" s="17" t="s">
        <v>151</v>
      </c>
      <c r="BM290" s="208" t="s">
        <v>519</v>
      </c>
    </row>
    <row r="291" spans="1:65" s="1" customFormat="1" ht="21.75" customHeight="1">
      <c r="A291" s="34"/>
      <c r="B291" s="35"/>
      <c r="C291" s="197" t="s">
        <v>520</v>
      </c>
      <c r="D291" s="197" t="s">
        <v>147</v>
      </c>
      <c r="E291" s="198" t="s">
        <v>521</v>
      </c>
      <c r="F291" s="199" t="s">
        <v>522</v>
      </c>
      <c r="G291" s="200" t="s">
        <v>380</v>
      </c>
      <c r="H291" s="201">
        <v>3</v>
      </c>
      <c r="I291" s="202"/>
      <c r="J291" s="203">
        <f>ROUND(I291*H291,2)</f>
        <v>0</v>
      </c>
      <c r="K291" s="199" t="s">
        <v>1</v>
      </c>
      <c r="L291" s="39"/>
      <c r="M291" s="204" t="s">
        <v>1</v>
      </c>
      <c r="N291" s="205" t="s">
        <v>41</v>
      </c>
      <c r="O291" s="71"/>
      <c r="P291" s="206">
        <f>O291*H291</f>
        <v>0</v>
      </c>
      <c r="Q291" s="206">
        <v>0</v>
      </c>
      <c r="R291" s="206">
        <f>Q291*H291</f>
        <v>0</v>
      </c>
      <c r="S291" s="206">
        <v>0</v>
      </c>
      <c r="T291" s="207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8" t="s">
        <v>151</v>
      </c>
      <c r="AT291" s="208" t="s">
        <v>147</v>
      </c>
      <c r="AU291" s="208" t="s">
        <v>85</v>
      </c>
      <c r="AY291" s="17" t="s">
        <v>145</v>
      </c>
      <c r="BE291" s="209">
        <f>IF(N291="základní",J291,0)</f>
        <v>0</v>
      </c>
      <c r="BF291" s="209">
        <f>IF(N291="snížená",J291,0)</f>
        <v>0</v>
      </c>
      <c r="BG291" s="209">
        <f>IF(N291="zákl. přenesená",J291,0)</f>
        <v>0</v>
      </c>
      <c r="BH291" s="209">
        <f>IF(N291="sníž. přenesená",J291,0)</f>
        <v>0</v>
      </c>
      <c r="BI291" s="209">
        <f>IF(N291="nulová",J291,0)</f>
        <v>0</v>
      </c>
      <c r="BJ291" s="17" t="s">
        <v>81</v>
      </c>
      <c r="BK291" s="209">
        <f>ROUND(I291*H291,2)</f>
        <v>0</v>
      </c>
      <c r="BL291" s="17" t="s">
        <v>151</v>
      </c>
      <c r="BM291" s="208" t="s">
        <v>523</v>
      </c>
    </row>
    <row r="292" spans="1:65" s="1" customFormat="1" ht="33" customHeight="1">
      <c r="A292" s="34"/>
      <c r="B292" s="35"/>
      <c r="C292" s="197" t="s">
        <v>524</v>
      </c>
      <c r="D292" s="197" t="s">
        <v>147</v>
      </c>
      <c r="E292" s="198" t="s">
        <v>525</v>
      </c>
      <c r="F292" s="199" t="s">
        <v>526</v>
      </c>
      <c r="G292" s="200" t="s">
        <v>380</v>
      </c>
      <c r="H292" s="201">
        <v>3</v>
      </c>
      <c r="I292" s="202"/>
      <c r="J292" s="203">
        <f>ROUND(I292*H292,2)</f>
        <v>0</v>
      </c>
      <c r="K292" s="199" t="s">
        <v>1</v>
      </c>
      <c r="L292" s="39"/>
      <c r="M292" s="204" t="s">
        <v>1</v>
      </c>
      <c r="N292" s="205" t="s">
        <v>41</v>
      </c>
      <c r="O292" s="71"/>
      <c r="P292" s="206">
        <f>O292*H292</f>
        <v>0</v>
      </c>
      <c r="Q292" s="206">
        <v>0</v>
      </c>
      <c r="R292" s="206">
        <f>Q292*H292</f>
        <v>0</v>
      </c>
      <c r="S292" s="206">
        <v>0</v>
      </c>
      <c r="T292" s="207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8" t="s">
        <v>151</v>
      </c>
      <c r="AT292" s="208" t="s">
        <v>147</v>
      </c>
      <c r="AU292" s="208" t="s">
        <v>85</v>
      </c>
      <c r="AY292" s="17" t="s">
        <v>145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7" t="s">
        <v>81</v>
      </c>
      <c r="BK292" s="209">
        <f>ROUND(I292*H292,2)</f>
        <v>0</v>
      </c>
      <c r="BL292" s="17" t="s">
        <v>151</v>
      </c>
      <c r="BM292" s="208" t="s">
        <v>527</v>
      </c>
    </row>
    <row r="293" spans="2:51" s="12" customFormat="1" ht="12">
      <c r="B293" s="210"/>
      <c r="C293" s="211"/>
      <c r="D293" s="212" t="s">
        <v>158</v>
      </c>
      <c r="E293" s="213" t="s">
        <v>1</v>
      </c>
      <c r="F293" s="214" t="s">
        <v>528</v>
      </c>
      <c r="G293" s="211"/>
      <c r="H293" s="215">
        <v>3</v>
      </c>
      <c r="I293" s="216"/>
      <c r="J293" s="211"/>
      <c r="K293" s="211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158</v>
      </c>
      <c r="AU293" s="221" t="s">
        <v>85</v>
      </c>
      <c r="AV293" s="12" t="s">
        <v>85</v>
      </c>
      <c r="AW293" s="12" t="s">
        <v>32</v>
      </c>
      <c r="AX293" s="12" t="s">
        <v>81</v>
      </c>
      <c r="AY293" s="221" t="s">
        <v>145</v>
      </c>
    </row>
    <row r="294" spans="1:65" s="1" customFormat="1" ht="33" customHeight="1">
      <c r="A294" s="34"/>
      <c r="B294" s="35"/>
      <c r="C294" s="197" t="s">
        <v>529</v>
      </c>
      <c r="D294" s="197" t="s">
        <v>147</v>
      </c>
      <c r="E294" s="198" t="s">
        <v>530</v>
      </c>
      <c r="F294" s="199" t="s">
        <v>531</v>
      </c>
      <c r="G294" s="200" t="s">
        <v>380</v>
      </c>
      <c r="H294" s="201">
        <v>4</v>
      </c>
      <c r="I294" s="202"/>
      <c r="J294" s="203">
        <f>ROUND(I294*H294,2)</f>
        <v>0</v>
      </c>
      <c r="K294" s="199" t="s">
        <v>1</v>
      </c>
      <c r="L294" s="39"/>
      <c r="M294" s="204" t="s">
        <v>1</v>
      </c>
      <c r="N294" s="205" t="s">
        <v>41</v>
      </c>
      <c r="O294" s="71"/>
      <c r="P294" s="206">
        <f>O294*H294</f>
        <v>0</v>
      </c>
      <c r="Q294" s="206">
        <v>0</v>
      </c>
      <c r="R294" s="206">
        <f>Q294*H294</f>
        <v>0</v>
      </c>
      <c r="S294" s="206">
        <v>0</v>
      </c>
      <c r="T294" s="207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8" t="s">
        <v>151</v>
      </c>
      <c r="AT294" s="208" t="s">
        <v>147</v>
      </c>
      <c r="AU294" s="208" t="s">
        <v>85</v>
      </c>
      <c r="AY294" s="17" t="s">
        <v>145</v>
      </c>
      <c r="BE294" s="209">
        <f>IF(N294="základní",J294,0)</f>
        <v>0</v>
      </c>
      <c r="BF294" s="209">
        <f>IF(N294="snížená",J294,0)</f>
        <v>0</v>
      </c>
      <c r="BG294" s="209">
        <f>IF(N294="zákl. přenesená",J294,0)</f>
        <v>0</v>
      </c>
      <c r="BH294" s="209">
        <f>IF(N294="sníž. přenesená",J294,0)</f>
        <v>0</v>
      </c>
      <c r="BI294" s="209">
        <f>IF(N294="nulová",J294,0)</f>
        <v>0</v>
      </c>
      <c r="BJ294" s="17" t="s">
        <v>81</v>
      </c>
      <c r="BK294" s="209">
        <f>ROUND(I294*H294,2)</f>
        <v>0</v>
      </c>
      <c r="BL294" s="17" t="s">
        <v>151</v>
      </c>
      <c r="BM294" s="208" t="s">
        <v>532</v>
      </c>
    </row>
    <row r="295" spans="2:51" s="12" customFormat="1" ht="12">
      <c r="B295" s="210"/>
      <c r="C295" s="211"/>
      <c r="D295" s="212" t="s">
        <v>158</v>
      </c>
      <c r="E295" s="213" t="s">
        <v>1</v>
      </c>
      <c r="F295" s="214" t="s">
        <v>160</v>
      </c>
      <c r="G295" s="211"/>
      <c r="H295" s="215">
        <v>3</v>
      </c>
      <c r="I295" s="216"/>
      <c r="J295" s="211"/>
      <c r="K295" s="211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158</v>
      </c>
      <c r="AU295" s="221" t="s">
        <v>85</v>
      </c>
      <c r="AV295" s="12" t="s">
        <v>85</v>
      </c>
      <c r="AW295" s="12" t="s">
        <v>32</v>
      </c>
      <c r="AX295" s="12" t="s">
        <v>76</v>
      </c>
      <c r="AY295" s="221" t="s">
        <v>145</v>
      </c>
    </row>
    <row r="296" spans="2:51" s="12" customFormat="1" ht="12">
      <c r="B296" s="210"/>
      <c r="C296" s="211"/>
      <c r="D296" s="212" t="s">
        <v>158</v>
      </c>
      <c r="E296" s="213" t="s">
        <v>1</v>
      </c>
      <c r="F296" s="214" t="s">
        <v>533</v>
      </c>
      <c r="G296" s="211"/>
      <c r="H296" s="215">
        <v>1</v>
      </c>
      <c r="I296" s="216"/>
      <c r="J296" s="211"/>
      <c r="K296" s="211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158</v>
      </c>
      <c r="AU296" s="221" t="s">
        <v>85</v>
      </c>
      <c r="AV296" s="12" t="s">
        <v>85</v>
      </c>
      <c r="AW296" s="12" t="s">
        <v>32</v>
      </c>
      <c r="AX296" s="12" t="s">
        <v>76</v>
      </c>
      <c r="AY296" s="221" t="s">
        <v>145</v>
      </c>
    </row>
    <row r="297" spans="2:51" s="13" customFormat="1" ht="12">
      <c r="B297" s="222"/>
      <c r="C297" s="223"/>
      <c r="D297" s="212" t="s">
        <v>158</v>
      </c>
      <c r="E297" s="224" t="s">
        <v>1</v>
      </c>
      <c r="F297" s="225" t="s">
        <v>165</v>
      </c>
      <c r="G297" s="223"/>
      <c r="H297" s="226">
        <v>4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158</v>
      </c>
      <c r="AU297" s="232" t="s">
        <v>85</v>
      </c>
      <c r="AV297" s="13" t="s">
        <v>160</v>
      </c>
      <c r="AW297" s="13" t="s">
        <v>32</v>
      </c>
      <c r="AX297" s="13" t="s">
        <v>81</v>
      </c>
      <c r="AY297" s="232" t="s">
        <v>145</v>
      </c>
    </row>
    <row r="298" spans="1:65" s="1" customFormat="1" ht="33" customHeight="1">
      <c r="A298" s="34"/>
      <c r="B298" s="35"/>
      <c r="C298" s="197" t="s">
        <v>534</v>
      </c>
      <c r="D298" s="197" t="s">
        <v>147</v>
      </c>
      <c r="E298" s="198" t="s">
        <v>535</v>
      </c>
      <c r="F298" s="199" t="s">
        <v>536</v>
      </c>
      <c r="G298" s="200" t="s">
        <v>380</v>
      </c>
      <c r="H298" s="201">
        <v>2</v>
      </c>
      <c r="I298" s="202"/>
      <c r="J298" s="203">
        <f>ROUND(I298*H298,2)</f>
        <v>0</v>
      </c>
      <c r="K298" s="199" t="s">
        <v>1</v>
      </c>
      <c r="L298" s="39"/>
      <c r="M298" s="204" t="s">
        <v>1</v>
      </c>
      <c r="N298" s="205" t="s">
        <v>41</v>
      </c>
      <c r="O298" s="71"/>
      <c r="P298" s="206">
        <f>O298*H298</f>
        <v>0</v>
      </c>
      <c r="Q298" s="206">
        <v>0</v>
      </c>
      <c r="R298" s="206">
        <f>Q298*H298</f>
        <v>0</v>
      </c>
      <c r="S298" s="206">
        <v>0</v>
      </c>
      <c r="T298" s="207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8" t="s">
        <v>151</v>
      </c>
      <c r="AT298" s="208" t="s">
        <v>147</v>
      </c>
      <c r="AU298" s="208" t="s">
        <v>85</v>
      </c>
      <c r="AY298" s="17" t="s">
        <v>145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7" t="s">
        <v>81</v>
      </c>
      <c r="BK298" s="209">
        <f>ROUND(I298*H298,2)</f>
        <v>0</v>
      </c>
      <c r="BL298" s="17" t="s">
        <v>151</v>
      </c>
      <c r="BM298" s="208" t="s">
        <v>537</v>
      </c>
    </row>
    <row r="299" spans="2:51" s="12" customFormat="1" ht="12">
      <c r="B299" s="210"/>
      <c r="C299" s="211"/>
      <c r="D299" s="212" t="s">
        <v>158</v>
      </c>
      <c r="E299" s="213" t="s">
        <v>1</v>
      </c>
      <c r="F299" s="214" t="s">
        <v>538</v>
      </c>
      <c r="G299" s="211"/>
      <c r="H299" s="215">
        <v>2</v>
      </c>
      <c r="I299" s="216"/>
      <c r="J299" s="211"/>
      <c r="K299" s="211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158</v>
      </c>
      <c r="AU299" s="221" t="s">
        <v>85</v>
      </c>
      <c r="AV299" s="12" t="s">
        <v>85</v>
      </c>
      <c r="AW299" s="12" t="s">
        <v>32</v>
      </c>
      <c r="AX299" s="12" t="s">
        <v>76</v>
      </c>
      <c r="AY299" s="221" t="s">
        <v>145</v>
      </c>
    </row>
    <row r="300" spans="2:51" s="13" customFormat="1" ht="12">
      <c r="B300" s="222"/>
      <c r="C300" s="223"/>
      <c r="D300" s="212" t="s">
        <v>158</v>
      </c>
      <c r="E300" s="224" t="s">
        <v>1</v>
      </c>
      <c r="F300" s="225" t="s">
        <v>165</v>
      </c>
      <c r="G300" s="223"/>
      <c r="H300" s="226">
        <v>2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158</v>
      </c>
      <c r="AU300" s="232" t="s">
        <v>85</v>
      </c>
      <c r="AV300" s="13" t="s">
        <v>160</v>
      </c>
      <c r="AW300" s="13" t="s">
        <v>32</v>
      </c>
      <c r="AX300" s="13" t="s">
        <v>81</v>
      </c>
      <c r="AY300" s="232" t="s">
        <v>145</v>
      </c>
    </row>
    <row r="301" spans="1:65" s="1" customFormat="1" ht="33" customHeight="1">
      <c r="A301" s="34"/>
      <c r="B301" s="35"/>
      <c r="C301" s="197" t="s">
        <v>539</v>
      </c>
      <c r="D301" s="197" t="s">
        <v>147</v>
      </c>
      <c r="E301" s="198" t="s">
        <v>540</v>
      </c>
      <c r="F301" s="199" t="s">
        <v>541</v>
      </c>
      <c r="G301" s="200" t="s">
        <v>380</v>
      </c>
      <c r="H301" s="201">
        <v>1</v>
      </c>
      <c r="I301" s="202"/>
      <c r="J301" s="203">
        <f>ROUND(I301*H301,2)</f>
        <v>0</v>
      </c>
      <c r="K301" s="199" t="s">
        <v>1</v>
      </c>
      <c r="L301" s="39"/>
      <c r="M301" s="204" t="s">
        <v>1</v>
      </c>
      <c r="N301" s="205" t="s">
        <v>41</v>
      </c>
      <c r="O301" s="71"/>
      <c r="P301" s="206">
        <f>O301*H301</f>
        <v>0</v>
      </c>
      <c r="Q301" s="206">
        <v>0</v>
      </c>
      <c r="R301" s="206">
        <f>Q301*H301</f>
        <v>0</v>
      </c>
      <c r="S301" s="206">
        <v>0</v>
      </c>
      <c r="T301" s="207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8" t="s">
        <v>151</v>
      </c>
      <c r="AT301" s="208" t="s">
        <v>147</v>
      </c>
      <c r="AU301" s="208" t="s">
        <v>85</v>
      </c>
      <c r="AY301" s="17" t="s">
        <v>145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7" t="s">
        <v>81</v>
      </c>
      <c r="BK301" s="209">
        <f>ROUND(I301*H301,2)</f>
        <v>0</v>
      </c>
      <c r="BL301" s="17" t="s">
        <v>151</v>
      </c>
      <c r="BM301" s="208" t="s">
        <v>542</v>
      </c>
    </row>
    <row r="302" spans="1:65" s="1" customFormat="1" ht="55.5" customHeight="1">
      <c r="A302" s="34"/>
      <c r="B302" s="35"/>
      <c r="C302" s="197" t="s">
        <v>543</v>
      </c>
      <c r="D302" s="197" t="s">
        <v>147</v>
      </c>
      <c r="E302" s="198" t="s">
        <v>544</v>
      </c>
      <c r="F302" s="199" t="s">
        <v>545</v>
      </c>
      <c r="G302" s="200" t="s">
        <v>380</v>
      </c>
      <c r="H302" s="201">
        <v>1</v>
      </c>
      <c r="I302" s="202"/>
      <c r="J302" s="203">
        <f>ROUND(I302*H302,2)</f>
        <v>0</v>
      </c>
      <c r="K302" s="199" t="s">
        <v>1</v>
      </c>
      <c r="L302" s="39"/>
      <c r="M302" s="204" t="s">
        <v>1</v>
      </c>
      <c r="N302" s="205" t="s">
        <v>41</v>
      </c>
      <c r="O302" s="71"/>
      <c r="P302" s="206">
        <f>O302*H302</f>
        <v>0</v>
      </c>
      <c r="Q302" s="206">
        <v>0</v>
      </c>
      <c r="R302" s="206">
        <f>Q302*H302</f>
        <v>0</v>
      </c>
      <c r="S302" s="206">
        <v>0</v>
      </c>
      <c r="T302" s="207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8" t="s">
        <v>151</v>
      </c>
      <c r="AT302" s="208" t="s">
        <v>147</v>
      </c>
      <c r="AU302" s="208" t="s">
        <v>85</v>
      </c>
      <c r="AY302" s="17" t="s">
        <v>145</v>
      </c>
      <c r="BE302" s="209">
        <f>IF(N302="základní",J302,0)</f>
        <v>0</v>
      </c>
      <c r="BF302" s="209">
        <f>IF(N302="snížená",J302,0)</f>
        <v>0</v>
      </c>
      <c r="BG302" s="209">
        <f>IF(N302="zákl. přenesená",J302,0)</f>
        <v>0</v>
      </c>
      <c r="BH302" s="209">
        <f>IF(N302="sníž. přenesená",J302,0)</f>
        <v>0</v>
      </c>
      <c r="BI302" s="209">
        <f>IF(N302="nulová",J302,0)</f>
        <v>0</v>
      </c>
      <c r="BJ302" s="17" t="s">
        <v>81</v>
      </c>
      <c r="BK302" s="209">
        <f>ROUND(I302*H302,2)</f>
        <v>0</v>
      </c>
      <c r="BL302" s="17" t="s">
        <v>151</v>
      </c>
      <c r="BM302" s="208" t="s">
        <v>546</v>
      </c>
    </row>
    <row r="303" spans="1:65" s="1" customFormat="1" ht="33" customHeight="1">
      <c r="A303" s="34"/>
      <c r="B303" s="35"/>
      <c r="C303" s="197" t="s">
        <v>547</v>
      </c>
      <c r="D303" s="197" t="s">
        <v>147</v>
      </c>
      <c r="E303" s="198" t="s">
        <v>548</v>
      </c>
      <c r="F303" s="199" t="s">
        <v>549</v>
      </c>
      <c r="G303" s="200" t="s">
        <v>150</v>
      </c>
      <c r="H303" s="201">
        <v>1</v>
      </c>
      <c r="I303" s="202"/>
      <c r="J303" s="203">
        <f>ROUND(I303*H303,2)</f>
        <v>0</v>
      </c>
      <c r="K303" s="199" t="s">
        <v>1</v>
      </c>
      <c r="L303" s="39"/>
      <c r="M303" s="204" t="s">
        <v>1</v>
      </c>
      <c r="N303" s="205" t="s">
        <v>41</v>
      </c>
      <c r="O303" s="71"/>
      <c r="P303" s="206">
        <f>O303*H303</f>
        <v>0</v>
      </c>
      <c r="Q303" s="206">
        <v>0</v>
      </c>
      <c r="R303" s="206">
        <f>Q303*H303</f>
        <v>0</v>
      </c>
      <c r="S303" s="206">
        <v>0</v>
      </c>
      <c r="T303" s="207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8" t="s">
        <v>151</v>
      </c>
      <c r="AT303" s="208" t="s">
        <v>147</v>
      </c>
      <c r="AU303" s="208" t="s">
        <v>85</v>
      </c>
      <c r="AY303" s="17" t="s">
        <v>145</v>
      </c>
      <c r="BE303" s="209">
        <f>IF(N303="základní",J303,0)</f>
        <v>0</v>
      </c>
      <c r="BF303" s="209">
        <f>IF(N303="snížená",J303,0)</f>
        <v>0</v>
      </c>
      <c r="BG303" s="209">
        <f>IF(N303="zákl. přenesená",J303,0)</f>
        <v>0</v>
      </c>
      <c r="BH303" s="209">
        <f>IF(N303="sníž. přenesená",J303,0)</f>
        <v>0</v>
      </c>
      <c r="BI303" s="209">
        <f>IF(N303="nulová",J303,0)</f>
        <v>0</v>
      </c>
      <c r="BJ303" s="17" t="s">
        <v>81</v>
      </c>
      <c r="BK303" s="209">
        <f>ROUND(I303*H303,2)</f>
        <v>0</v>
      </c>
      <c r="BL303" s="17" t="s">
        <v>151</v>
      </c>
      <c r="BM303" s="208" t="s">
        <v>550</v>
      </c>
    </row>
    <row r="304" spans="1:65" s="1" customFormat="1" ht="21.75" customHeight="1">
      <c r="A304" s="34"/>
      <c r="B304" s="35"/>
      <c r="C304" s="197" t="s">
        <v>551</v>
      </c>
      <c r="D304" s="197" t="s">
        <v>147</v>
      </c>
      <c r="E304" s="198" t="s">
        <v>552</v>
      </c>
      <c r="F304" s="199" t="s">
        <v>553</v>
      </c>
      <c r="G304" s="200" t="s">
        <v>150</v>
      </c>
      <c r="H304" s="201">
        <v>1</v>
      </c>
      <c r="I304" s="202"/>
      <c r="J304" s="203">
        <f>ROUND(I304*H304,2)</f>
        <v>0</v>
      </c>
      <c r="K304" s="199" t="s">
        <v>1</v>
      </c>
      <c r="L304" s="39"/>
      <c r="M304" s="204" t="s">
        <v>1</v>
      </c>
      <c r="N304" s="205" t="s">
        <v>41</v>
      </c>
      <c r="O304" s="71"/>
      <c r="P304" s="206">
        <f>O304*H304</f>
        <v>0</v>
      </c>
      <c r="Q304" s="206">
        <v>0</v>
      </c>
      <c r="R304" s="206">
        <f>Q304*H304</f>
        <v>0</v>
      </c>
      <c r="S304" s="206">
        <v>0</v>
      </c>
      <c r="T304" s="207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8" t="s">
        <v>151</v>
      </c>
      <c r="AT304" s="208" t="s">
        <v>147</v>
      </c>
      <c r="AU304" s="208" t="s">
        <v>85</v>
      </c>
      <c r="AY304" s="17" t="s">
        <v>145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7" t="s">
        <v>81</v>
      </c>
      <c r="BK304" s="209">
        <f>ROUND(I304*H304,2)</f>
        <v>0</v>
      </c>
      <c r="BL304" s="17" t="s">
        <v>151</v>
      </c>
      <c r="BM304" s="208" t="s">
        <v>554</v>
      </c>
    </row>
    <row r="305" spans="2:63" s="11" customFormat="1" ht="22.9" customHeight="1">
      <c r="B305" s="181"/>
      <c r="C305" s="182"/>
      <c r="D305" s="183" t="s">
        <v>75</v>
      </c>
      <c r="E305" s="195" t="s">
        <v>190</v>
      </c>
      <c r="F305" s="195" t="s">
        <v>555</v>
      </c>
      <c r="G305" s="182"/>
      <c r="H305" s="182"/>
      <c r="I305" s="185"/>
      <c r="J305" s="196">
        <f>BK305</f>
        <v>0</v>
      </c>
      <c r="K305" s="182"/>
      <c r="L305" s="187"/>
      <c r="M305" s="188"/>
      <c r="N305" s="189"/>
      <c r="O305" s="189"/>
      <c r="P305" s="190">
        <f>SUM(P306:P320)</f>
        <v>0</v>
      </c>
      <c r="Q305" s="189"/>
      <c r="R305" s="190">
        <f>SUM(R306:R320)</f>
        <v>3.7461599999999997</v>
      </c>
      <c r="S305" s="189"/>
      <c r="T305" s="191">
        <f>SUM(T306:T320)</f>
        <v>0</v>
      </c>
      <c r="AR305" s="192" t="s">
        <v>81</v>
      </c>
      <c r="AT305" s="193" t="s">
        <v>75</v>
      </c>
      <c r="AU305" s="193" t="s">
        <v>81</v>
      </c>
      <c r="AY305" s="192" t="s">
        <v>145</v>
      </c>
      <c r="BK305" s="194">
        <f>SUM(BK306:BK320)</f>
        <v>0</v>
      </c>
    </row>
    <row r="306" spans="1:65" s="1" customFormat="1" ht="21.75" customHeight="1">
      <c r="A306" s="34"/>
      <c r="B306" s="35"/>
      <c r="C306" s="197" t="s">
        <v>556</v>
      </c>
      <c r="D306" s="197" t="s">
        <v>147</v>
      </c>
      <c r="E306" s="198" t="s">
        <v>557</v>
      </c>
      <c r="F306" s="199" t="s">
        <v>558</v>
      </c>
      <c r="G306" s="200" t="s">
        <v>182</v>
      </c>
      <c r="H306" s="201">
        <v>36</v>
      </c>
      <c r="I306" s="202"/>
      <c r="J306" s="203">
        <f>ROUND(I306*H306,2)</f>
        <v>0</v>
      </c>
      <c r="K306" s="199" t="s">
        <v>156</v>
      </c>
      <c r="L306" s="39"/>
      <c r="M306" s="204" t="s">
        <v>1</v>
      </c>
      <c r="N306" s="205" t="s">
        <v>41</v>
      </c>
      <c r="O306" s="71"/>
      <c r="P306" s="206">
        <f>O306*H306</f>
        <v>0</v>
      </c>
      <c r="Q306" s="206">
        <v>0.08531</v>
      </c>
      <c r="R306" s="206">
        <f>Q306*H306</f>
        <v>3.07116</v>
      </c>
      <c r="S306" s="206">
        <v>0</v>
      </c>
      <c r="T306" s="207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8" t="s">
        <v>151</v>
      </c>
      <c r="AT306" s="208" t="s">
        <v>147</v>
      </c>
      <c r="AU306" s="208" t="s">
        <v>85</v>
      </c>
      <c r="AY306" s="17" t="s">
        <v>145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7" t="s">
        <v>81</v>
      </c>
      <c r="BK306" s="209">
        <f>ROUND(I306*H306,2)</f>
        <v>0</v>
      </c>
      <c r="BL306" s="17" t="s">
        <v>151</v>
      </c>
      <c r="BM306" s="208" t="s">
        <v>559</v>
      </c>
    </row>
    <row r="307" spans="2:51" s="12" customFormat="1" ht="12">
      <c r="B307" s="210"/>
      <c r="C307" s="211"/>
      <c r="D307" s="212" t="s">
        <v>158</v>
      </c>
      <c r="E307" s="213" t="s">
        <v>1</v>
      </c>
      <c r="F307" s="214" t="s">
        <v>184</v>
      </c>
      <c r="G307" s="211"/>
      <c r="H307" s="215">
        <v>22</v>
      </c>
      <c r="I307" s="216"/>
      <c r="J307" s="211"/>
      <c r="K307" s="211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158</v>
      </c>
      <c r="AU307" s="221" t="s">
        <v>85</v>
      </c>
      <c r="AV307" s="12" t="s">
        <v>85</v>
      </c>
      <c r="AW307" s="12" t="s">
        <v>32</v>
      </c>
      <c r="AX307" s="12" t="s">
        <v>76</v>
      </c>
      <c r="AY307" s="221" t="s">
        <v>145</v>
      </c>
    </row>
    <row r="308" spans="2:51" s="12" customFormat="1" ht="12">
      <c r="B308" s="210"/>
      <c r="C308" s="211"/>
      <c r="D308" s="212" t="s">
        <v>158</v>
      </c>
      <c r="E308" s="213" t="s">
        <v>1</v>
      </c>
      <c r="F308" s="214" t="s">
        <v>560</v>
      </c>
      <c r="G308" s="211"/>
      <c r="H308" s="215">
        <v>14</v>
      </c>
      <c r="I308" s="216"/>
      <c r="J308" s="211"/>
      <c r="K308" s="211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158</v>
      </c>
      <c r="AU308" s="221" t="s">
        <v>85</v>
      </c>
      <c r="AV308" s="12" t="s">
        <v>85</v>
      </c>
      <c r="AW308" s="12" t="s">
        <v>32</v>
      </c>
      <c r="AX308" s="12" t="s">
        <v>76</v>
      </c>
      <c r="AY308" s="221" t="s">
        <v>145</v>
      </c>
    </row>
    <row r="309" spans="2:51" s="13" customFormat="1" ht="12">
      <c r="B309" s="222"/>
      <c r="C309" s="223"/>
      <c r="D309" s="212" t="s">
        <v>158</v>
      </c>
      <c r="E309" s="224" t="s">
        <v>1</v>
      </c>
      <c r="F309" s="225" t="s">
        <v>165</v>
      </c>
      <c r="G309" s="223"/>
      <c r="H309" s="226">
        <v>36</v>
      </c>
      <c r="I309" s="227"/>
      <c r="J309" s="223"/>
      <c r="K309" s="223"/>
      <c r="L309" s="228"/>
      <c r="M309" s="229"/>
      <c r="N309" s="230"/>
      <c r="O309" s="230"/>
      <c r="P309" s="230"/>
      <c r="Q309" s="230"/>
      <c r="R309" s="230"/>
      <c r="S309" s="230"/>
      <c r="T309" s="231"/>
      <c r="AT309" s="232" t="s">
        <v>158</v>
      </c>
      <c r="AU309" s="232" t="s">
        <v>85</v>
      </c>
      <c r="AV309" s="13" t="s">
        <v>160</v>
      </c>
      <c r="AW309" s="13" t="s">
        <v>32</v>
      </c>
      <c r="AX309" s="13" t="s">
        <v>81</v>
      </c>
      <c r="AY309" s="232" t="s">
        <v>145</v>
      </c>
    </row>
    <row r="310" spans="1:65" s="1" customFormat="1" ht="21.75" customHeight="1">
      <c r="A310" s="34"/>
      <c r="B310" s="35"/>
      <c r="C310" s="244" t="s">
        <v>561</v>
      </c>
      <c r="D310" s="244" t="s">
        <v>271</v>
      </c>
      <c r="E310" s="245" t="s">
        <v>562</v>
      </c>
      <c r="F310" s="246" t="s">
        <v>563</v>
      </c>
      <c r="G310" s="247" t="s">
        <v>182</v>
      </c>
      <c r="H310" s="248">
        <v>37.5</v>
      </c>
      <c r="I310" s="249"/>
      <c r="J310" s="250">
        <f>ROUND(I310*H310,2)</f>
        <v>0</v>
      </c>
      <c r="K310" s="246" t="s">
        <v>1</v>
      </c>
      <c r="L310" s="251"/>
      <c r="M310" s="252" t="s">
        <v>1</v>
      </c>
      <c r="N310" s="253" t="s">
        <v>41</v>
      </c>
      <c r="O310" s="71"/>
      <c r="P310" s="206">
        <f>O310*H310</f>
        <v>0</v>
      </c>
      <c r="Q310" s="206">
        <v>0.018</v>
      </c>
      <c r="R310" s="206">
        <f>Q310*H310</f>
        <v>0.6749999999999999</v>
      </c>
      <c r="S310" s="206">
        <v>0</v>
      </c>
      <c r="T310" s="207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8" t="s">
        <v>186</v>
      </c>
      <c r="AT310" s="208" t="s">
        <v>271</v>
      </c>
      <c r="AU310" s="208" t="s">
        <v>85</v>
      </c>
      <c r="AY310" s="17" t="s">
        <v>145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7" t="s">
        <v>81</v>
      </c>
      <c r="BK310" s="209">
        <f>ROUND(I310*H310,2)</f>
        <v>0</v>
      </c>
      <c r="BL310" s="17" t="s">
        <v>151</v>
      </c>
      <c r="BM310" s="208" t="s">
        <v>564</v>
      </c>
    </row>
    <row r="311" spans="2:51" s="12" customFormat="1" ht="12">
      <c r="B311" s="210"/>
      <c r="C311" s="211"/>
      <c r="D311" s="212" t="s">
        <v>158</v>
      </c>
      <c r="E311" s="211"/>
      <c r="F311" s="214" t="s">
        <v>565</v>
      </c>
      <c r="G311" s="211"/>
      <c r="H311" s="215">
        <v>37.5</v>
      </c>
      <c r="I311" s="216"/>
      <c r="J311" s="211"/>
      <c r="K311" s="211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158</v>
      </c>
      <c r="AU311" s="221" t="s">
        <v>85</v>
      </c>
      <c r="AV311" s="12" t="s">
        <v>85</v>
      </c>
      <c r="AW311" s="12" t="s">
        <v>4</v>
      </c>
      <c r="AX311" s="12" t="s">
        <v>81</v>
      </c>
      <c r="AY311" s="221" t="s">
        <v>145</v>
      </c>
    </row>
    <row r="312" spans="1:65" s="1" customFormat="1" ht="16.5" customHeight="1">
      <c r="A312" s="34"/>
      <c r="B312" s="35"/>
      <c r="C312" s="197" t="s">
        <v>566</v>
      </c>
      <c r="D312" s="197" t="s">
        <v>147</v>
      </c>
      <c r="E312" s="198" t="s">
        <v>567</v>
      </c>
      <c r="F312" s="199" t="s">
        <v>568</v>
      </c>
      <c r="G312" s="200" t="s">
        <v>182</v>
      </c>
      <c r="H312" s="201">
        <v>20.8</v>
      </c>
      <c r="I312" s="202"/>
      <c r="J312" s="203">
        <f>ROUND(I312*H312,2)</f>
        <v>0</v>
      </c>
      <c r="K312" s="199" t="s">
        <v>156</v>
      </c>
      <c r="L312" s="39"/>
      <c r="M312" s="204" t="s">
        <v>1</v>
      </c>
      <c r="N312" s="205" t="s">
        <v>41</v>
      </c>
      <c r="O312" s="71"/>
      <c r="P312" s="206">
        <f>O312*H312</f>
        <v>0</v>
      </c>
      <c r="Q312" s="206">
        <v>0</v>
      </c>
      <c r="R312" s="206">
        <f>Q312*H312</f>
        <v>0</v>
      </c>
      <c r="S312" s="206">
        <v>0</v>
      </c>
      <c r="T312" s="207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8" t="s">
        <v>151</v>
      </c>
      <c r="AT312" s="208" t="s">
        <v>147</v>
      </c>
      <c r="AU312" s="208" t="s">
        <v>85</v>
      </c>
      <c r="AY312" s="17" t="s">
        <v>145</v>
      </c>
      <c r="BE312" s="209">
        <f>IF(N312="základní",J312,0)</f>
        <v>0</v>
      </c>
      <c r="BF312" s="209">
        <f>IF(N312="snížená",J312,0)</f>
        <v>0</v>
      </c>
      <c r="BG312" s="209">
        <f>IF(N312="zákl. přenesená",J312,0)</f>
        <v>0</v>
      </c>
      <c r="BH312" s="209">
        <f>IF(N312="sníž. přenesená",J312,0)</f>
        <v>0</v>
      </c>
      <c r="BI312" s="209">
        <f>IF(N312="nulová",J312,0)</f>
        <v>0</v>
      </c>
      <c r="BJ312" s="17" t="s">
        <v>81</v>
      </c>
      <c r="BK312" s="209">
        <f>ROUND(I312*H312,2)</f>
        <v>0</v>
      </c>
      <c r="BL312" s="17" t="s">
        <v>151</v>
      </c>
      <c r="BM312" s="208" t="s">
        <v>569</v>
      </c>
    </row>
    <row r="313" spans="2:51" s="12" customFormat="1" ht="12">
      <c r="B313" s="210"/>
      <c r="C313" s="211"/>
      <c r="D313" s="212" t="s">
        <v>158</v>
      </c>
      <c r="E313" s="213" t="s">
        <v>1</v>
      </c>
      <c r="F313" s="214" t="s">
        <v>570</v>
      </c>
      <c r="G313" s="211"/>
      <c r="H313" s="215">
        <v>20.8</v>
      </c>
      <c r="I313" s="216"/>
      <c r="J313" s="211"/>
      <c r="K313" s="211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158</v>
      </c>
      <c r="AU313" s="221" t="s">
        <v>85</v>
      </c>
      <c r="AV313" s="12" t="s">
        <v>85</v>
      </c>
      <c r="AW313" s="12" t="s">
        <v>32</v>
      </c>
      <c r="AX313" s="12" t="s">
        <v>81</v>
      </c>
      <c r="AY313" s="221" t="s">
        <v>145</v>
      </c>
    </row>
    <row r="314" spans="1:65" s="1" customFormat="1" ht="21.75" customHeight="1">
      <c r="A314" s="34"/>
      <c r="B314" s="35"/>
      <c r="C314" s="197" t="s">
        <v>571</v>
      </c>
      <c r="D314" s="197" t="s">
        <v>147</v>
      </c>
      <c r="E314" s="198" t="s">
        <v>572</v>
      </c>
      <c r="F314" s="199" t="s">
        <v>573</v>
      </c>
      <c r="G314" s="200" t="s">
        <v>182</v>
      </c>
      <c r="H314" s="201">
        <v>14</v>
      </c>
      <c r="I314" s="202"/>
      <c r="J314" s="203">
        <f>ROUND(I314*H314,2)</f>
        <v>0</v>
      </c>
      <c r="K314" s="199" t="s">
        <v>156</v>
      </c>
      <c r="L314" s="39"/>
      <c r="M314" s="204" t="s">
        <v>1</v>
      </c>
      <c r="N314" s="205" t="s">
        <v>41</v>
      </c>
      <c r="O314" s="71"/>
      <c r="P314" s="206">
        <f>O314*H314</f>
        <v>0</v>
      </c>
      <c r="Q314" s="206">
        <v>0</v>
      </c>
      <c r="R314" s="206">
        <f>Q314*H314</f>
        <v>0</v>
      </c>
      <c r="S314" s="206">
        <v>0</v>
      </c>
      <c r="T314" s="207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8" t="s">
        <v>151</v>
      </c>
      <c r="AT314" s="208" t="s">
        <v>147</v>
      </c>
      <c r="AU314" s="208" t="s">
        <v>85</v>
      </c>
      <c r="AY314" s="17" t="s">
        <v>145</v>
      </c>
      <c r="BE314" s="209">
        <f>IF(N314="základní",J314,0)</f>
        <v>0</v>
      </c>
      <c r="BF314" s="209">
        <f>IF(N314="snížená",J314,0)</f>
        <v>0</v>
      </c>
      <c r="BG314" s="209">
        <f>IF(N314="zákl. přenesená",J314,0)</f>
        <v>0</v>
      </c>
      <c r="BH314" s="209">
        <f>IF(N314="sníž. přenesená",J314,0)</f>
        <v>0</v>
      </c>
      <c r="BI314" s="209">
        <f>IF(N314="nulová",J314,0)</f>
        <v>0</v>
      </c>
      <c r="BJ314" s="17" t="s">
        <v>81</v>
      </c>
      <c r="BK314" s="209">
        <f>ROUND(I314*H314,2)</f>
        <v>0</v>
      </c>
      <c r="BL314" s="17" t="s">
        <v>151</v>
      </c>
      <c r="BM314" s="208" t="s">
        <v>574</v>
      </c>
    </row>
    <row r="315" spans="2:51" s="12" customFormat="1" ht="12">
      <c r="B315" s="210"/>
      <c r="C315" s="211"/>
      <c r="D315" s="212" t="s">
        <v>158</v>
      </c>
      <c r="E315" s="213" t="s">
        <v>1</v>
      </c>
      <c r="F315" s="214" t="s">
        <v>575</v>
      </c>
      <c r="G315" s="211"/>
      <c r="H315" s="215">
        <v>14</v>
      </c>
      <c r="I315" s="216"/>
      <c r="J315" s="211"/>
      <c r="K315" s="211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158</v>
      </c>
      <c r="AU315" s="221" t="s">
        <v>85</v>
      </c>
      <c r="AV315" s="12" t="s">
        <v>85</v>
      </c>
      <c r="AW315" s="12" t="s">
        <v>32</v>
      </c>
      <c r="AX315" s="12" t="s">
        <v>81</v>
      </c>
      <c r="AY315" s="221" t="s">
        <v>145</v>
      </c>
    </row>
    <row r="316" spans="1:65" s="1" customFormat="1" ht="16.5" customHeight="1">
      <c r="A316" s="34"/>
      <c r="B316" s="35"/>
      <c r="C316" s="197" t="s">
        <v>576</v>
      </c>
      <c r="D316" s="197" t="s">
        <v>147</v>
      </c>
      <c r="E316" s="198" t="s">
        <v>577</v>
      </c>
      <c r="F316" s="199" t="s">
        <v>578</v>
      </c>
      <c r="G316" s="200" t="s">
        <v>182</v>
      </c>
      <c r="H316" s="201">
        <v>354</v>
      </c>
      <c r="I316" s="202"/>
      <c r="J316" s="203">
        <f>ROUND(I316*H316,2)</f>
        <v>0</v>
      </c>
      <c r="K316" s="199" t="s">
        <v>156</v>
      </c>
      <c r="L316" s="39"/>
      <c r="M316" s="204" t="s">
        <v>1</v>
      </c>
      <c r="N316" s="205" t="s">
        <v>41</v>
      </c>
      <c r="O316" s="71"/>
      <c r="P316" s="206">
        <f>O316*H316</f>
        <v>0</v>
      </c>
      <c r="Q316" s="206">
        <v>0</v>
      </c>
      <c r="R316" s="206">
        <f>Q316*H316</f>
        <v>0</v>
      </c>
      <c r="S316" s="206">
        <v>0</v>
      </c>
      <c r="T316" s="207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8" t="s">
        <v>151</v>
      </c>
      <c r="AT316" s="208" t="s">
        <v>147</v>
      </c>
      <c r="AU316" s="208" t="s">
        <v>85</v>
      </c>
      <c r="AY316" s="17" t="s">
        <v>145</v>
      </c>
      <c r="BE316" s="209">
        <f>IF(N316="základní",J316,0)</f>
        <v>0</v>
      </c>
      <c r="BF316" s="209">
        <f>IF(N316="snížená",J316,0)</f>
        <v>0</v>
      </c>
      <c r="BG316" s="209">
        <f>IF(N316="zákl. přenesená",J316,0)</f>
        <v>0</v>
      </c>
      <c r="BH316" s="209">
        <f>IF(N316="sníž. přenesená",J316,0)</f>
        <v>0</v>
      </c>
      <c r="BI316" s="209">
        <f>IF(N316="nulová",J316,0)</f>
        <v>0</v>
      </c>
      <c r="BJ316" s="17" t="s">
        <v>81</v>
      </c>
      <c r="BK316" s="209">
        <f>ROUND(I316*H316,2)</f>
        <v>0</v>
      </c>
      <c r="BL316" s="17" t="s">
        <v>151</v>
      </c>
      <c r="BM316" s="208" t="s">
        <v>579</v>
      </c>
    </row>
    <row r="317" spans="2:51" s="15" customFormat="1" ht="12">
      <c r="B317" s="254"/>
      <c r="C317" s="255"/>
      <c r="D317" s="212" t="s">
        <v>158</v>
      </c>
      <c r="E317" s="256" t="s">
        <v>1</v>
      </c>
      <c r="F317" s="257" t="s">
        <v>580</v>
      </c>
      <c r="G317" s="255"/>
      <c r="H317" s="256" t="s">
        <v>1</v>
      </c>
      <c r="I317" s="258"/>
      <c r="J317" s="255"/>
      <c r="K317" s="255"/>
      <c r="L317" s="259"/>
      <c r="M317" s="260"/>
      <c r="N317" s="261"/>
      <c r="O317" s="261"/>
      <c r="P317" s="261"/>
      <c r="Q317" s="261"/>
      <c r="R317" s="261"/>
      <c r="S317" s="261"/>
      <c r="T317" s="262"/>
      <c r="AT317" s="263" t="s">
        <v>158</v>
      </c>
      <c r="AU317" s="263" t="s">
        <v>85</v>
      </c>
      <c r="AV317" s="15" t="s">
        <v>81</v>
      </c>
      <c r="AW317" s="15" t="s">
        <v>32</v>
      </c>
      <c r="AX317" s="15" t="s">
        <v>76</v>
      </c>
      <c r="AY317" s="263" t="s">
        <v>145</v>
      </c>
    </row>
    <row r="318" spans="2:51" s="12" customFormat="1" ht="12">
      <c r="B318" s="210"/>
      <c r="C318" s="211"/>
      <c r="D318" s="212" t="s">
        <v>158</v>
      </c>
      <c r="E318" s="213" t="s">
        <v>1</v>
      </c>
      <c r="F318" s="214" t="s">
        <v>581</v>
      </c>
      <c r="G318" s="211"/>
      <c r="H318" s="215">
        <v>354</v>
      </c>
      <c r="I318" s="216"/>
      <c r="J318" s="211"/>
      <c r="K318" s="211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158</v>
      </c>
      <c r="AU318" s="221" t="s">
        <v>85</v>
      </c>
      <c r="AV318" s="12" t="s">
        <v>85</v>
      </c>
      <c r="AW318" s="12" t="s">
        <v>32</v>
      </c>
      <c r="AX318" s="12" t="s">
        <v>81</v>
      </c>
      <c r="AY318" s="221" t="s">
        <v>145</v>
      </c>
    </row>
    <row r="319" spans="1:65" s="1" customFormat="1" ht="21.75" customHeight="1">
      <c r="A319" s="34"/>
      <c r="B319" s="35"/>
      <c r="C319" s="197" t="s">
        <v>582</v>
      </c>
      <c r="D319" s="197" t="s">
        <v>147</v>
      </c>
      <c r="E319" s="198" t="s">
        <v>583</v>
      </c>
      <c r="F319" s="199" t="s">
        <v>584</v>
      </c>
      <c r="G319" s="200" t="s">
        <v>155</v>
      </c>
      <c r="H319" s="201">
        <v>6</v>
      </c>
      <c r="I319" s="202"/>
      <c r="J319" s="203">
        <f>ROUND(I319*H319,2)</f>
        <v>0</v>
      </c>
      <c r="K319" s="199" t="s">
        <v>156</v>
      </c>
      <c r="L319" s="39"/>
      <c r="M319" s="204" t="s">
        <v>1</v>
      </c>
      <c r="N319" s="205" t="s">
        <v>41</v>
      </c>
      <c r="O319" s="71"/>
      <c r="P319" s="206">
        <f>O319*H319</f>
        <v>0</v>
      </c>
      <c r="Q319" s="206">
        <v>0</v>
      </c>
      <c r="R319" s="206">
        <f>Q319*H319</f>
        <v>0</v>
      </c>
      <c r="S319" s="206">
        <v>0</v>
      </c>
      <c r="T319" s="207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8" t="s">
        <v>151</v>
      </c>
      <c r="AT319" s="208" t="s">
        <v>147</v>
      </c>
      <c r="AU319" s="208" t="s">
        <v>85</v>
      </c>
      <c r="AY319" s="17" t="s">
        <v>145</v>
      </c>
      <c r="BE319" s="209">
        <f>IF(N319="základní",J319,0)</f>
        <v>0</v>
      </c>
      <c r="BF319" s="209">
        <f>IF(N319="snížená",J319,0)</f>
        <v>0</v>
      </c>
      <c r="BG319" s="209">
        <f>IF(N319="zákl. přenesená",J319,0)</f>
        <v>0</v>
      </c>
      <c r="BH319" s="209">
        <f>IF(N319="sníž. přenesená",J319,0)</f>
        <v>0</v>
      </c>
      <c r="BI319" s="209">
        <f>IF(N319="nulová",J319,0)</f>
        <v>0</v>
      </c>
      <c r="BJ319" s="17" t="s">
        <v>81</v>
      </c>
      <c r="BK319" s="209">
        <f>ROUND(I319*H319,2)</f>
        <v>0</v>
      </c>
      <c r="BL319" s="17" t="s">
        <v>151</v>
      </c>
      <c r="BM319" s="208" t="s">
        <v>585</v>
      </c>
    </row>
    <row r="320" spans="2:51" s="12" customFormat="1" ht="12">
      <c r="B320" s="210"/>
      <c r="C320" s="211"/>
      <c r="D320" s="212" t="s">
        <v>158</v>
      </c>
      <c r="E320" s="213" t="s">
        <v>1</v>
      </c>
      <c r="F320" s="214" t="s">
        <v>159</v>
      </c>
      <c r="G320" s="211"/>
      <c r="H320" s="215">
        <v>6</v>
      </c>
      <c r="I320" s="216"/>
      <c r="J320" s="211"/>
      <c r="K320" s="211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158</v>
      </c>
      <c r="AU320" s="221" t="s">
        <v>85</v>
      </c>
      <c r="AV320" s="12" t="s">
        <v>85</v>
      </c>
      <c r="AW320" s="12" t="s">
        <v>32</v>
      </c>
      <c r="AX320" s="12" t="s">
        <v>81</v>
      </c>
      <c r="AY320" s="221" t="s">
        <v>145</v>
      </c>
    </row>
    <row r="321" spans="2:63" s="11" customFormat="1" ht="22.9" customHeight="1">
      <c r="B321" s="181"/>
      <c r="C321" s="182"/>
      <c r="D321" s="183" t="s">
        <v>75</v>
      </c>
      <c r="E321" s="195" t="s">
        <v>586</v>
      </c>
      <c r="F321" s="195" t="s">
        <v>587</v>
      </c>
      <c r="G321" s="182"/>
      <c r="H321" s="182"/>
      <c r="I321" s="185"/>
      <c r="J321" s="196">
        <f>BK321</f>
        <v>0</v>
      </c>
      <c r="K321" s="182"/>
      <c r="L321" s="187"/>
      <c r="M321" s="188"/>
      <c r="N321" s="189"/>
      <c r="O321" s="189"/>
      <c r="P321" s="190">
        <f>SUM(P322:P329)</f>
        <v>0</v>
      </c>
      <c r="Q321" s="189"/>
      <c r="R321" s="190">
        <f>SUM(R322:R329)</f>
        <v>0</v>
      </c>
      <c r="S321" s="189"/>
      <c r="T321" s="191">
        <f>SUM(T322:T329)</f>
        <v>0</v>
      </c>
      <c r="AR321" s="192" t="s">
        <v>81</v>
      </c>
      <c r="AT321" s="193" t="s">
        <v>75</v>
      </c>
      <c r="AU321" s="193" t="s">
        <v>81</v>
      </c>
      <c r="AY321" s="192" t="s">
        <v>145</v>
      </c>
      <c r="BK321" s="194">
        <f>SUM(BK322:BK329)</f>
        <v>0</v>
      </c>
    </row>
    <row r="322" spans="1:65" s="1" customFormat="1" ht="21.75" customHeight="1">
      <c r="A322" s="34"/>
      <c r="B322" s="35"/>
      <c r="C322" s="197" t="s">
        <v>588</v>
      </c>
      <c r="D322" s="197" t="s">
        <v>147</v>
      </c>
      <c r="E322" s="198" t="s">
        <v>589</v>
      </c>
      <c r="F322" s="199" t="s">
        <v>590</v>
      </c>
      <c r="G322" s="200" t="s">
        <v>591</v>
      </c>
      <c r="H322" s="201">
        <v>487.377</v>
      </c>
      <c r="I322" s="202"/>
      <c r="J322" s="203">
        <f>ROUND(I322*H322,2)</f>
        <v>0</v>
      </c>
      <c r="K322" s="199" t="s">
        <v>156</v>
      </c>
      <c r="L322" s="39"/>
      <c r="M322" s="204" t="s">
        <v>1</v>
      </c>
      <c r="N322" s="205" t="s">
        <v>41</v>
      </c>
      <c r="O322" s="71"/>
      <c r="P322" s="206">
        <f>O322*H322</f>
        <v>0</v>
      </c>
      <c r="Q322" s="206">
        <v>0</v>
      </c>
      <c r="R322" s="206">
        <f>Q322*H322</f>
        <v>0</v>
      </c>
      <c r="S322" s="206">
        <v>0</v>
      </c>
      <c r="T322" s="207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8" t="s">
        <v>151</v>
      </c>
      <c r="AT322" s="208" t="s">
        <v>147</v>
      </c>
      <c r="AU322" s="208" t="s">
        <v>85</v>
      </c>
      <c r="AY322" s="17" t="s">
        <v>145</v>
      </c>
      <c r="BE322" s="209">
        <f>IF(N322="základní",J322,0)</f>
        <v>0</v>
      </c>
      <c r="BF322" s="209">
        <f>IF(N322="snížená",J322,0)</f>
        <v>0</v>
      </c>
      <c r="BG322" s="209">
        <f>IF(N322="zákl. přenesená",J322,0)</f>
        <v>0</v>
      </c>
      <c r="BH322" s="209">
        <f>IF(N322="sníž. přenesená",J322,0)</f>
        <v>0</v>
      </c>
      <c r="BI322" s="209">
        <f>IF(N322="nulová",J322,0)</f>
        <v>0</v>
      </c>
      <c r="BJ322" s="17" t="s">
        <v>81</v>
      </c>
      <c r="BK322" s="209">
        <f>ROUND(I322*H322,2)</f>
        <v>0</v>
      </c>
      <c r="BL322" s="17" t="s">
        <v>151</v>
      </c>
      <c r="BM322" s="208" t="s">
        <v>592</v>
      </c>
    </row>
    <row r="323" spans="1:65" s="1" customFormat="1" ht="21.75" customHeight="1">
      <c r="A323" s="34"/>
      <c r="B323" s="35"/>
      <c r="C323" s="197" t="s">
        <v>593</v>
      </c>
      <c r="D323" s="197" t="s">
        <v>147</v>
      </c>
      <c r="E323" s="198" t="s">
        <v>594</v>
      </c>
      <c r="F323" s="199" t="s">
        <v>595</v>
      </c>
      <c r="G323" s="200" t="s">
        <v>591</v>
      </c>
      <c r="H323" s="201">
        <v>530.462</v>
      </c>
      <c r="I323" s="202"/>
      <c r="J323" s="203">
        <f>ROUND(I323*H323,2)</f>
        <v>0</v>
      </c>
      <c r="K323" s="199" t="s">
        <v>1</v>
      </c>
      <c r="L323" s="39"/>
      <c r="M323" s="204" t="s">
        <v>1</v>
      </c>
      <c r="N323" s="205" t="s">
        <v>41</v>
      </c>
      <c r="O323" s="71"/>
      <c r="P323" s="206">
        <f>O323*H323</f>
        <v>0</v>
      </c>
      <c r="Q323" s="206">
        <v>0</v>
      </c>
      <c r="R323" s="206">
        <f>Q323*H323</f>
        <v>0</v>
      </c>
      <c r="S323" s="206">
        <v>0</v>
      </c>
      <c r="T323" s="207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8" t="s">
        <v>151</v>
      </c>
      <c r="AT323" s="208" t="s">
        <v>147</v>
      </c>
      <c r="AU323" s="208" t="s">
        <v>85</v>
      </c>
      <c r="AY323" s="17" t="s">
        <v>145</v>
      </c>
      <c r="BE323" s="209">
        <f>IF(N323="základní",J323,0)</f>
        <v>0</v>
      </c>
      <c r="BF323" s="209">
        <f>IF(N323="snížená",J323,0)</f>
        <v>0</v>
      </c>
      <c r="BG323" s="209">
        <f>IF(N323="zákl. přenesená",J323,0)</f>
        <v>0</v>
      </c>
      <c r="BH323" s="209">
        <f>IF(N323="sníž. přenesená",J323,0)</f>
        <v>0</v>
      </c>
      <c r="BI323" s="209">
        <f>IF(N323="nulová",J323,0)</f>
        <v>0</v>
      </c>
      <c r="BJ323" s="17" t="s">
        <v>81</v>
      </c>
      <c r="BK323" s="209">
        <f>ROUND(I323*H323,2)</f>
        <v>0</v>
      </c>
      <c r="BL323" s="17" t="s">
        <v>151</v>
      </c>
      <c r="BM323" s="208" t="s">
        <v>596</v>
      </c>
    </row>
    <row r="324" spans="2:51" s="12" customFormat="1" ht="12">
      <c r="B324" s="210"/>
      <c r="C324" s="211"/>
      <c r="D324" s="212" t="s">
        <v>158</v>
      </c>
      <c r="E324" s="213" t="s">
        <v>1</v>
      </c>
      <c r="F324" s="214" t="s">
        <v>597</v>
      </c>
      <c r="G324" s="211"/>
      <c r="H324" s="215">
        <v>530.462</v>
      </c>
      <c r="I324" s="216"/>
      <c r="J324" s="211"/>
      <c r="K324" s="211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158</v>
      </c>
      <c r="AU324" s="221" t="s">
        <v>85</v>
      </c>
      <c r="AV324" s="12" t="s">
        <v>85</v>
      </c>
      <c r="AW324" s="12" t="s">
        <v>32</v>
      </c>
      <c r="AX324" s="12" t="s">
        <v>81</v>
      </c>
      <c r="AY324" s="221" t="s">
        <v>145</v>
      </c>
    </row>
    <row r="325" spans="1:65" s="1" customFormat="1" ht="21.75" customHeight="1">
      <c r="A325" s="34"/>
      <c r="B325" s="35"/>
      <c r="C325" s="197" t="s">
        <v>598</v>
      </c>
      <c r="D325" s="197" t="s">
        <v>147</v>
      </c>
      <c r="E325" s="198" t="s">
        <v>599</v>
      </c>
      <c r="F325" s="199" t="s">
        <v>600</v>
      </c>
      <c r="G325" s="200" t="s">
        <v>591</v>
      </c>
      <c r="H325" s="201">
        <v>73.344</v>
      </c>
      <c r="I325" s="202"/>
      <c r="J325" s="203">
        <f>ROUND(I325*H325,2)</f>
        <v>0</v>
      </c>
      <c r="K325" s="199" t="s">
        <v>1</v>
      </c>
      <c r="L325" s="39"/>
      <c r="M325" s="204" t="s">
        <v>1</v>
      </c>
      <c r="N325" s="205" t="s">
        <v>41</v>
      </c>
      <c r="O325" s="71"/>
      <c r="P325" s="206">
        <f>O325*H325</f>
        <v>0</v>
      </c>
      <c r="Q325" s="206">
        <v>0</v>
      </c>
      <c r="R325" s="206">
        <f>Q325*H325</f>
        <v>0</v>
      </c>
      <c r="S325" s="206">
        <v>0</v>
      </c>
      <c r="T325" s="207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8" t="s">
        <v>151</v>
      </c>
      <c r="AT325" s="208" t="s">
        <v>147</v>
      </c>
      <c r="AU325" s="208" t="s">
        <v>85</v>
      </c>
      <c r="AY325" s="17" t="s">
        <v>145</v>
      </c>
      <c r="BE325" s="209">
        <f>IF(N325="základní",J325,0)</f>
        <v>0</v>
      </c>
      <c r="BF325" s="209">
        <f>IF(N325="snížená",J325,0)</f>
        <v>0</v>
      </c>
      <c r="BG325" s="209">
        <f>IF(N325="zákl. přenesená",J325,0)</f>
        <v>0</v>
      </c>
      <c r="BH325" s="209">
        <f>IF(N325="sníž. přenesená",J325,0)</f>
        <v>0</v>
      </c>
      <c r="BI325" s="209">
        <f>IF(N325="nulová",J325,0)</f>
        <v>0</v>
      </c>
      <c r="BJ325" s="17" t="s">
        <v>81</v>
      </c>
      <c r="BK325" s="209">
        <f>ROUND(I325*H325,2)</f>
        <v>0</v>
      </c>
      <c r="BL325" s="17" t="s">
        <v>151</v>
      </c>
      <c r="BM325" s="208" t="s">
        <v>601</v>
      </c>
    </row>
    <row r="326" spans="1:65" s="1" customFormat="1" ht="21.75" customHeight="1">
      <c r="A326" s="34"/>
      <c r="B326" s="35"/>
      <c r="C326" s="197" t="s">
        <v>602</v>
      </c>
      <c r="D326" s="197" t="s">
        <v>147</v>
      </c>
      <c r="E326" s="198" t="s">
        <v>603</v>
      </c>
      <c r="F326" s="199" t="s">
        <v>604</v>
      </c>
      <c r="G326" s="200" t="s">
        <v>591</v>
      </c>
      <c r="H326" s="201">
        <v>44.065</v>
      </c>
      <c r="I326" s="202"/>
      <c r="J326" s="203">
        <f>ROUND(I326*H326,2)</f>
        <v>0</v>
      </c>
      <c r="K326" s="199" t="s">
        <v>156</v>
      </c>
      <c r="L326" s="39"/>
      <c r="M326" s="204" t="s">
        <v>1</v>
      </c>
      <c r="N326" s="205" t="s">
        <v>41</v>
      </c>
      <c r="O326" s="71"/>
      <c r="P326" s="206">
        <f>O326*H326</f>
        <v>0</v>
      </c>
      <c r="Q326" s="206">
        <v>0</v>
      </c>
      <c r="R326" s="206">
        <f>Q326*H326</f>
        <v>0</v>
      </c>
      <c r="S326" s="206">
        <v>0</v>
      </c>
      <c r="T326" s="207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8" t="s">
        <v>151</v>
      </c>
      <c r="AT326" s="208" t="s">
        <v>147</v>
      </c>
      <c r="AU326" s="208" t="s">
        <v>85</v>
      </c>
      <c r="AY326" s="17" t="s">
        <v>145</v>
      </c>
      <c r="BE326" s="209">
        <f>IF(N326="základní",J326,0)</f>
        <v>0</v>
      </c>
      <c r="BF326" s="209">
        <f>IF(N326="snížená",J326,0)</f>
        <v>0</v>
      </c>
      <c r="BG326" s="209">
        <f>IF(N326="zákl. přenesená",J326,0)</f>
        <v>0</v>
      </c>
      <c r="BH326" s="209">
        <f>IF(N326="sníž. přenesená",J326,0)</f>
        <v>0</v>
      </c>
      <c r="BI326" s="209">
        <f>IF(N326="nulová",J326,0)</f>
        <v>0</v>
      </c>
      <c r="BJ326" s="17" t="s">
        <v>81</v>
      </c>
      <c r="BK326" s="209">
        <f>ROUND(I326*H326,2)</f>
        <v>0</v>
      </c>
      <c r="BL326" s="17" t="s">
        <v>151</v>
      </c>
      <c r="BM326" s="208" t="s">
        <v>605</v>
      </c>
    </row>
    <row r="327" spans="2:51" s="12" customFormat="1" ht="12">
      <c r="B327" s="210"/>
      <c r="C327" s="211"/>
      <c r="D327" s="212" t="s">
        <v>158</v>
      </c>
      <c r="E327" s="213" t="s">
        <v>1</v>
      </c>
      <c r="F327" s="214" t="s">
        <v>606</v>
      </c>
      <c r="G327" s="211"/>
      <c r="H327" s="215">
        <v>44.065</v>
      </c>
      <c r="I327" s="216"/>
      <c r="J327" s="211"/>
      <c r="K327" s="211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158</v>
      </c>
      <c r="AU327" s="221" t="s">
        <v>85</v>
      </c>
      <c r="AV327" s="12" t="s">
        <v>85</v>
      </c>
      <c r="AW327" s="12" t="s">
        <v>32</v>
      </c>
      <c r="AX327" s="12" t="s">
        <v>81</v>
      </c>
      <c r="AY327" s="221" t="s">
        <v>145</v>
      </c>
    </row>
    <row r="328" spans="1:65" s="1" customFormat="1" ht="21.75" customHeight="1">
      <c r="A328" s="34"/>
      <c r="B328" s="35"/>
      <c r="C328" s="197" t="s">
        <v>607</v>
      </c>
      <c r="D328" s="197" t="s">
        <v>147</v>
      </c>
      <c r="E328" s="198" t="s">
        <v>608</v>
      </c>
      <c r="F328" s="199" t="s">
        <v>609</v>
      </c>
      <c r="G328" s="200" t="s">
        <v>591</v>
      </c>
      <c r="H328" s="201">
        <v>369.968</v>
      </c>
      <c r="I328" s="202"/>
      <c r="J328" s="203">
        <f>ROUND(I328*H328,2)</f>
        <v>0</v>
      </c>
      <c r="K328" s="199" t="s">
        <v>1</v>
      </c>
      <c r="L328" s="39"/>
      <c r="M328" s="204" t="s">
        <v>1</v>
      </c>
      <c r="N328" s="205" t="s">
        <v>41</v>
      </c>
      <c r="O328" s="71"/>
      <c r="P328" s="206">
        <f>O328*H328</f>
        <v>0</v>
      </c>
      <c r="Q328" s="206">
        <v>0</v>
      </c>
      <c r="R328" s="206">
        <f>Q328*H328</f>
        <v>0</v>
      </c>
      <c r="S328" s="206">
        <v>0</v>
      </c>
      <c r="T328" s="207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8" t="s">
        <v>151</v>
      </c>
      <c r="AT328" s="208" t="s">
        <v>147</v>
      </c>
      <c r="AU328" s="208" t="s">
        <v>85</v>
      </c>
      <c r="AY328" s="17" t="s">
        <v>145</v>
      </c>
      <c r="BE328" s="209">
        <f>IF(N328="základní",J328,0)</f>
        <v>0</v>
      </c>
      <c r="BF328" s="209">
        <f>IF(N328="snížená",J328,0)</f>
        <v>0</v>
      </c>
      <c r="BG328" s="209">
        <f>IF(N328="zákl. přenesená",J328,0)</f>
        <v>0</v>
      </c>
      <c r="BH328" s="209">
        <f>IF(N328="sníž. přenesená",J328,0)</f>
        <v>0</v>
      </c>
      <c r="BI328" s="209">
        <f>IF(N328="nulová",J328,0)</f>
        <v>0</v>
      </c>
      <c r="BJ328" s="17" t="s">
        <v>81</v>
      </c>
      <c r="BK328" s="209">
        <f>ROUND(I328*H328,2)</f>
        <v>0</v>
      </c>
      <c r="BL328" s="17" t="s">
        <v>151</v>
      </c>
      <c r="BM328" s="208" t="s">
        <v>610</v>
      </c>
    </row>
    <row r="329" spans="2:51" s="12" customFormat="1" ht="12">
      <c r="B329" s="210"/>
      <c r="C329" s="211"/>
      <c r="D329" s="212" t="s">
        <v>158</v>
      </c>
      <c r="E329" s="213" t="s">
        <v>1</v>
      </c>
      <c r="F329" s="214" t="s">
        <v>611</v>
      </c>
      <c r="G329" s="211"/>
      <c r="H329" s="215">
        <v>369.968</v>
      </c>
      <c r="I329" s="216"/>
      <c r="J329" s="211"/>
      <c r="K329" s="211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158</v>
      </c>
      <c r="AU329" s="221" t="s">
        <v>85</v>
      </c>
      <c r="AV329" s="12" t="s">
        <v>85</v>
      </c>
      <c r="AW329" s="12" t="s">
        <v>32</v>
      </c>
      <c r="AX329" s="12" t="s">
        <v>81</v>
      </c>
      <c r="AY329" s="221" t="s">
        <v>145</v>
      </c>
    </row>
    <row r="330" spans="2:63" s="11" customFormat="1" ht="22.9" customHeight="1">
      <c r="B330" s="181"/>
      <c r="C330" s="182"/>
      <c r="D330" s="183" t="s">
        <v>75</v>
      </c>
      <c r="E330" s="195" t="s">
        <v>612</v>
      </c>
      <c r="F330" s="195" t="s">
        <v>613</v>
      </c>
      <c r="G330" s="182"/>
      <c r="H330" s="182"/>
      <c r="I330" s="185"/>
      <c r="J330" s="196">
        <f>BK330</f>
        <v>0</v>
      </c>
      <c r="K330" s="182"/>
      <c r="L330" s="187"/>
      <c r="M330" s="188"/>
      <c r="N330" s="189"/>
      <c r="O330" s="189"/>
      <c r="P330" s="190">
        <f>SUM(P331:P332)</f>
        <v>0</v>
      </c>
      <c r="Q330" s="189"/>
      <c r="R330" s="190">
        <f>SUM(R331:R332)</f>
        <v>0</v>
      </c>
      <c r="S330" s="189"/>
      <c r="T330" s="191">
        <f>SUM(T331:T332)</f>
        <v>0</v>
      </c>
      <c r="AR330" s="192" t="s">
        <v>81</v>
      </c>
      <c r="AT330" s="193" t="s">
        <v>75</v>
      </c>
      <c r="AU330" s="193" t="s">
        <v>81</v>
      </c>
      <c r="AY330" s="192" t="s">
        <v>145</v>
      </c>
      <c r="BK330" s="194">
        <f>SUM(BK331:BK332)</f>
        <v>0</v>
      </c>
    </row>
    <row r="331" spans="1:65" s="1" customFormat="1" ht="21.75" customHeight="1">
      <c r="A331" s="34"/>
      <c r="B331" s="35"/>
      <c r="C331" s="197" t="s">
        <v>614</v>
      </c>
      <c r="D331" s="197" t="s">
        <v>147</v>
      </c>
      <c r="E331" s="198" t="s">
        <v>615</v>
      </c>
      <c r="F331" s="199" t="s">
        <v>616</v>
      </c>
      <c r="G331" s="200" t="s">
        <v>591</v>
      </c>
      <c r="H331" s="201">
        <v>1100.248</v>
      </c>
      <c r="I331" s="202"/>
      <c r="J331" s="203">
        <f>ROUND(I331*H331,2)</f>
        <v>0</v>
      </c>
      <c r="K331" s="199" t="s">
        <v>156</v>
      </c>
      <c r="L331" s="39"/>
      <c r="M331" s="204" t="s">
        <v>1</v>
      </c>
      <c r="N331" s="205" t="s">
        <v>41</v>
      </c>
      <c r="O331" s="71"/>
      <c r="P331" s="206">
        <f>O331*H331</f>
        <v>0</v>
      </c>
      <c r="Q331" s="206">
        <v>0</v>
      </c>
      <c r="R331" s="206">
        <f>Q331*H331</f>
        <v>0</v>
      </c>
      <c r="S331" s="206">
        <v>0</v>
      </c>
      <c r="T331" s="207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8" t="s">
        <v>151</v>
      </c>
      <c r="AT331" s="208" t="s">
        <v>147</v>
      </c>
      <c r="AU331" s="208" t="s">
        <v>85</v>
      </c>
      <c r="AY331" s="17" t="s">
        <v>145</v>
      </c>
      <c r="BE331" s="209">
        <f>IF(N331="základní",J331,0)</f>
        <v>0</v>
      </c>
      <c r="BF331" s="209">
        <f>IF(N331="snížená",J331,0)</f>
        <v>0</v>
      </c>
      <c r="BG331" s="209">
        <f>IF(N331="zákl. přenesená",J331,0)</f>
        <v>0</v>
      </c>
      <c r="BH331" s="209">
        <f>IF(N331="sníž. přenesená",J331,0)</f>
        <v>0</v>
      </c>
      <c r="BI331" s="209">
        <f>IF(N331="nulová",J331,0)</f>
        <v>0</v>
      </c>
      <c r="BJ331" s="17" t="s">
        <v>81</v>
      </c>
      <c r="BK331" s="209">
        <f>ROUND(I331*H331,2)</f>
        <v>0</v>
      </c>
      <c r="BL331" s="17" t="s">
        <v>151</v>
      </c>
      <c r="BM331" s="208" t="s">
        <v>617</v>
      </c>
    </row>
    <row r="332" spans="1:65" s="1" customFormat="1" ht="21.75" customHeight="1">
      <c r="A332" s="34"/>
      <c r="B332" s="35"/>
      <c r="C332" s="197" t="s">
        <v>618</v>
      </c>
      <c r="D332" s="197" t="s">
        <v>147</v>
      </c>
      <c r="E332" s="198" t="s">
        <v>619</v>
      </c>
      <c r="F332" s="199" t="s">
        <v>620</v>
      </c>
      <c r="G332" s="200" t="s">
        <v>591</v>
      </c>
      <c r="H332" s="201">
        <v>2.8</v>
      </c>
      <c r="I332" s="202"/>
      <c r="J332" s="203">
        <f>ROUND(I332*H332,2)</f>
        <v>0</v>
      </c>
      <c r="K332" s="199" t="s">
        <v>156</v>
      </c>
      <c r="L332" s="39"/>
      <c r="M332" s="204" t="s">
        <v>1</v>
      </c>
      <c r="N332" s="205" t="s">
        <v>41</v>
      </c>
      <c r="O332" s="71"/>
      <c r="P332" s="206">
        <f>O332*H332</f>
        <v>0</v>
      </c>
      <c r="Q332" s="206">
        <v>0</v>
      </c>
      <c r="R332" s="206">
        <f>Q332*H332</f>
        <v>0</v>
      </c>
      <c r="S332" s="206">
        <v>0</v>
      </c>
      <c r="T332" s="207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8" t="s">
        <v>151</v>
      </c>
      <c r="AT332" s="208" t="s">
        <v>147</v>
      </c>
      <c r="AU332" s="208" t="s">
        <v>85</v>
      </c>
      <c r="AY332" s="17" t="s">
        <v>145</v>
      </c>
      <c r="BE332" s="209">
        <f>IF(N332="základní",J332,0)</f>
        <v>0</v>
      </c>
      <c r="BF332" s="209">
        <f>IF(N332="snížená",J332,0)</f>
        <v>0</v>
      </c>
      <c r="BG332" s="209">
        <f>IF(N332="zákl. přenesená",J332,0)</f>
        <v>0</v>
      </c>
      <c r="BH332" s="209">
        <f>IF(N332="sníž. přenesená",J332,0)</f>
        <v>0</v>
      </c>
      <c r="BI332" s="209">
        <f>IF(N332="nulová",J332,0)</f>
        <v>0</v>
      </c>
      <c r="BJ332" s="17" t="s">
        <v>81</v>
      </c>
      <c r="BK332" s="209">
        <f>ROUND(I332*H332,2)</f>
        <v>0</v>
      </c>
      <c r="BL332" s="17" t="s">
        <v>151</v>
      </c>
      <c r="BM332" s="208" t="s">
        <v>621</v>
      </c>
    </row>
    <row r="333" spans="2:63" s="11" customFormat="1" ht="25.9" customHeight="1">
      <c r="B333" s="181"/>
      <c r="C333" s="182"/>
      <c r="D333" s="183" t="s">
        <v>75</v>
      </c>
      <c r="E333" s="184" t="s">
        <v>622</v>
      </c>
      <c r="F333" s="184" t="s">
        <v>623</v>
      </c>
      <c r="G333" s="182"/>
      <c r="H333" s="182"/>
      <c r="I333" s="185"/>
      <c r="J333" s="186">
        <f>BK333</f>
        <v>0</v>
      </c>
      <c r="K333" s="182"/>
      <c r="L333" s="187"/>
      <c r="M333" s="188"/>
      <c r="N333" s="189"/>
      <c r="O333" s="189"/>
      <c r="P333" s="190">
        <f>P334</f>
        <v>0</v>
      </c>
      <c r="Q333" s="189"/>
      <c r="R333" s="190">
        <f>R334</f>
        <v>0</v>
      </c>
      <c r="S333" s="189"/>
      <c r="T333" s="191">
        <f>T334</f>
        <v>0</v>
      </c>
      <c r="AR333" s="192" t="s">
        <v>85</v>
      </c>
      <c r="AT333" s="193" t="s">
        <v>75</v>
      </c>
      <c r="AU333" s="193" t="s">
        <v>76</v>
      </c>
      <c r="AY333" s="192" t="s">
        <v>145</v>
      </c>
      <c r="BK333" s="194">
        <f>BK334</f>
        <v>0</v>
      </c>
    </row>
    <row r="334" spans="2:63" s="11" customFormat="1" ht="22.9" customHeight="1">
      <c r="B334" s="181"/>
      <c r="C334" s="182"/>
      <c r="D334" s="183" t="s">
        <v>75</v>
      </c>
      <c r="E334" s="195" t="s">
        <v>624</v>
      </c>
      <c r="F334" s="195" t="s">
        <v>625</v>
      </c>
      <c r="G334" s="182"/>
      <c r="H334" s="182"/>
      <c r="I334" s="185"/>
      <c r="J334" s="196">
        <f>BK334</f>
        <v>0</v>
      </c>
      <c r="K334" s="182"/>
      <c r="L334" s="187"/>
      <c r="M334" s="188"/>
      <c r="N334" s="189"/>
      <c r="O334" s="189"/>
      <c r="P334" s="190">
        <f>SUM(P335:P336)</f>
        <v>0</v>
      </c>
      <c r="Q334" s="189"/>
      <c r="R334" s="190">
        <f>SUM(R335:R336)</f>
        <v>0</v>
      </c>
      <c r="S334" s="189"/>
      <c r="T334" s="191">
        <f>SUM(T335:T336)</f>
        <v>0</v>
      </c>
      <c r="AR334" s="192" t="s">
        <v>85</v>
      </c>
      <c r="AT334" s="193" t="s">
        <v>75</v>
      </c>
      <c r="AU334" s="193" t="s">
        <v>81</v>
      </c>
      <c r="AY334" s="192" t="s">
        <v>145</v>
      </c>
      <c r="BK334" s="194">
        <f>SUM(BK335:BK336)</f>
        <v>0</v>
      </c>
    </row>
    <row r="335" spans="1:65" s="1" customFormat="1" ht="44.25" customHeight="1">
      <c r="A335" s="34"/>
      <c r="B335" s="35"/>
      <c r="C335" s="197" t="s">
        <v>626</v>
      </c>
      <c r="D335" s="197" t="s">
        <v>147</v>
      </c>
      <c r="E335" s="198" t="s">
        <v>627</v>
      </c>
      <c r="F335" s="199" t="s">
        <v>628</v>
      </c>
      <c r="G335" s="200" t="s">
        <v>182</v>
      </c>
      <c r="H335" s="201">
        <v>82</v>
      </c>
      <c r="I335" s="202"/>
      <c r="J335" s="203">
        <f>ROUND(I335*H335,2)</f>
        <v>0</v>
      </c>
      <c r="K335" s="199" t="s">
        <v>1</v>
      </c>
      <c r="L335" s="39"/>
      <c r="M335" s="204" t="s">
        <v>1</v>
      </c>
      <c r="N335" s="205" t="s">
        <v>41</v>
      </c>
      <c r="O335" s="71"/>
      <c r="P335" s="206">
        <f>O335*H335</f>
        <v>0</v>
      </c>
      <c r="Q335" s="206">
        <v>0</v>
      </c>
      <c r="R335" s="206">
        <f>Q335*H335</f>
        <v>0</v>
      </c>
      <c r="S335" s="206">
        <v>0</v>
      </c>
      <c r="T335" s="207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8" t="s">
        <v>232</v>
      </c>
      <c r="AT335" s="208" t="s">
        <v>147</v>
      </c>
      <c r="AU335" s="208" t="s">
        <v>85</v>
      </c>
      <c r="AY335" s="17" t="s">
        <v>145</v>
      </c>
      <c r="BE335" s="209">
        <f>IF(N335="základní",J335,0)</f>
        <v>0</v>
      </c>
      <c r="BF335" s="209">
        <f>IF(N335="snížená",J335,0)</f>
        <v>0</v>
      </c>
      <c r="BG335" s="209">
        <f>IF(N335="zákl. přenesená",J335,0)</f>
        <v>0</v>
      </c>
      <c r="BH335" s="209">
        <f>IF(N335="sníž. přenesená",J335,0)</f>
        <v>0</v>
      </c>
      <c r="BI335" s="209">
        <f>IF(N335="nulová",J335,0)</f>
        <v>0</v>
      </c>
      <c r="BJ335" s="17" t="s">
        <v>81</v>
      </c>
      <c r="BK335" s="209">
        <f>ROUND(I335*H335,2)</f>
        <v>0</v>
      </c>
      <c r="BL335" s="17" t="s">
        <v>232</v>
      </c>
      <c r="BM335" s="208" t="s">
        <v>629</v>
      </c>
    </row>
    <row r="336" spans="1:65" s="1" customFormat="1" ht="21.75" customHeight="1">
      <c r="A336" s="34"/>
      <c r="B336" s="35"/>
      <c r="C336" s="197" t="s">
        <v>630</v>
      </c>
      <c r="D336" s="197" t="s">
        <v>147</v>
      </c>
      <c r="E336" s="198" t="s">
        <v>631</v>
      </c>
      <c r="F336" s="199" t="s">
        <v>632</v>
      </c>
      <c r="G336" s="200" t="s">
        <v>633</v>
      </c>
      <c r="H336" s="201">
        <v>1</v>
      </c>
      <c r="I336" s="202"/>
      <c r="J336" s="203">
        <f>ROUND(I336*H336,2)</f>
        <v>0</v>
      </c>
      <c r="K336" s="199" t="s">
        <v>1</v>
      </c>
      <c r="L336" s="39"/>
      <c r="M336" s="204" t="s">
        <v>1</v>
      </c>
      <c r="N336" s="205" t="s">
        <v>41</v>
      </c>
      <c r="O336" s="71"/>
      <c r="P336" s="206">
        <f>O336*H336</f>
        <v>0</v>
      </c>
      <c r="Q336" s="206">
        <v>0</v>
      </c>
      <c r="R336" s="206">
        <f>Q336*H336</f>
        <v>0</v>
      </c>
      <c r="S336" s="206">
        <v>0</v>
      </c>
      <c r="T336" s="207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8" t="s">
        <v>232</v>
      </c>
      <c r="AT336" s="208" t="s">
        <v>147</v>
      </c>
      <c r="AU336" s="208" t="s">
        <v>85</v>
      </c>
      <c r="AY336" s="17" t="s">
        <v>145</v>
      </c>
      <c r="BE336" s="209">
        <f>IF(N336="základní",J336,0)</f>
        <v>0</v>
      </c>
      <c r="BF336" s="209">
        <f>IF(N336="snížená",J336,0)</f>
        <v>0</v>
      </c>
      <c r="BG336" s="209">
        <f>IF(N336="zákl. přenesená",J336,0)</f>
        <v>0</v>
      </c>
      <c r="BH336" s="209">
        <f>IF(N336="sníž. přenesená",J336,0)</f>
        <v>0</v>
      </c>
      <c r="BI336" s="209">
        <f>IF(N336="nulová",J336,0)</f>
        <v>0</v>
      </c>
      <c r="BJ336" s="17" t="s">
        <v>81</v>
      </c>
      <c r="BK336" s="209">
        <f>ROUND(I336*H336,2)</f>
        <v>0</v>
      </c>
      <c r="BL336" s="17" t="s">
        <v>232</v>
      </c>
      <c r="BM336" s="208" t="s">
        <v>634</v>
      </c>
    </row>
    <row r="337" spans="2:63" s="11" customFormat="1" ht="25.9" customHeight="1">
      <c r="B337" s="181"/>
      <c r="C337" s="182"/>
      <c r="D337" s="183" t="s">
        <v>75</v>
      </c>
      <c r="E337" s="184" t="s">
        <v>635</v>
      </c>
      <c r="F337" s="184" t="s">
        <v>636</v>
      </c>
      <c r="G337" s="182"/>
      <c r="H337" s="182"/>
      <c r="I337" s="185"/>
      <c r="J337" s="186">
        <f>BK337</f>
        <v>0</v>
      </c>
      <c r="K337" s="182"/>
      <c r="L337" s="187"/>
      <c r="M337" s="188"/>
      <c r="N337" s="189"/>
      <c r="O337" s="189"/>
      <c r="P337" s="190">
        <f>P338+P348</f>
        <v>0</v>
      </c>
      <c r="Q337" s="189"/>
      <c r="R337" s="190">
        <f>R338+R348</f>
        <v>58.0869</v>
      </c>
      <c r="S337" s="189"/>
      <c r="T337" s="191">
        <f>T338+T348</f>
        <v>42.599999999999994</v>
      </c>
      <c r="AR337" s="192" t="s">
        <v>151</v>
      </c>
      <c r="AT337" s="193" t="s">
        <v>75</v>
      </c>
      <c r="AU337" s="193" t="s">
        <v>76</v>
      </c>
      <c r="AY337" s="192" t="s">
        <v>145</v>
      </c>
      <c r="BK337" s="194">
        <f>BK338+BK348</f>
        <v>0</v>
      </c>
    </row>
    <row r="338" spans="2:63" s="11" customFormat="1" ht="22.9" customHeight="1">
      <c r="B338" s="181"/>
      <c r="C338" s="182"/>
      <c r="D338" s="183" t="s">
        <v>75</v>
      </c>
      <c r="E338" s="195" t="s">
        <v>637</v>
      </c>
      <c r="F338" s="195" t="s">
        <v>638</v>
      </c>
      <c r="G338" s="182"/>
      <c r="H338" s="182"/>
      <c r="I338" s="185"/>
      <c r="J338" s="196">
        <f>BK338</f>
        <v>0</v>
      </c>
      <c r="K338" s="182"/>
      <c r="L338" s="187"/>
      <c r="M338" s="188"/>
      <c r="N338" s="189"/>
      <c r="O338" s="189"/>
      <c r="P338" s="190">
        <f>SUM(P339:P347)</f>
        <v>0</v>
      </c>
      <c r="Q338" s="189"/>
      <c r="R338" s="190">
        <f>SUM(R339:R347)</f>
        <v>58.0869</v>
      </c>
      <c r="S338" s="189"/>
      <c r="T338" s="191">
        <f>SUM(T339:T347)</f>
        <v>42.599999999999994</v>
      </c>
      <c r="AR338" s="192" t="s">
        <v>151</v>
      </c>
      <c r="AT338" s="193" t="s">
        <v>75</v>
      </c>
      <c r="AU338" s="193" t="s">
        <v>81</v>
      </c>
      <c r="AY338" s="192" t="s">
        <v>145</v>
      </c>
      <c r="BK338" s="194">
        <f>SUM(BK339:BK347)</f>
        <v>0</v>
      </c>
    </row>
    <row r="339" spans="1:65" s="1" customFormat="1" ht="16.5" customHeight="1">
      <c r="A339" s="34"/>
      <c r="B339" s="35"/>
      <c r="C339" s="197" t="s">
        <v>639</v>
      </c>
      <c r="D339" s="197" t="s">
        <v>147</v>
      </c>
      <c r="E339" s="198" t="s">
        <v>640</v>
      </c>
      <c r="F339" s="199" t="s">
        <v>641</v>
      </c>
      <c r="G339" s="200" t="s">
        <v>155</v>
      </c>
      <c r="H339" s="201">
        <v>120</v>
      </c>
      <c r="I339" s="202"/>
      <c r="J339" s="203">
        <f>ROUND(I339*H339,2)</f>
        <v>0</v>
      </c>
      <c r="K339" s="199" t="s">
        <v>156</v>
      </c>
      <c r="L339" s="39"/>
      <c r="M339" s="204" t="s">
        <v>1</v>
      </c>
      <c r="N339" s="205" t="s">
        <v>41</v>
      </c>
      <c r="O339" s="71"/>
      <c r="P339" s="206">
        <f>O339*H339</f>
        <v>0</v>
      </c>
      <c r="Q339" s="206">
        <v>0</v>
      </c>
      <c r="R339" s="206">
        <f>Q339*H339</f>
        <v>0</v>
      </c>
      <c r="S339" s="206">
        <v>0.355</v>
      </c>
      <c r="T339" s="207">
        <f>S339*H339</f>
        <v>42.599999999999994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8" t="s">
        <v>151</v>
      </c>
      <c r="AT339" s="208" t="s">
        <v>147</v>
      </c>
      <c r="AU339" s="208" t="s">
        <v>85</v>
      </c>
      <c r="AY339" s="17" t="s">
        <v>145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7" t="s">
        <v>81</v>
      </c>
      <c r="BK339" s="209">
        <f>ROUND(I339*H339,2)</f>
        <v>0</v>
      </c>
      <c r="BL339" s="17" t="s">
        <v>151</v>
      </c>
      <c r="BM339" s="208" t="s">
        <v>642</v>
      </c>
    </row>
    <row r="340" spans="1:65" s="1" customFormat="1" ht="21.75" customHeight="1">
      <c r="A340" s="34"/>
      <c r="B340" s="35"/>
      <c r="C340" s="197" t="s">
        <v>643</v>
      </c>
      <c r="D340" s="197" t="s">
        <v>147</v>
      </c>
      <c r="E340" s="198" t="s">
        <v>644</v>
      </c>
      <c r="F340" s="199" t="s">
        <v>645</v>
      </c>
      <c r="G340" s="200" t="s">
        <v>155</v>
      </c>
      <c r="H340" s="201">
        <v>120</v>
      </c>
      <c r="I340" s="202"/>
      <c r="J340" s="203">
        <f>ROUND(I340*H340,2)</f>
        <v>0</v>
      </c>
      <c r="K340" s="199" t="s">
        <v>156</v>
      </c>
      <c r="L340" s="39"/>
      <c r="M340" s="204" t="s">
        <v>1</v>
      </c>
      <c r="N340" s="205" t="s">
        <v>41</v>
      </c>
      <c r="O340" s="71"/>
      <c r="P340" s="206">
        <f>O340*H340</f>
        <v>0</v>
      </c>
      <c r="Q340" s="206">
        <v>0.108</v>
      </c>
      <c r="R340" s="206">
        <f>Q340*H340</f>
        <v>12.959999999999999</v>
      </c>
      <c r="S340" s="206">
        <v>0</v>
      </c>
      <c r="T340" s="207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8" t="s">
        <v>151</v>
      </c>
      <c r="AT340" s="208" t="s">
        <v>147</v>
      </c>
      <c r="AU340" s="208" t="s">
        <v>85</v>
      </c>
      <c r="AY340" s="17" t="s">
        <v>145</v>
      </c>
      <c r="BE340" s="209">
        <f>IF(N340="základní",J340,0)</f>
        <v>0</v>
      </c>
      <c r="BF340" s="209">
        <f>IF(N340="snížená",J340,0)</f>
        <v>0</v>
      </c>
      <c r="BG340" s="209">
        <f>IF(N340="zákl. přenesená",J340,0)</f>
        <v>0</v>
      </c>
      <c r="BH340" s="209">
        <f>IF(N340="sníž. přenesená",J340,0)</f>
        <v>0</v>
      </c>
      <c r="BI340" s="209">
        <f>IF(N340="nulová",J340,0)</f>
        <v>0</v>
      </c>
      <c r="BJ340" s="17" t="s">
        <v>81</v>
      </c>
      <c r="BK340" s="209">
        <f>ROUND(I340*H340,2)</f>
        <v>0</v>
      </c>
      <c r="BL340" s="17" t="s">
        <v>151</v>
      </c>
      <c r="BM340" s="208" t="s">
        <v>646</v>
      </c>
    </row>
    <row r="341" spans="2:51" s="12" customFormat="1" ht="12">
      <c r="B341" s="210"/>
      <c r="C341" s="211"/>
      <c r="D341" s="212" t="s">
        <v>158</v>
      </c>
      <c r="E341" s="213" t="s">
        <v>1</v>
      </c>
      <c r="F341" s="214" t="s">
        <v>647</v>
      </c>
      <c r="G341" s="211"/>
      <c r="H341" s="215">
        <v>120</v>
      </c>
      <c r="I341" s="216"/>
      <c r="J341" s="211"/>
      <c r="K341" s="211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158</v>
      </c>
      <c r="AU341" s="221" t="s">
        <v>85</v>
      </c>
      <c r="AV341" s="12" t="s">
        <v>85</v>
      </c>
      <c r="AW341" s="12" t="s">
        <v>32</v>
      </c>
      <c r="AX341" s="12" t="s">
        <v>81</v>
      </c>
      <c r="AY341" s="221" t="s">
        <v>145</v>
      </c>
    </row>
    <row r="342" spans="1:65" s="1" customFormat="1" ht="33" customHeight="1">
      <c r="A342" s="34"/>
      <c r="B342" s="35"/>
      <c r="C342" s="244" t="s">
        <v>648</v>
      </c>
      <c r="D342" s="244" t="s">
        <v>271</v>
      </c>
      <c r="E342" s="245" t="s">
        <v>649</v>
      </c>
      <c r="F342" s="246" t="s">
        <v>650</v>
      </c>
      <c r="G342" s="247" t="s">
        <v>155</v>
      </c>
      <c r="H342" s="248">
        <v>120</v>
      </c>
      <c r="I342" s="249"/>
      <c r="J342" s="250">
        <f>ROUND(I342*H342,2)</f>
        <v>0</v>
      </c>
      <c r="K342" s="246" t="s">
        <v>1</v>
      </c>
      <c r="L342" s="251"/>
      <c r="M342" s="252" t="s">
        <v>1</v>
      </c>
      <c r="N342" s="253" t="s">
        <v>41</v>
      </c>
      <c r="O342" s="71"/>
      <c r="P342" s="206">
        <f>O342*H342</f>
        <v>0</v>
      </c>
      <c r="Q342" s="206">
        <v>0.375</v>
      </c>
      <c r="R342" s="206">
        <f>Q342*H342</f>
        <v>45</v>
      </c>
      <c r="S342" s="206">
        <v>0</v>
      </c>
      <c r="T342" s="207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8" t="s">
        <v>186</v>
      </c>
      <c r="AT342" s="208" t="s">
        <v>271</v>
      </c>
      <c r="AU342" s="208" t="s">
        <v>85</v>
      </c>
      <c r="AY342" s="17" t="s">
        <v>145</v>
      </c>
      <c r="BE342" s="209">
        <f>IF(N342="základní",J342,0)</f>
        <v>0</v>
      </c>
      <c r="BF342" s="209">
        <f>IF(N342="snížená",J342,0)</f>
        <v>0</v>
      </c>
      <c r="BG342" s="209">
        <f>IF(N342="zákl. přenesená",J342,0)</f>
        <v>0</v>
      </c>
      <c r="BH342" s="209">
        <f>IF(N342="sníž. přenesená",J342,0)</f>
        <v>0</v>
      </c>
      <c r="BI342" s="209">
        <f>IF(N342="nulová",J342,0)</f>
        <v>0</v>
      </c>
      <c r="BJ342" s="17" t="s">
        <v>81</v>
      </c>
      <c r="BK342" s="209">
        <f>ROUND(I342*H342,2)</f>
        <v>0</v>
      </c>
      <c r="BL342" s="17" t="s">
        <v>151</v>
      </c>
      <c r="BM342" s="208" t="s">
        <v>651</v>
      </c>
    </row>
    <row r="343" spans="1:65" s="1" customFormat="1" ht="21.75" customHeight="1">
      <c r="A343" s="34"/>
      <c r="B343" s="35"/>
      <c r="C343" s="197" t="s">
        <v>652</v>
      </c>
      <c r="D343" s="197" t="s">
        <v>147</v>
      </c>
      <c r="E343" s="198" t="s">
        <v>653</v>
      </c>
      <c r="F343" s="199" t="s">
        <v>654</v>
      </c>
      <c r="G343" s="200" t="s">
        <v>155</v>
      </c>
      <c r="H343" s="201">
        <v>270</v>
      </c>
      <c r="I343" s="202"/>
      <c r="J343" s="203">
        <f>ROUND(I343*H343,2)</f>
        <v>0</v>
      </c>
      <c r="K343" s="199" t="s">
        <v>156</v>
      </c>
      <c r="L343" s="39"/>
      <c r="M343" s="204" t="s">
        <v>1</v>
      </c>
      <c r="N343" s="205" t="s">
        <v>41</v>
      </c>
      <c r="O343" s="71"/>
      <c r="P343" s="206">
        <f>O343*H343</f>
        <v>0</v>
      </c>
      <c r="Q343" s="206">
        <v>0.00047</v>
      </c>
      <c r="R343" s="206">
        <f>Q343*H343</f>
        <v>0.12689999999999999</v>
      </c>
      <c r="S343" s="206">
        <v>0</v>
      </c>
      <c r="T343" s="207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8" t="s">
        <v>151</v>
      </c>
      <c r="AT343" s="208" t="s">
        <v>147</v>
      </c>
      <c r="AU343" s="208" t="s">
        <v>85</v>
      </c>
      <c r="AY343" s="17" t="s">
        <v>145</v>
      </c>
      <c r="BE343" s="209">
        <f>IF(N343="základní",J343,0)</f>
        <v>0</v>
      </c>
      <c r="BF343" s="209">
        <f>IF(N343="snížená",J343,0)</f>
        <v>0</v>
      </c>
      <c r="BG343" s="209">
        <f>IF(N343="zákl. přenesená",J343,0)</f>
        <v>0</v>
      </c>
      <c r="BH343" s="209">
        <f>IF(N343="sníž. přenesená",J343,0)</f>
        <v>0</v>
      </c>
      <c r="BI343" s="209">
        <f>IF(N343="nulová",J343,0)</f>
        <v>0</v>
      </c>
      <c r="BJ343" s="17" t="s">
        <v>81</v>
      </c>
      <c r="BK343" s="209">
        <f>ROUND(I343*H343,2)</f>
        <v>0</v>
      </c>
      <c r="BL343" s="17" t="s">
        <v>151</v>
      </c>
      <c r="BM343" s="208" t="s">
        <v>655</v>
      </c>
    </row>
    <row r="344" spans="2:51" s="12" customFormat="1" ht="12">
      <c r="B344" s="210"/>
      <c r="C344" s="211"/>
      <c r="D344" s="212" t="s">
        <v>158</v>
      </c>
      <c r="E344" s="213" t="s">
        <v>1</v>
      </c>
      <c r="F344" s="214" t="s">
        <v>656</v>
      </c>
      <c r="G344" s="211"/>
      <c r="H344" s="215">
        <v>150</v>
      </c>
      <c r="I344" s="216"/>
      <c r="J344" s="211"/>
      <c r="K344" s="211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158</v>
      </c>
      <c r="AU344" s="221" t="s">
        <v>85</v>
      </c>
      <c r="AV344" s="12" t="s">
        <v>85</v>
      </c>
      <c r="AW344" s="12" t="s">
        <v>32</v>
      </c>
      <c r="AX344" s="12" t="s">
        <v>76</v>
      </c>
      <c r="AY344" s="221" t="s">
        <v>145</v>
      </c>
    </row>
    <row r="345" spans="2:51" s="12" customFormat="1" ht="22.5">
      <c r="B345" s="210"/>
      <c r="C345" s="211"/>
      <c r="D345" s="212" t="s">
        <v>158</v>
      </c>
      <c r="E345" s="213" t="s">
        <v>1</v>
      </c>
      <c r="F345" s="214" t="s">
        <v>657</v>
      </c>
      <c r="G345" s="211"/>
      <c r="H345" s="215">
        <v>120</v>
      </c>
      <c r="I345" s="216"/>
      <c r="J345" s="211"/>
      <c r="K345" s="211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158</v>
      </c>
      <c r="AU345" s="221" t="s">
        <v>85</v>
      </c>
      <c r="AV345" s="12" t="s">
        <v>85</v>
      </c>
      <c r="AW345" s="12" t="s">
        <v>32</v>
      </c>
      <c r="AX345" s="12" t="s">
        <v>76</v>
      </c>
      <c r="AY345" s="221" t="s">
        <v>145</v>
      </c>
    </row>
    <row r="346" spans="2:51" s="14" customFormat="1" ht="12">
      <c r="B346" s="233"/>
      <c r="C346" s="234"/>
      <c r="D346" s="212" t="s">
        <v>158</v>
      </c>
      <c r="E346" s="235" t="s">
        <v>1</v>
      </c>
      <c r="F346" s="236" t="s">
        <v>210</v>
      </c>
      <c r="G346" s="234"/>
      <c r="H346" s="237">
        <v>270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158</v>
      </c>
      <c r="AU346" s="243" t="s">
        <v>85</v>
      </c>
      <c r="AV346" s="14" t="s">
        <v>151</v>
      </c>
      <c r="AW346" s="14" t="s">
        <v>32</v>
      </c>
      <c r="AX346" s="14" t="s">
        <v>81</v>
      </c>
      <c r="AY346" s="243" t="s">
        <v>145</v>
      </c>
    </row>
    <row r="347" spans="1:65" s="1" customFormat="1" ht="33" customHeight="1">
      <c r="A347" s="34"/>
      <c r="B347" s="35"/>
      <c r="C347" s="197" t="s">
        <v>658</v>
      </c>
      <c r="D347" s="197" t="s">
        <v>147</v>
      </c>
      <c r="E347" s="198" t="s">
        <v>659</v>
      </c>
      <c r="F347" s="199" t="s">
        <v>660</v>
      </c>
      <c r="G347" s="200" t="s">
        <v>380</v>
      </c>
      <c r="H347" s="201">
        <v>6</v>
      </c>
      <c r="I347" s="202"/>
      <c r="J347" s="203">
        <f>ROUND(I347*H347,2)</f>
        <v>0</v>
      </c>
      <c r="K347" s="199" t="s">
        <v>1</v>
      </c>
      <c r="L347" s="39"/>
      <c r="M347" s="204" t="s">
        <v>1</v>
      </c>
      <c r="N347" s="205" t="s">
        <v>41</v>
      </c>
      <c r="O347" s="71"/>
      <c r="P347" s="206">
        <f>O347*H347</f>
        <v>0</v>
      </c>
      <c r="Q347" s="206">
        <v>0</v>
      </c>
      <c r="R347" s="206">
        <f>Q347*H347</f>
        <v>0</v>
      </c>
      <c r="S347" s="206">
        <v>0</v>
      </c>
      <c r="T347" s="207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8" t="s">
        <v>151</v>
      </c>
      <c r="AT347" s="208" t="s">
        <v>147</v>
      </c>
      <c r="AU347" s="208" t="s">
        <v>85</v>
      </c>
      <c r="AY347" s="17" t="s">
        <v>145</v>
      </c>
      <c r="BE347" s="209">
        <f>IF(N347="základní",J347,0)</f>
        <v>0</v>
      </c>
      <c r="BF347" s="209">
        <f>IF(N347="snížená",J347,0)</f>
        <v>0</v>
      </c>
      <c r="BG347" s="209">
        <f>IF(N347="zákl. přenesená",J347,0)</f>
        <v>0</v>
      </c>
      <c r="BH347" s="209">
        <f>IF(N347="sníž. přenesená",J347,0)</f>
        <v>0</v>
      </c>
      <c r="BI347" s="209">
        <f>IF(N347="nulová",J347,0)</f>
        <v>0</v>
      </c>
      <c r="BJ347" s="17" t="s">
        <v>81</v>
      </c>
      <c r="BK347" s="209">
        <f>ROUND(I347*H347,2)</f>
        <v>0</v>
      </c>
      <c r="BL347" s="17" t="s">
        <v>151</v>
      </c>
      <c r="BM347" s="208" t="s">
        <v>661</v>
      </c>
    </row>
    <row r="348" spans="2:63" s="11" customFormat="1" ht="22.9" customHeight="1">
      <c r="B348" s="181"/>
      <c r="C348" s="182"/>
      <c r="D348" s="183" t="s">
        <v>75</v>
      </c>
      <c r="E348" s="195" t="s">
        <v>662</v>
      </c>
      <c r="F348" s="195" t="s">
        <v>663</v>
      </c>
      <c r="G348" s="182"/>
      <c r="H348" s="182"/>
      <c r="I348" s="185"/>
      <c r="J348" s="196">
        <f>BK348</f>
        <v>0</v>
      </c>
      <c r="K348" s="182"/>
      <c r="L348" s="187"/>
      <c r="M348" s="188"/>
      <c r="N348" s="189"/>
      <c r="O348" s="189"/>
      <c r="P348" s="190">
        <f>SUM(P349:P379)</f>
        <v>0</v>
      </c>
      <c r="Q348" s="189"/>
      <c r="R348" s="190">
        <f>SUM(R349:R379)</f>
        <v>0</v>
      </c>
      <c r="S348" s="189"/>
      <c r="T348" s="191">
        <f>SUM(T349:T379)</f>
        <v>0</v>
      </c>
      <c r="AR348" s="192" t="s">
        <v>151</v>
      </c>
      <c r="AT348" s="193" t="s">
        <v>75</v>
      </c>
      <c r="AU348" s="193" t="s">
        <v>81</v>
      </c>
      <c r="AY348" s="192" t="s">
        <v>145</v>
      </c>
      <c r="BK348" s="194">
        <f>SUM(BK349:BK379)</f>
        <v>0</v>
      </c>
    </row>
    <row r="349" spans="1:65" s="1" customFormat="1" ht="33" customHeight="1">
      <c r="A349" s="34"/>
      <c r="B349" s="35"/>
      <c r="C349" s="197" t="s">
        <v>664</v>
      </c>
      <c r="D349" s="197" t="s">
        <v>147</v>
      </c>
      <c r="E349" s="198" t="s">
        <v>665</v>
      </c>
      <c r="F349" s="199" t="s">
        <v>666</v>
      </c>
      <c r="G349" s="200" t="s">
        <v>150</v>
      </c>
      <c r="H349" s="201">
        <v>1</v>
      </c>
      <c r="I349" s="202"/>
      <c r="J349" s="203">
        <f>ROUND(I349*H349,2)</f>
        <v>0</v>
      </c>
      <c r="K349" s="199" t="s">
        <v>1</v>
      </c>
      <c r="L349" s="39"/>
      <c r="M349" s="204" t="s">
        <v>1</v>
      </c>
      <c r="N349" s="205" t="s">
        <v>41</v>
      </c>
      <c r="O349" s="71"/>
      <c r="P349" s="206">
        <f>O349*H349</f>
        <v>0</v>
      </c>
      <c r="Q349" s="206">
        <v>0</v>
      </c>
      <c r="R349" s="206">
        <f>Q349*H349</f>
        <v>0</v>
      </c>
      <c r="S349" s="206">
        <v>0</v>
      </c>
      <c r="T349" s="207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8" t="s">
        <v>667</v>
      </c>
      <c r="AT349" s="208" t="s">
        <v>147</v>
      </c>
      <c r="AU349" s="208" t="s">
        <v>85</v>
      </c>
      <c r="AY349" s="17" t="s">
        <v>145</v>
      </c>
      <c r="BE349" s="209">
        <f>IF(N349="základní",J349,0)</f>
        <v>0</v>
      </c>
      <c r="BF349" s="209">
        <f>IF(N349="snížená",J349,0)</f>
        <v>0</v>
      </c>
      <c r="BG349" s="209">
        <f>IF(N349="zákl. přenesená",J349,0)</f>
        <v>0</v>
      </c>
      <c r="BH349" s="209">
        <f>IF(N349="sníž. přenesená",J349,0)</f>
        <v>0</v>
      </c>
      <c r="BI349" s="209">
        <f>IF(N349="nulová",J349,0)</f>
        <v>0</v>
      </c>
      <c r="BJ349" s="17" t="s">
        <v>81</v>
      </c>
      <c r="BK349" s="209">
        <f>ROUND(I349*H349,2)</f>
        <v>0</v>
      </c>
      <c r="BL349" s="17" t="s">
        <v>667</v>
      </c>
      <c r="BM349" s="208" t="s">
        <v>668</v>
      </c>
    </row>
    <row r="350" spans="1:65" s="1" customFormat="1" ht="33" customHeight="1">
      <c r="A350" s="34"/>
      <c r="B350" s="35"/>
      <c r="C350" s="197" t="s">
        <v>669</v>
      </c>
      <c r="D350" s="197" t="s">
        <v>147</v>
      </c>
      <c r="E350" s="198" t="s">
        <v>670</v>
      </c>
      <c r="F350" s="199" t="s">
        <v>671</v>
      </c>
      <c r="G350" s="200" t="s">
        <v>150</v>
      </c>
      <c r="H350" s="201">
        <v>3</v>
      </c>
      <c r="I350" s="202"/>
      <c r="J350" s="203">
        <f>ROUND(I350*H350,2)</f>
        <v>0</v>
      </c>
      <c r="K350" s="199" t="s">
        <v>1</v>
      </c>
      <c r="L350" s="39"/>
      <c r="M350" s="204" t="s">
        <v>1</v>
      </c>
      <c r="N350" s="205" t="s">
        <v>41</v>
      </c>
      <c r="O350" s="71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7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8" t="s">
        <v>667</v>
      </c>
      <c r="AT350" s="208" t="s">
        <v>147</v>
      </c>
      <c r="AU350" s="208" t="s">
        <v>85</v>
      </c>
      <c r="AY350" s="17" t="s">
        <v>145</v>
      </c>
      <c r="BE350" s="209">
        <f>IF(N350="základní",J350,0)</f>
        <v>0</v>
      </c>
      <c r="BF350" s="209">
        <f>IF(N350="snížená",J350,0)</f>
        <v>0</v>
      </c>
      <c r="BG350" s="209">
        <f>IF(N350="zákl. přenesená",J350,0)</f>
        <v>0</v>
      </c>
      <c r="BH350" s="209">
        <f>IF(N350="sníž. přenesená",J350,0)</f>
        <v>0</v>
      </c>
      <c r="BI350" s="209">
        <f>IF(N350="nulová",J350,0)</f>
        <v>0</v>
      </c>
      <c r="BJ350" s="17" t="s">
        <v>81</v>
      </c>
      <c r="BK350" s="209">
        <f>ROUND(I350*H350,2)</f>
        <v>0</v>
      </c>
      <c r="BL350" s="17" t="s">
        <v>667</v>
      </c>
      <c r="BM350" s="208" t="s">
        <v>672</v>
      </c>
    </row>
    <row r="351" spans="1:65" s="1" customFormat="1" ht="33" customHeight="1">
      <c r="A351" s="34"/>
      <c r="B351" s="35"/>
      <c r="C351" s="197" t="s">
        <v>673</v>
      </c>
      <c r="D351" s="197" t="s">
        <v>147</v>
      </c>
      <c r="E351" s="198" t="s">
        <v>674</v>
      </c>
      <c r="F351" s="199" t="s">
        <v>675</v>
      </c>
      <c r="G351" s="200" t="s">
        <v>150</v>
      </c>
      <c r="H351" s="201">
        <v>3</v>
      </c>
      <c r="I351" s="202"/>
      <c r="J351" s="203">
        <f>ROUND(I351*H351,2)</f>
        <v>0</v>
      </c>
      <c r="K351" s="199" t="s">
        <v>1</v>
      </c>
      <c r="L351" s="39"/>
      <c r="M351" s="204" t="s">
        <v>1</v>
      </c>
      <c r="N351" s="205" t="s">
        <v>41</v>
      </c>
      <c r="O351" s="71"/>
      <c r="P351" s="206">
        <f>O351*H351</f>
        <v>0</v>
      </c>
      <c r="Q351" s="206">
        <v>0</v>
      </c>
      <c r="R351" s="206">
        <f>Q351*H351</f>
        <v>0</v>
      </c>
      <c r="S351" s="206">
        <v>0</v>
      </c>
      <c r="T351" s="207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8" t="s">
        <v>667</v>
      </c>
      <c r="AT351" s="208" t="s">
        <v>147</v>
      </c>
      <c r="AU351" s="208" t="s">
        <v>85</v>
      </c>
      <c r="AY351" s="17" t="s">
        <v>145</v>
      </c>
      <c r="BE351" s="209">
        <f>IF(N351="základní",J351,0)</f>
        <v>0</v>
      </c>
      <c r="BF351" s="209">
        <f>IF(N351="snížená",J351,0)</f>
        <v>0</v>
      </c>
      <c r="BG351" s="209">
        <f>IF(N351="zákl. přenesená",J351,0)</f>
        <v>0</v>
      </c>
      <c r="BH351" s="209">
        <f>IF(N351="sníž. přenesená",J351,0)</f>
        <v>0</v>
      </c>
      <c r="BI351" s="209">
        <f>IF(N351="nulová",J351,0)</f>
        <v>0</v>
      </c>
      <c r="BJ351" s="17" t="s">
        <v>81</v>
      </c>
      <c r="BK351" s="209">
        <f>ROUND(I351*H351,2)</f>
        <v>0</v>
      </c>
      <c r="BL351" s="17" t="s">
        <v>667</v>
      </c>
      <c r="BM351" s="208" t="s">
        <v>676</v>
      </c>
    </row>
    <row r="352" spans="1:65" s="1" customFormat="1" ht="21.75" customHeight="1">
      <c r="A352" s="34"/>
      <c r="B352" s="35"/>
      <c r="C352" s="197" t="s">
        <v>677</v>
      </c>
      <c r="D352" s="197" t="s">
        <v>147</v>
      </c>
      <c r="E352" s="198" t="s">
        <v>678</v>
      </c>
      <c r="F352" s="199" t="s">
        <v>679</v>
      </c>
      <c r="G352" s="200" t="s">
        <v>155</v>
      </c>
      <c r="H352" s="201">
        <v>210</v>
      </c>
      <c r="I352" s="202"/>
      <c r="J352" s="203">
        <f>ROUND(I352*H352,2)</f>
        <v>0</v>
      </c>
      <c r="K352" s="199" t="s">
        <v>1</v>
      </c>
      <c r="L352" s="39"/>
      <c r="M352" s="204" t="s">
        <v>1</v>
      </c>
      <c r="N352" s="205" t="s">
        <v>41</v>
      </c>
      <c r="O352" s="71"/>
      <c r="P352" s="206">
        <f>O352*H352</f>
        <v>0</v>
      </c>
      <c r="Q352" s="206">
        <v>0</v>
      </c>
      <c r="R352" s="206">
        <f>Q352*H352</f>
        <v>0</v>
      </c>
      <c r="S352" s="206">
        <v>0</v>
      </c>
      <c r="T352" s="207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8" t="s">
        <v>667</v>
      </c>
      <c r="AT352" s="208" t="s">
        <v>147</v>
      </c>
      <c r="AU352" s="208" t="s">
        <v>85</v>
      </c>
      <c r="AY352" s="17" t="s">
        <v>145</v>
      </c>
      <c r="BE352" s="209">
        <f>IF(N352="základní",J352,0)</f>
        <v>0</v>
      </c>
      <c r="BF352" s="209">
        <f>IF(N352="snížená",J352,0)</f>
        <v>0</v>
      </c>
      <c r="BG352" s="209">
        <f>IF(N352="zákl. přenesená",J352,0)</f>
        <v>0</v>
      </c>
      <c r="BH352" s="209">
        <f>IF(N352="sníž. přenesená",J352,0)</f>
        <v>0</v>
      </c>
      <c r="BI352" s="209">
        <f>IF(N352="nulová",J352,0)</f>
        <v>0</v>
      </c>
      <c r="BJ352" s="17" t="s">
        <v>81</v>
      </c>
      <c r="BK352" s="209">
        <f>ROUND(I352*H352,2)</f>
        <v>0</v>
      </c>
      <c r="BL352" s="17" t="s">
        <v>667</v>
      </c>
      <c r="BM352" s="208" t="s">
        <v>680</v>
      </c>
    </row>
    <row r="353" spans="2:51" s="12" customFormat="1" ht="12">
      <c r="B353" s="210"/>
      <c r="C353" s="211"/>
      <c r="D353" s="212" t="s">
        <v>158</v>
      </c>
      <c r="E353" s="213" t="s">
        <v>1</v>
      </c>
      <c r="F353" s="214" t="s">
        <v>681</v>
      </c>
      <c r="G353" s="211"/>
      <c r="H353" s="215">
        <v>88</v>
      </c>
      <c r="I353" s="216"/>
      <c r="J353" s="211"/>
      <c r="K353" s="211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158</v>
      </c>
      <c r="AU353" s="221" t="s">
        <v>85</v>
      </c>
      <c r="AV353" s="12" t="s">
        <v>85</v>
      </c>
      <c r="AW353" s="12" t="s">
        <v>32</v>
      </c>
      <c r="AX353" s="12" t="s">
        <v>76</v>
      </c>
      <c r="AY353" s="221" t="s">
        <v>145</v>
      </c>
    </row>
    <row r="354" spans="2:51" s="12" customFormat="1" ht="12">
      <c r="B354" s="210"/>
      <c r="C354" s="211"/>
      <c r="D354" s="212" t="s">
        <v>158</v>
      </c>
      <c r="E354" s="213" t="s">
        <v>1</v>
      </c>
      <c r="F354" s="214" t="s">
        <v>682</v>
      </c>
      <c r="G354" s="211"/>
      <c r="H354" s="215">
        <v>88</v>
      </c>
      <c r="I354" s="216"/>
      <c r="J354" s="211"/>
      <c r="K354" s="211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158</v>
      </c>
      <c r="AU354" s="221" t="s">
        <v>85</v>
      </c>
      <c r="AV354" s="12" t="s">
        <v>85</v>
      </c>
      <c r="AW354" s="12" t="s">
        <v>32</v>
      </c>
      <c r="AX354" s="12" t="s">
        <v>76</v>
      </c>
      <c r="AY354" s="221" t="s">
        <v>145</v>
      </c>
    </row>
    <row r="355" spans="2:51" s="12" customFormat="1" ht="12">
      <c r="B355" s="210"/>
      <c r="C355" s="211"/>
      <c r="D355" s="212" t="s">
        <v>158</v>
      </c>
      <c r="E355" s="213" t="s">
        <v>1</v>
      </c>
      <c r="F355" s="214" t="s">
        <v>683</v>
      </c>
      <c r="G355" s="211"/>
      <c r="H355" s="215">
        <v>34</v>
      </c>
      <c r="I355" s="216"/>
      <c r="J355" s="211"/>
      <c r="K355" s="211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158</v>
      </c>
      <c r="AU355" s="221" t="s">
        <v>85</v>
      </c>
      <c r="AV355" s="12" t="s">
        <v>85</v>
      </c>
      <c r="AW355" s="12" t="s">
        <v>32</v>
      </c>
      <c r="AX355" s="12" t="s">
        <v>76</v>
      </c>
      <c r="AY355" s="221" t="s">
        <v>145</v>
      </c>
    </row>
    <row r="356" spans="2:51" s="13" customFormat="1" ht="12">
      <c r="B356" s="222"/>
      <c r="C356" s="223"/>
      <c r="D356" s="212" t="s">
        <v>158</v>
      </c>
      <c r="E356" s="224" t="s">
        <v>1</v>
      </c>
      <c r="F356" s="225" t="s">
        <v>165</v>
      </c>
      <c r="G356" s="223"/>
      <c r="H356" s="226">
        <v>210</v>
      </c>
      <c r="I356" s="227"/>
      <c r="J356" s="223"/>
      <c r="K356" s="223"/>
      <c r="L356" s="228"/>
      <c r="M356" s="229"/>
      <c r="N356" s="230"/>
      <c r="O356" s="230"/>
      <c r="P356" s="230"/>
      <c r="Q356" s="230"/>
      <c r="R356" s="230"/>
      <c r="S356" s="230"/>
      <c r="T356" s="231"/>
      <c r="AT356" s="232" t="s">
        <v>158</v>
      </c>
      <c r="AU356" s="232" t="s">
        <v>85</v>
      </c>
      <c r="AV356" s="13" t="s">
        <v>160</v>
      </c>
      <c r="AW356" s="13" t="s">
        <v>32</v>
      </c>
      <c r="AX356" s="13" t="s">
        <v>81</v>
      </c>
      <c r="AY356" s="232" t="s">
        <v>145</v>
      </c>
    </row>
    <row r="357" spans="1:65" s="1" customFormat="1" ht="33" customHeight="1">
      <c r="A357" s="34"/>
      <c r="B357" s="35"/>
      <c r="C357" s="197" t="s">
        <v>684</v>
      </c>
      <c r="D357" s="197" t="s">
        <v>147</v>
      </c>
      <c r="E357" s="198" t="s">
        <v>685</v>
      </c>
      <c r="F357" s="199" t="s">
        <v>686</v>
      </c>
      <c r="G357" s="200" t="s">
        <v>155</v>
      </c>
      <c r="H357" s="201">
        <v>102</v>
      </c>
      <c r="I357" s="202"/>
      <c r="J357" s="203">
        <f>ROUND(I357*H357,2)</f>
        <v>0</v>
      </c>
      <c r="K357" s="199" t="s">
        <v>1</v>
      </c>
      <c r="L357" s="39"/>
      <c r="M357" s="204" t="s">
        <v>1</v>
      </c>
      <c r="N357" s="205" t="s">
        <v>41</v>
      </c>
      <c r="O357" s="71"/>
      <c r="P357" s="206">
        <f>O357*H357</f>
        <v>0</v>
      </c>
      <c r="Q357" s="206">
        <v>0</v>
      </c>
      <c r="R357" s="206">
        <f>Q357*H357</f>
        <v>0</v>
      </c>
      <c r="S357" s="206">
        <v>0</v>
      </c>
      <c r="T357" s="207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8" t="s">
        <v>667</v>
      </c>
      <c r="AT357" s="208" t="s">
        <v>147</v>
      </c>
      <c r="AU357" s="208" t="s">
        <v>85</v>
      </c>
      <c r="AY357" s="17" t="s">
        <v>145</v>
      </c>
      <c r="BE357" s="209">
        <f>IF(N357="základní",J357,0)</f>
        <v>0</v>
      </c>
      <c r="BF357" s="209">
        <f>IF(N357="snížená",J357,0)</f>
        <v>0</v>
      </c>
      <c r="BG357" s="209">
        <f>IF(N357="zákl. přenesená",J357,0)</f>
        <v>0</v>
      </c>
      <c r="BH357" s="209">
        <f>IF(N357="sníž. přenesená",J357,0)</f>
        <v>0</v>
      </c>
      <c r="BI357" s="209">
        <f>IF(N357="nulová",J357,0)</f>
        <v>0</v>
      </c>
      <c r="BJ357" s="17" t="s">
        <v>81</v>
      </c>
      <c r="BK357" s="209">
        <f>ROUND(I357*H357,2)</f>
        <v>0</v>
      </c>
      <c r="BL357" s="17" t="s">
        <v>667</v>
      </c>
      <c r="BM357" s="208" t="s">
        <v>687</v>
      </c>
    </row>
    <row r="358" spans="2:51" s="12" customFormat="1" ht="12">
      <c r="B358" s="210"/>
      <c r="C358" s="211"/>
      <c r="D358" s="212" t="s">
        <v>158</v>
      </c>
      <c r="E358" s="213" t="s">
        <v>1</v>
      </c>
      <c r="F358" s="214" t="s">
        <v>688</v>
      </c>
      <c r="G358" s="211"/>
      <c r="H358" s="215">
        <v>102</v>
      </c>
      <c r="I358" s="216"/>
      <c r="J358" s="211"/>
      <c r="K358" s="211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158</v>
      </c>
      <c r="AU358" s="221" t="s">
        <v>85</v>
      </c>
      <c r="AV358" s="12" t="s">
        <v>85</v>
      </c>
      <c r="AW358" s="12" t="s">
        <v>32</v>
      </c>
      <c r="AX358" s="12" t="s">
        <v>76</v>
      </c>
      <c r="AY358" s="221" t="s">
        <v>145</v>
      </c>
    </row>
    <row r="359" spans="2:51" s="13" customFormat="1" ht="12">
      <c r="B359" s="222"/>
      <c r="C359" s="223"/>
      <c r="D359" s="212" t="s">
        <v>158</v>
      </c>
      <c r="E359" s="224" t="s">
        <v>1</v>
      </c>
      <c r="F359" s="225" t="s">
        <v>165</v>
      </c>
      <c r="G359" s="223"/>
      <c r="H359" s="226">
        <v>102</v>
      </c>
      <c r="I359" s="227"/>
      <c r="J359" s="223"/>
      <c r="K359" s="223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158</v>
      </c>
      <c r="AU359" s="232" t="s">
        <v>85</v>
      </c>
      <c r="AV359" s="13" t="s">
        <v>160</v>
      </c>
      <c r="AW359" s="13" t="s">
        <v>32</v>
      </c>
      <c r="AX359" s="13" t="s">
        <v>81</v>
      </c>
      <c r="AY359" s="232" t="s">
        <v>145</v>
      </c>
    </row>
    <row r="360" spans="1:65" s="1" customFormat="1" ht="44.25" customHeight="1">
      <c r="A360" s="34"/>
      <c r="B360" s="35"/>
      <c r="C360" s="197" t="s">
        <v>689</v>
      </c>
      <c r="D360" s="197" t="s">
        <v>147</v>
      </c>
      <c r="E360" s="198" t="s">
        <v>690</v>
      </c>
      <c r="F360" s="199" t="s">
        <v>691</v>
      </c>
      <c r="G360" s="200" t="s">
        <v>155</v>
      </c>
      <c r="H360" s="201">
        <v>238</v>
      </c>
      <c r="I360" s="202"/>
      <c r="J360" s="203">
        <f>ROUND(I360*H360,2)</f>
        <v>0</v>
      </c>
      <c r="K360" s="199" t="s">
        <v>1</v>
      </c>
      <c r="L360" s="39"/>
      <c r="M360" s="204" t="s">
        <v>1</v>
      </c>
      <c r="N360" s="205" t="s">
        <v>41</v>
      </c>
      <c r="O360" s="71"/>
      <c r="P360" s="206">
        <f>O360*H360</f>
        <v>0</v>
      </c>
      <c r="Q360" s="206">
        <v>0</v>
      </c>
      <c r="R360" s="206">
        <f>Q360*H360</f>
        <v>0</v>
      </c>
      <c r="S360" s="206">
        <v>0</v>
      </c>
      <c r="T360" s="207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8" t="s">
        <v>667</v>
      </c>
      <c r="AT360" s="208" t="s">
        <v>147</v>
      </c>
      <c r="AU360" s="208" t="s">
        <v>85</v>
      </c>
      <c r="AY360" s="17" t="s">
        <v>145</v>
      </c>
      <c r="BE360" s="209">
        <f>IF(N360="základní",J360,0)</f>
        <v>0</v>
      </c>
      <c r="BF360" s="209">
        <f>IF(N360="snížená",J360,0)</f>
        <v>0</v>
      </c>
      <c r="BG360" s="209">
        <f>IF(N360="zákl. přenesená",J360,0)</f>
        <v>0</v>
      </c>
      <c r="BH360" s="209">
        <f>IF(N360="sníž. přenesená",J360,0)</f>
        <v>0</v>
      </c>
      <c r="BI360" s="209">
        <f>IF(N360="nulová",J360,0)</f>
        <v>0</v>
      </c>
      <c r="BJ360" s="17" t="s">
        <v>81</v>
      </c>
      <c r="BK360" s="209">
        <f>ROUND(I360*H360,2)</f>
        <v>0</v>
      </c>
      <c r="BL360" s="17" t="s">
        <v>667</v>
      </c>
      <c r="BM360" s="208" t="s">
        <v>692</v>
      </c>
    </row>
    <row r="361" spans="2:51" s="12" customFormat="1" ht="12">
      <c r="B361" s="210"/>
      <c r="C361" s="211"/>
      <c r="D361" s="212" t="s">
        <v>158</v>
      </c>
      <c r="E361" s="213" t="s">
        <v>1</v>
      </c>
      <c r="F361" s="214" t="s">
        <v>693</v>
      </c>
      <c r="G361" s="211"/>
      <c r="H361" s="215">
        <v>238</v>
      </c>
      <c r="I361" s="216"/>
      <c r="J361" s="211"/>
      <c r="K361" s="211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158</v>
      </c>
      <c r="AU361" s="221" t="s">
        <v>85</v>
      </c>
      <c r="AV361" s="12" t="s">
        <v>85</v>
      </c>
      <c r="AW361" s="12" t="s">
        <v>32</v>
      </c>
      <c r="AX361" s="12" t="s">
        <v>76</v>
      </c>
      <c r="AY361" s="221" t="s">
        <v>145</v>
      </c>
    </row>
    <row r="362" spans="2:51" s="13" customFormat="1" ht="12">
      <c r="B362" s="222"/>
      <c r="C362" s="223"/>
      <c r="D362" s="212" t="s">
        <v>158</v>
      </c>
      <c r="E362" s="224" t="s">
        <v>1</v>
      </c>
      <c r="F362" s="225" t="s">
        <v>165</v>
      </c>
      <c r="G362" s="223"/>
      <c r="H362" s="226">
        <v>238</v>
      </c>
      <c r="I362" s="227"/>
      <c r="J362" s="223"/>
      <c r="K362" s="223"/>
      <c r="L362" s="228"/>
      <c r="M362" s="229"/>
      <c r="N362" s="230"/>
      <c r="O362" s="230"/>
      <c r="P362" s="230"/>
      <c r="Q362" s="230"/>
      <c r="R362" s="230"/>
      <c r="S362" s="230"/>
      <c r="T362" s="231"/>
      <c r="AT362" s="232" t="s">
        <v>158</v>
      </c>
      <c r="AU362" s="232" t="s">
        <v>85</v>
      </c>
      <c r="AV362" s="13" t="s">
        <v>160</v>
      </c>
      <c r="AW362" s="13" t="s">
        <v>32</v>
      </c>
      <c r="AX362" s="13" t="s">
        <v>81</v>
      </c>
      <c r="AY362" s="232" t="s">
        <v>145</v>
      </c>
    </row>
    <row r="363" spans="1:65" s="1" customFormat="1" ht="44.25" customHeight="1">
      <c r="A363" s="34"/>
      <c r="B363" s="35"/>
      <c r="C363" s="197" t="s">
        <v>694</v>
      </c>
      <c r="D363" s="197" t="s">
        <v>147</v>
      </c>
      <c r="E363" s="198" t="s">
        <v>695</v>
      </c>
      <c r="F363" s="199" t="s">
        <v>696</v>
      </c>
      <c r="G363" s="200" t="s">
        <v>182</v>
      </c>
      <c r="H363" s="201">
        <v>44</v>
      </c>
      <c r="I363" s="202"/>
      <c r="J363" s="203">
        <f>ROUND(I363*H363,2)</f>
        <v>0</v>
      </c>
      <c r="K363" s="199" t="s">
        <v>1</v>
      </c>
      <c r="L363" s="39"/>
      <c r="M363" s="204" t="s">
        <v>1</v>
      </c>
      <c r="N363" s="205" t="s">
        <v>41</v>
      </c>
      <c r="O363" s="71"/>
      <c r="P363" s="206">
        <f>O363*H363</f>
        <v>0</v>
      </c>
      <c r="Q363" s="206">
        <v>0</v>
      </c>
      <c r="R363" s="206">
        <f>Q363*H363</f>
        <v>0</v>
      </c>
      <c r="S363" s="206">
        <v>0</v>
      </c>
      <c r="T363" s="207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8" t="s">
        <v>667</v>
      </c>
      <c r="AT363" s="208" t="s">
        <v>147</v>
      </c>
      <c r="AU363" s="208" t="s">
        <v>85</v>
      </c>
      <c r="AY363" s="17" t="s">
        <v>145</v>
      </c>
      <c r="BE363" s="209">
        <f>IF(N363="základní",J363,0)</f>
        <v>0</v>
      </c>
      <c r="BF363" s="209">
        <f>IF(N363="snížená",J363,0)</f>
        <v>0</v>
      </c>
      <c r="BG363" s="209">
        <f>IF(N363="zákl. přenesená",J363,0)</f>
        <v>0</v>
      </c>
      <c r="BH363" s="209">
        <f>IF(N363="sníž. přenesená",J363,0)</f>
        <v>0</v>
      </c>
      <c r="BI363" s="209">
        <f>IF(N363="nulová",J363,0)</f>
        <v>0</v>
      </c>
      <c r="BJ363" s="17" t="s">
        <v>81</v>
      </c>
      <c r="BK363" s="209">
        <f>ROUND(I363*H363,2)</f>
        <v>0</v>
      </c>
      <c r="BL363" s="17" t="s">
        <v>667</v>
      </c>
      <c r="BM363" s="208" t="s">
        <v>697</v>
      </c>
    </row>
    <row r="364" spans="2:51" s="12" customFormat="1" ht="12">
      <c r="B364" s="210"/>
      <c r="C364" s="211"/>
      <c r="D364" s="212" t="s">
        <v>158</v>
      </c>
      <c r="E364" s="213" t="s">
        <v>1</v>
      </c>
      <c r="F364" s="214" t="s">
        <v>698</v>
      </c>
      <c r="G364" s="211"/>
      <c r="H364" s="215">
        <v>44</v>
      </c>
      <c r="I364" s="216"/>
      <c r="J364" s="211"/>
      <c r="K364" s="211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158</v>
      </c>
      <c r="AU364" s="221" t="s">
        <v>85</v>
      </c>
      <c r="AV364" s="12" t="s">
        <v>85</v>
      </c>
      <c r="AW364" s="12" t="s">
        <v>32</v>
      </c>
      <c r="AX364" s="12" t="s">
        <v>81</v>
      </c>
      <c r="AY364" s="221" t="s">
        <v>145</v>
      </c>
    </row>
    <row r="365" spans="1:65" s="1" customFormat="1" ht="44.25" customHeight="1">
      <c r="A365" s="34"/>
      <c r="B365" s="35"/>
      <c r="C365" s="197" t="s">
        <v>699</v>
      </c>
      <c r="D365" s="197" t="s">
        <v>147</v>
      </c>
      <c r="E365" s="198" t="s">
        <v>700</v>
      </c>
      <c r="F365" s="199" t="s">
        <v>701</v>
      </c>
      <c r="G365" s="200" t="s">
        <v>182</v>
      </c>
      <c r="H365" s="201">
        <v>102</v>
      </c>
      <c r="I365" s="202"/>
      <c r="J365" s="203">
        <f>ROUND(I365*H365,2)</f>
        <v>0</v>
      </c>
      <c r="K365" s="199" t="s">
        <v>1</v>
      </c>
      <c r="L365" s="39"/>
      <c r="M365" s="204" t="s">
        <v>1</v>
      </c>
      <c r="N365" s="205" t="s">
        <v>41</v>
      </c>
      <c r="O365" s="71"/>
      <c r="P365" s="206">
        <f>O365*H365</f>
        <v>0</v>
      </c>
      <c r="Q365" s="206">
        <v>0</v>
      </c>
      <c r="R365" s="206">
        <f>Q365*H365</f>
        <v>0</v>
      </c>
      <c r="S365" s="206">
        <v>0</v>
      </c>
      <c r="T365" s="207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8" t="s">
        <v>667</v>
      </c>
      <c r="AT365" s="208" t="s">
        <v>147</v>
      </c>
      <c r="AU365" s="208" t="s">
        <v>85</v>
      </c>
      <c r="AY365" s="17" t="s">
        <v>145</v>
      </c>
      <c r="BE365" s="209">
        <f>IF(N365="základní",J365,0)</f>
        <v>0</v>
      </c>
      <c r="BF365" s="209">
        <f>IF(N365="snížená",J365,0)</f>
        <v>0</v>
      </c>
      <c r="BG365" s="209">
        <f>IF(N365="zákl. přenesená",J365,0)</f>
        <v>0</v>
      </c>
      <c r="BH365" s="209">
        <f>IF(N365="sníž. přenesená",J365,0)</f>
        <v>0</v>
      </c>
      <c r="BI365" s="209">
        <f>IF(N365="nulová",J365,0)</f>
        <v>0</v>
      </c>
      <c r="BJ365" s="17" t="s">
        <v>81</v>
      </c>
      <c r="BK365" s="209">
        <f>ROUND(I365*H365,2)</f>
        <v>0</v>
      </c>
      <c r="BL365" s="17" t="s">
        <v>667</v>
      </c>
      <c r="BM365" s="208" t="s">
        <v>702</v>
      </c>
    </row>
    <row r="366" spans="2:51" s="12" customFormat="1" ht="12">
      <c r="B366" s="210"/>
      <c r="C366" s="211"/>
      <c r="D366" s="212" t="s">
        <v>158</v>
      </c>
      <c r="E366" s="213" t="s">
        <v>1</v>
      </c>
      <c r="F366" s="214" t="s">
        <v>703</v>
      </c>
      <c r="G366" s="211"/>
      <c r="H366" s="215">
        <v>102</v>
      </c>
      <c r="I366" s="216"/>
      <c r="J366" s="211"/>
      <c r="K366" s="211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158</v>
      </c>
      <c r="AU366" s="221" t="s">
        <v>85</v>
      </c>
      <c r="AV366" s="12" t="s">
        <v>85</v>
      </c>
      <c r="AW366" s="12" t="s">
        <v>32</v>
      </c>
      <c r="AX366" s="12" t="s">
        <v>81</v>
      </c>
      <c r="AY366" s="221" t="s">
        <v>145</v>
      </c>
    </row>
    <row r="367" spans="1:65" s="1" customFormat="1" ht="55.5" customHeight="1">
      <c r="A367" s="34"/>
      <c r="B367" s="35"/>
      <c r="C367" s="197" t="s">
        <v>704</v>
      </c>
      <c r="D367" s="197" t="s">
        <v>147</v>
      </c>
      <c r="E367" s="198" t="s">
        <v>705</v>
      </c>
      <c r="F367" s="199" t="s">
        <v>706</v>
      </c>
      <c r="G367" s="200" t="s">
        <v>380</v>
      </c>
      <c r="H367" s="201">
        <v>7</v>
      </c>
      <c r="I367" s="202"/>
      <c r="J367" s="203">
        <f>ROUND(I367*H367,2)</f>
        <v>0</v>
      </c>
      <c r="K367" s="199" t="s">
        <v>1</v>
      </c>
      <c r="L367" s="39"/>
      <c r="M367" s="204" t="s">
        <v>1</v>
      </c>
      <c r="N367" s="205" t="s">
        <v>41</v>
      </c>
      <c r="O367" s="71"/>
      <c r="P367" s="206">
        <f>O367*H367</f>
        <v>0</v>
      </c>
      <c r="Q367" s="206">
        <v>0</v>
      </c>
      <c r="R367" s="206">
        <f>Q367*H367</f>
        <v>0</v>
      </c>
      <c r="S367" s="206">
        <v>0</v>
      </c>
      <c r="T367" s="207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8" t="s">
        <v>667</v>
      </c>
      <c r="AT367" s="208" t="s">
        <v>147</v>
      </c>
      <c r="AU367" s="208" t="s">
        <v>85</v>
      </c>
      <c r="AY367" s="17" t="s">
        <v>145</v>
      </c>
      <c r="BE367" s="209">
        <f>IF(N367="základní",J367,0)</f>
        <v>0</v>
      </c>
      <c r="BF367" s="209">
        <f>IF(N367="snížená",J367,0)</f>
        <v>0</v>
      </c>
      <c r="BG367" s="209">
        <f>IF(N367="zákl. přenesená",J367,0)</f>
        <v>0</v>
      </c>
      <c r="BH367" s="209">
        <f>IF(N367="sníž. přenesená",J367,0)</f>
        <v>0</v>
      </c>
      <c r="BI367" s="209">
        <f>IF(N367="nulová",J367,0)</f>
        <v>0</v>
      </c>
      <c r="BJ367" s="17" t="s">
        <v>81</v>
      </c>
      <c r="BK367" s="209">
        <f>ROUND(I367*H367,2)</f>
        <v>0</v>
      </c>
      <c r="BL367" s="17" t="s">
        <v>667</v>
      </c>
      <c r="BM367" s="208" t="s">
        <v>707</v>
      </c>
    </row>
    <row r="368" spans="2:51" s="12" customFormat="1" ht="12">
      <c r="B368" s="210"/>
      <c r="C368" s="211"/>
      <c r="D368" s="212" t="s">
        <v>158</v>
      </c>
      <c r="E368" s="213" t="s">
        <v>1</v>
      </c>
      <c r="F368" s="214" t="s">
        <v>708</v>
      </c>
      <c r="G368" s="211"/>
      <c r="H368" s="215">
        <v>7</v>
      </c>
      <c r="I368" s="216"/>
      <c r="J368" s="211"/>
      <c r="K368" s="211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158</v>
      </c>
      <c r="AU368" s="221" t="s">
        <v>85</v>
      </c>
      <c r="AV368" s="12" t="s">
        <v>85</v>
      </c>
      <c r="AW368" s="12" t="s">
        <v>32</v>
      </c>
      <c r="AX368" s="12" t="s">
        <v>81</v>
      </c>
      <c r="AY368" s="221" t="s">
        <v>145</v>
      </c>
    </row>
    <row r="369" spans="1:65" s="1" customFormat="1" ht="55.5" customHeight="1">
      <c r="A369" s="34"/>
      <c r="B369" s="35"/>
      <c r="C369" s="197" t="s">
        <v>709</v>
      </c>
      <c r="D369" s="197" t="s">
        <v>147</v>
      </c>
      <c r="E369" s="198" t="s">
        <v>710</v>
      </c>
      <c r="F369" s="199" t="s">
        <v>711</v>
      </c>
      <c r="G369" s="200" t="s">
        <v>380</v>
      </c>
      <c r="H369" s="201">
        <v>5</v>
      </c>
      <c r="I369" s="202"/>
      <c r="J369" s="203">
        <f>ROUND(I369*H369,2)</f>
        <v>0</v>
      </c>
      <c r="K369" s="199" t="s">
        <v>1</v>
      </c>
      <c r="L369" s="39"/>
      <c r="M369" s="204" t="s">
        <v>1</v>
      </c>
      <c r="N369" s="205" t="s">
        <v>41</v>
      </c>
      <c r="O369" s="71"/>
      <c r="P369" s="206">
        <f>O369*H369</f>
        <v>0</v>
      </c>
      <c r="Q369" s="206">
        <v>0</v>
      </c>
      <c r="R369" s="206">
        <f>Q369*H369</f>
        <v>0</v>
      </c>
      <c r="S369" s="206">
        <v>0</v>
      </c>
      <c r="T369" s="207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8" t="s">
        <v>667</v>
      </c>
      <c r="AT369" s="208" t="s">
        <v>147</v>
      </c>
      <c r="AU369" s="208" t="s">
        <v>85</v>
      </c>
      <c r="AY369" s="17" t="s">
        <v>145</v>
      </c>
      <c r="BE369" s="209">
        <f>IF(N369="základní",J369,0)</f>
        <v>0</v>
      </c>
      <c r="BF369" s="209">
        <f>IF(N369="snížená",J369,0)</f>
        <v>0</v>
      </c>
      <c r="BG369" s="209">
        <f>IF(N369="zákl. přenesená",J369,0)</f>
        <v>0</v>
      </c>
      <c r="BH369" s="209">
        <f>IF(N369="sníž. přenesená",J369,0)</f>
        <v>0</v>
      </c>
      <c r="BI369" s="209">
        <f>IF(N369="nulová",J369,0)</f>
        <v>0</v>
      </c>
      <c r="BJ369" s="17" t="s">
        <v>81</v>
      </c>
      <c r="BK369" s="209">
        <f>ROUND(I369*H369,2)</f>
        <v>0</v>
      </c>
      <c r="BL369" s="17" t="s">
        <v>667</v>
      </c>
      <c r="BM369" s="208" t="s">
        <v>712</v>
      </c>
    </row>
    <row r="370" spans="1:65" s="1" customFormat="1" ht="33" customHeight="1">
      <c r="A370" s="34"/>
      <c r="B370" s="35"/>
      <c r="C370" s="197" t="s">
        <v>713</v>
      </c>
      <c r="D370" s="197" t="s">
        <v>147</v>
      </c>
      <c r="E370" s="198" t="s">
        <v>714</v>
      </c>
      <c r="F370" s="199" t="s">
        <v>715</v>
      </c>
      <c r="G370" s="200" t="s">
        <v>380</v>
      </c>
      <c r="H370" s="201">
        <v>10</v>
      </c>
      <c r="I370" s="202"/>
      <c r="J370" s="203">
        <f>ROUND(I370*H370,2)</f>
        <v>0</v>
      </c>
      <c r="K370" s="199" t="s">
        <v>1</v>
      </c>
      <c r="L370" s="39"/>
      <c r="M370" s="204" t="s">
        <v>1</v>
      </c>
      <c r="N370" s="205" t="s">
        <v>41</v>
      </c>
      <c r="O370" s="71"/>
      <c r="P370" s="206">
        <f>O370*H370</f>
        <v>0</v>
      </c>
      <c r="Q370" s="206">
        <v>0</v>
      </c>
      <c r="R370" s="206">
        <f>Q370*H370</f>
        <v>0</v>
      </c>
      <c r="S370" s="206">
        <v>0</v>
      </c>
      <c r="T370" s="207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8" t="s">
        <v>667</v>
      </c>
      <c r="AT370" s="208" t="s">
        <v>147</v>
      </c>
      <c r="AU370" s="208" t="s">
        <v>85</v>
      </c>
      <c r="AY370" s="17" t="s">
        <v>145</v>
      </c>
      <c r="BE370" s="209">
        <f>IF(N370="základní",J370,0)</f>
        <v>0</v>
      </c>
      <c r="BF370" s="209">
        <f>IF(N370="snížená",J370,0)</f>
        <v>0</v>
      </c>
      <c r="BG370" s="209">
        <f>IF(N370="zákl. přenesená",J370,0)</f>
        <v>0</v>
      </c>
      <c r="BH370" s="209">
        <f>IF(N370="sníž. přenesená",J370,0)</f>
        <v>0</v>
      </c>
      <c r="BI370" s="209">
        <f>IF(N370="nulová",J370,0)</f>
        <v>0</v>
      </c>
      <c r="BJ370" s="17" t="s">
        <v>81</v>
      </c>
      <c r="BK370" s="209">
        <f>ROUND(I370*H370,2)</f>
        <v>0</v>
      </c>
      <c r="BL370" s="17" t="s">
        <v>667</v>
      </c>
      <c r="BM370" s="208" t="s">
        <v>716</v>
      </c>
    </row>
    <row r="371" spans="2:51" s="12" customFormat="1" ht="12">
      <c r="B371" s="210"/>
      <c r="C371" s="211"/>
      <c r="D371" s="212" t="s">
        <v>158</v>
      </c>
      <c r="E371" s="213" t="s">
        <v>1</v>
      </c>
      <c r="F371" s="214" t="s">
        <v>717</v>
      </c>
      <c r="G371" s="211"/>
      <c r="H371" s="215">
        <v>10</v>
      </c>
      <c r="I371" s="216"/>
      <c r="J371" s="211"/>
      <c r="K371" s="211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158</v>
      </c>
      <c r="AU371" s="221" t="s">
        <v>85</v>
      </c>
      <c r="AV371" s="12" t="s">
        <v>85</v>
      </c>
      <c r="AW371" s="12" t="s">
        <v>32</v>
      </c>
      <c r="AX371" s="12" t="s">
        <v>81</v>
      </c>
      <c r="AY371" s="221" t="s">
        <v>145</v>
      </c>
    </row>
    <row r="372" spans="1:65" s="1" customFormat="1" ht="55.5" customHeight="1">
      <c r="A372" s="34"/>
      <c r="B372" s="35"/>
      <c r="C372" s="197" t="s">
        <v>718</v>
      </c>
      <c r="D372" s="197" t="s">
        <v>147</v>
      </c>
      <c r="E372" s="198" t="s">
        <v>719</v>
      </c>
      <c r="F372" s="199" t="s">
        <v>720</v>
      </c>
      <c r="G372" s="200" t="s">
        <v>380</v>
      </c>
      <c r="H372" s="201">
        <v>32</v>
      </c>
      <c r="I372" s="202"/>
      <c r="J372" s="203">
        <f>ROUND(I372*H372,2)</f>
        <v>0</v>
      </c>
      <c r="K372" s="199" t="s">
        <v>1</v>
      </c>
      <c r="L372" s="39"/>
      <c r="M372" s="204" t="s">
        <v>1</v>
      </c>
      <c r="N372" s="205" t="s">
        <v>41</v>
      </c>
      <c r="O372" s="71"/>
      <c r="P372" s="206">
        <f>O372*H372</f>
        <v>0</v>
      </c>
      <c r="Q372" s="206">
        <v>0</v>
      </c>
      <c r="R372" s="206">
        <f>Q372*H372</f>
        <v>0</v>
      </c>
      <c r="S372" s="206">
        <v>0</v>
      </c>
      <c r="T372" s="207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8" t="s">
        <v>667</v>
      </c>
      <c r="AT372" s="208" t="s">
        <v>147</v>
      </c>
      <c r="AU372" s="208" t="s">
        <v>85</v>
      </c>
      <c r="AY372" s="17" t="s">
        <v>145</v>
      </c>
      <c r="BE372" s="209">
        <f>IF(N372="základní",J372,0)</f>
        <v>0</v>
      </c>
      <c r="BF372" s="209">
        <f>IF(N372="snížená",J372,0)</f>
        <v>0</v>
      </c>
      <c r="BG372" s="209">
        <f>IF(N372="zákl. přenesená",J372,0)</f>
        <v>0</v>
      </c>
      <c r="BH372" s="209">
        <f>IF(N372="sníž. přenesená",J372,0)</f>
        <v>0</v>
      </c>
      <c r="BI372" s="209">
        <f>IF(N372="nulová",J372,0)</f>
        <v>0</v>
      </c>
      <c r="BJ372" s="17" t="s">
        <v>81</v>
      </c>
      <c r="BK372" s="209">
        <f>ROUND(I372*H372,2)</f>
        <v>0</v>
      </c>
      <c r="BL372" s="17" t="s">
        <v>667</v>
      </c>
      <c r="BM372" s="208" t="s">
        <v>721</v>
      </c>
    </row>
    <row r="373" spans="2:51" s="12" customFormat="1" ht="12">
      <c r="B373" s="210"/>
      <c r="C373" s="211"/>
      <c r="D373" s="212" t="s">
        <v>158</v>
      </c>
      <c r="E373" s="213" t="s">
        <v>1</v>
      </c>
      <c r="F373" s="214" t="s">
        <v>722</v>
      </c>
      <c r="G373" s="211"/>
      <c r="H373" s="215">
        <v>32</v>
      </c>
      <c r="I373" s="216"/>
      <c r="J373" s="211"/>
      <c r="K373" s="211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158</v>
      </c>
      <c r="AU373" s="221" t="s">
        <v>85</v>
      </c>
      <c r="AV373" s="12" t="s">
        <v>85</v>
      </c>
      <c r="AW373" s="12" t="s">
        <v>32</v>
      </c>
      <c r="AX373" s="12" t="s">
        <v>81</v>
      </c>
      <c r="AY373" s="221" t="s">
        <v>145</v>
      </c>
    </row>
    <row r="374" spans="1:65" s="1" customFormat="1" ht="55.5" customHeight="1">
      <c r="A374" s="34"/>
      <c r="B374" s="35"/>
      <c r="C374" s="197" t="s">
        <v>723</v>
      </c>
      <c r="D374" s="197" t="s">
        <v>147</v>
      </c>
      <c r="E374" s="198" t="s">
        <v>724</v>
      </c>
      <c r="F374" s="199" t="s">
        <v>725</v>
      </c>
      <c r="G374" s="200" t="s">
        <v>380</v>
      </c>
      <c r="H374" s="201">
        <v>20</v>
      </c>
      <c r="I374" s="202"/>
      <c r="J374" s="203">
        <f>ROUND(I374*H374,2)</f>
        <v>0</v>
      </c>
      <c r="K374" s="199" t="s">
        <v>1</v>
      </c>
      <c r="L374" s="39"/>
      <c r="M374" s="204" t="s">
        <v>1</v>
      </c>
      <c r="N374" s="205" t="s">
        <v>41</v>
      </c>
      <c r="O374" s="71"/>
      <c r="P374" s="206">
        <f>O374*H374</f>
        <v>0</v>
      </c>
      <c r="Q374" s="206">
        <v>0</v>
      </c>
      <c r="R374" s="206">
        <f>Q374*H374</f>
        <v>0</v>
      </c>
      <c r="S374" s="206">
        <v>0</v>
      </c>
      <c r="T374" s="207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8" t="s">
        <v>667</v>
      </c>
      <c r="AT374" s="208" t="s">
        <v>147</v>
      </c>
      <c r="AU374" s="208" t="s">
        <v>85</v>
      </c>
      <c r="AY374" s="17" t="s">
        <v>145</v>
      </c>
      <c r="BE374" s="209">
        <f>IF(N374="základní",J374,0)</f>
        <v>0</v>
      </c>
      <c r="BF374" s="209">
        <f>IF(N374="snížená",J374,0)</f>
        <v>0</v>
      </c>
      <c r="BG374" s="209">
        <f>IF(N374="zákl. přenesená",J374,0)</f>
        <v>0</v>
      </c>
      <c r="BH374" s="209">
        <f>IF(N374="sníž. přenesená",J374,0)</f>
        <v>0</v>
      </c>
      <c r="BI374" s="209">
        <f>IF(N374="nulová",J374,0)</f>
        <v>0</v>
      </c>
      <c r="BJ374" s="17" t="s">
        <v>81</v>
      </c>
      <c r="BK374" s="209">
        <f>ROUND(I374*H374,2)</f>
        <v>0</v>
      </c>
      <c r="BL374" s="17" t="s">
        <v>667</v>
      </c>
      <c r="BM374" s="208" t="s">
        <v>726</v>
      </c>
    </row>
    <row r="375" spans="2:51" s="12" customFormat="1" ht="12">
      <c r="B375" s="210"/>
      <c r="C375" s="211"/>
      <c r="D375" s="212" t="s">
        <v>158</v>
      </c>
      <c r="E375" s="213" t="s">
        <v>1</v>
      </c>
      <c r="F375" s="214" t="s">
        <v>727</v>
      </c>
      <c r="G375" s="211"/>
      <c r="H375" s="215">
        <v>20</v>
      </c>
      <c r="I375" s="216"/>
      <c r="J375" s="211"/>
      <c r="K375" s="211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158</v>
      </c>
      <c r="AU375" s="221" t="s">
        <v>85</v>
      </c>
      <c r="AV375" s="12" t="s">
        <v>85</v>
      </c>
      <c r="AW375" s="12" t="s">
        <v>32</v>
      </c>
      <c r="AX375" s="12" t="s">
        <v>81</v>
      </c>
      <c r="AY375" s="221" t="s">
        <v>145</v>
      </c>
    </row>
    <row r="376" spans="1:65" s="1" customFormat="1" ht="33" customHeight="1">
      <c r="A376" s="34"/>
      <c r="B376" s="35"/>
      <c r="C376" s="197" t="s">
        <v>728</v>
      </c>
      <c r="D376" s="197" t="s">
        <v>147</v>
      </c>
      <c r="E376" s="198" t="s">
        <v>729</v>
      </c>
      <c r="F376" s="199" t="s">
        <v>730</v>
      </c>
      <c r="G376" s="200" t="s">
        <v>182</v>
      </c>
      <c r="H376" s="201">
        <v>102</v>
      </c>
      <c r="I376" s="202"/>
      <c r="J376" s="203">
        <f>ROUND(I376*H376,2)</f>
        <v>0</v>
      </c>
      <c r="K376" s="199" t="s">
        <v>1</v>
      </c>
      <c r="L376" s="39"/>
      <c r="M376" s="204" t="s">
        <v>1</v>
      </c>
      <c r="N376" s="205" t="s">
        <v>41</v>
      </c>
      <c r="O376" s="71"/>
      <c r="P376" s="206">
        <f>O376*H376</f>
        <v>0</v>
      </c>
      <c r="Q376" s="206">
        <v>0</v>
      </c>
      <c r="R376" s="206">
        <f>Q376*H376</f>
        <v>0</v>
      </c>
      <c r="S376" s="206">
        <v>0</v>
      </c>
      <c r="T376" s="207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8" t="s">
        <v>667</v>
      </c>
      <c r="AT376" s="208" t="s">
        <v>147</v>
      </c>
      <c r="AU376" s="208" t="s">
        <v>85</v>
      </c>
      <c r="AY376" s="17" t="s">
        <v>145</v>
      </c>
      <c r="BE376" s="209">
        <f>IF(N376="základní",J376,0)</f>
        <v>0</v>
      </c>
      <c r="BF376" s="209">
        <f>IF(N376="snížená",J376,0)</f>
        <v>0</v>
      </c>
      <c r="BG376" s="209">
        <f>IF(N376="zákl. přenesená",J376,0)</f>
        <v>0</v>
      </c>
      <c r="BH376" s="209">
        <f>IF(N376="sníž. přenesená",J376,0)</f>
        <v>0</v>
      </c>
      <c r="BI376" s="209">
        <f>IF(N376="nulová",J376,0)</f>
        <v>0</v>
      </c>
      <c r="BJ376" s="17" t="s">
        <v>81</v>
      </c>
      <c r="BK376" s="209">
        <f>ROUND(I376*H376,2)</f>
        <v>0</v>
      </c>
      <c r="BL376" s="17" t="s">
        <v>667</v>
      </c>
      <c r="BM376" s="208" t="s">
        <v>731</v>
      </c>
    </row>
    <row r="377" spans="2:51" s="12" customFormat="1" ht="12">
      <c r="B377" s="210"/>
      <c r="C377" s="211"/>
      <c r="D377" s="212" t="s">
        <v>158</v>
      </c>
      <c r="E377" s="213" t="s">
        <v>1</v>
      </c>
      <c r="F377" s="214" t="s">
        <v>732</v>
      </c>
      <c r="G377" s="211"/>
      <c r="H377" s="215">
        <v>102</v>
      </c>
      <c r="I377" s="216"/>
      <c r="J377" s="211"/>
      <c r="K377" s="211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158</v>
      </c>
      <c r="AU377" s="221" t="s">
        <v>85</v>
      </c>
      <c r="AV377" s="12" t="s">
        <v>85</v>
      </c>
      <c r="AW377" s="12" t="s">
        <v>32</v>
      </c>
      <c r="AX377" s="12" t="s">
        <v>81</v>
      </c>
      <c r="AY377" s="221" t="s">
        <v>145</v>
      </c>
    </row>
    <row r="378" spans="1:65" s="1" customFormat="1" ht="21.75" customHeight="1">
      <c r="A378" s="34"/>
      <c r="B378" s="35"/>
      <c r="C378" s="197" t="s">
        <v>733</v>
      </c>
      <c r="D378" s="197" t="s">
        <v>147</v>
      </c>
      <c r="E378" s="198" t="s">
        <v>734</v>
      </c>
      <c r="F378" s="199" t="s">
        <v>735</v>
      </c>
      <c r="G378" s="200" t="s">
        <v>380</v>
      </c>
      <c r="H378" s="201">
        <v>1</v>
      </c>
      <c r="I378" s="202"/>
      <c r="J378" s="203">
        <f>ROUND(I378*H378,2)</f>
        <v>0</v>
      </c>
      <c r="K378" s="199" t="s">
        <v>1</v>
      </c>
      <c r="L378" s="39"/>
      <c r="M378" s="204" t="s">
        <v>1</v>
      </c>
      <c r="N378" s="205" t="s">
        <v>41</v>
      </c>
      <c r="O378" s="71"/>
      <c r="P378" s="206">
        <f>O378*H378</f>
        <v>0</v>
      </c>
      <c r="Q378" s="206">
        <v>0</v>
      </c>
      <c r="R378" s="206">
        <f>Q378*H378</f>
        <v>0</v>
      </c>
      <c r="S378" s="206">
        <v>0</v>
      </c>
      <c r="T378" s="207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8" t="s">
        <v>667</v>
      </c>
      <c r="AT378" s="208" t="s">
        <v>147</v>
      </c>
      <c r="AU378" s="208" t="s">
        <v>85</v>
      </c>
      <c r="AY378" s="17" t="s">
        <v>145</v>
      </c>
      <c r="BE378" s="209">
        <f>IF(N378="základní",J378,0)</f>
        <v>0</v>
      </c>
      <c r="BF378" s="209">
        <f>IF(N378="snížená",J378,0)</f>
        <v>0</v>
      </c>
      <c r="BG378" s="209">
        <f>IF(N378="zákl. přenesená",J378,0)</f>
        <v>0</v>
      </c>
      <c r="BH378" s="209">
        <f>IF(N378="sníž. přenesená",J378,0)</f>
        <v>0</v>
      </c>
      <c r="BI378" s="209">
        <f>IF(N378="nulová",J378,0)</f>
        <v>0</v>
      </c>
      <c r="BJ378" s="17" t="s">
        <v>81</v>
      </c>
      <c r="BK378" s="209">
        <f>ROUND(I378*H378,2)</f>
        <v>0</v>
      </c>
      <c r="BL378" s="17" t="s">
        <v>667</v>
      </c>
      <c r="BM378" s="208" t="s">
        <v>736</v>
      </c>
    </row>
    <row r="379" spans="1:65" s="1" customFormat="1" ht="21.75" customHeight="1">
      <c r="A379" s="34"/>
      <c r="B379" s="35"/>
      <c r="C379" s="197" t="s">
        <v>737</v>
      </c>
      <c r="D379" s="197" t="s">
        <v>147</v>
      </c>
      <c r="E379" s="198" t="s">
        <v>738</v>
      </c>
      <c r="F379" s="199" t="s">
        <v>739</v>
      </c>
      <c r="G379" s="200" t="s">
        <v>380</v>
      </c>
      <c r="H379" s="201">
        <v>4</v>
      </c>
      <c r="I379" s="202"/>
      <c r="J379" s="203">
        <f>ROUND(I379*H379,2)</f>
        <v>0</v>
      </c>
      <c r="K379" s="199" t="s">
        <v>1</v>
      </c>
      <c r="L379" s="39"/>
      <c r="M379" s="204" t="s">
        <v>1</v>
      </c>
      <c r="N379" s="205" t="s">
        <v>41</v>
      </c>
      <c r="O379" s="71"/>
      <c r="P379" s="206">
        <f>O379*H379</f>
        <v>0</v>
      </c>
      <c r="Q379" s="206">
        <v>0</v>
      </c>
      <c r="R379" s="206">
        <f>Q379*H379</f>
        <v>0</v>
      </c>
      <c r="S379" s="206">
        <v>0</v>
      </c>
      <c r="T379" s="207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8" t="s">
        <v>667</v>
      </c>
      <c r="AT379" s="208" t="s">
        <v>147</v>
      </c>
      <c r="AU379" s="208" t="s">
        <v>85</v>
      </c>
      <c r="AY379" s="17" t="s">
        <v>145</v>
      </c>
      <c r="BE379" s="209">
        <f>IF(N379="základní",J379,0)</f>
        <v>0</v>
      </c>
      <c r="BF379" s="209">
        <f>IF(N379="snížená",J379,0)</f>
        <v>0</v>
      </c>
      <c r="BG379" s="209">
        <f>IF(N379="zákl. přenesená",J379,0)</f>
        <v>0</v>
      </c>
      <c r="BH379" s="209">
        <f>IF(N379="sníž. přenesená",J379,0)</f>
        <v>0</v>
      </c>
      <c r="BI379" s="209">
        <f>IF(N379="nulová",J379,0)</f>
        <v>0</v>
      </c>
      <c r="BJ379" s="17" t="s">
        <v>81</v>
      </c>
      <c r="BK379" s="209">
        <f>ROUND(I379*H379,2)</f>
        <v>0</v>
      </c>
      <c r="BL379" s="17" t="s">
        <v>667</v>
      </c>
      <c r="BM379" s="208" t="s">
        <v>740</v>
      </c>
    </row>
    <row r="380" spans="2:63" s="11" customFormat="1" ht="25.9" customHeight="1">
      <c r="B380" s="181"/>
      <c r="C380" s="182"/>
      <c r="D380" s="183" t="s">
        <v>75</v>
      </c>
      <c r="E380" s="184" t="s">
        <v>741</v>
      </c>
      <c r="F380" s="184" t="s">
        <v>742</v>
      </c>
      <c r="G380" s="182"/>
      <c r="H380" s="182"/>
      <c r="I380" s="185"/>
      <c r="J380" s="186">
        <f>BK380</f>
        <v>0</v>
      </c>
      <c r="K380" s="182"/>
      <c r="L380" s="187"/>
      <c r="M380" s="188"/>
      <c r="N380" s="189"/>
      <c r="O380" s="189"/>
      <c r="P380" s="190">
        <f>P381+P384+P388</f>
        <v>0</v>
      </c>
      <c r="Q380" s="189"/>
      <c r="R380" s="190">
        <f>R381+R384+R388</f>
        <v>0</v>
      </c>
      <c r="S380" s="189"/>
      <c r="T380" s="191">
        <f>T381+T384+T388</f>
        <v>0</v>
      </c>
      <c r="AR380" s="192" t="s">
        <v>170</v>
      </c>
      <c r="AT380" s="193" t="s">
        <v>75</v>
      </c>
      <c r="AU380" s="193" t="s">
        <v>76</v>
      </c>
      <c r="AY380" s="192" t="s">
        <v>145</v>
      </c>
      <c r="BK380" s="194">
        <f>BK381+BK384+BK388</f>
        <v>0</v>
      </c>
    </row>
    <row r="381" spans="2:63" s="11" customFormat="1" ht="22.9" customHeight="1">
      <c r="B381" s="181"/>
      <c r="C381" s="182"/>
      <c r="D381" s="183" t="s">
        <v>75</v>
      </c>
      <c r="E381" s="195" t="s">
        <v>743</v>
      </c>
      <c r="F381" s="195" t="s">
        <v>744</v>
      </c>
      <c r="G381" s="182"/>
      <c r="H381" s="182"/>
      <c r="I381" s="185"/>
      <c r="J381" s="196">
        <f>BK381</f>
        <v>0</v>
      </c>
      <c r="K381" s="182"/>
      <c r="L381" s="187"/>
      <c r="M381" s="188"/>
      <c r="N381" s="189"/>
      <c r="O381" s="189"/>
      <c r="P381" s="190">
        <f>SUM(P382:P383)</f>
        <v>0</v>
      </c>
      <c r="Q381" s="189"/>
      <c r="R381" s="190">
        <f>SUM(R382:R383)</f>
        <v>0</v>
      </c>
      <c r="S381" s="189"/>
      <c r="T381" s="191">
        <f>SUM(T382:T383)</f>
        <v>0</v>
      </c>
      <c r="AR381" s="192" t="s">
        <v>170</v>
      </c>
      <c r="AT381" s="193" t="s">
        <v>75</v>
      </c>
      <c r="AU381" s="193" t="s">
        <v>81</v>
      </c>
      <c r="AY381" s="192" t="s">
        <v>145</v>
      </c>
      <c r="BK381" s="194">
        <f>SUM(BK382:BK383)</f>
        <v>0</v>
      </c>
    </row>
    <row r="382" spans="1:65" s="1" customFormat="1" ht="33" customHeight="1">
      <c r="A382" s="34"/>
      <c r="B382" s="35"/>
      <c r="C382" s="197" t="s">
        <v>745</v>
      </c>
      <c r="D382" s="197" t="s">
        <v>147</v>
      </c>
      <c r="E382" s="198" t="s">
        <v>746</v>
      </c>
      <c r="F382" s="199" t="s">
        <v>747</v>
      </c>
      <c r="G382" s="200" t="s">
        <v>150</v>
      </c>
      <c r="H382" s="201">
        <v>1</v>
      </c>
      <c r="I382" s="202"/>
      <c r="J382" s="203">
        <f>ROUND(I382*H382,2)</f>
        <v>0</v>
      </c>
      <c r="K382" s="199" t="s">
        <v>1</v>
      </c>
      <c r="L382" s="39"/>
      <c r="M382" s="204" t="s">
        <v>1</v>
      </c>
      <c r="N382" s="205" t="s">
        <v>41</v>
      </c>
      <c r="O382" s="71"/>
      <c r="P382" s="206">
        <f>O382*H382</f>
        <v>0</v>
      </c>
      <c r="Q382" s="206">
        <v>0</v>
      </c>
      <c r="R382" s="206">
        <f>Q382*H382</f>
        <v>0</v>
      </c>
      <c r="S382" s="206">
        <v>0</v>
      </c>
      <c r="T382" s="207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8" t="s">
        <v>748</v>
      </c>
      <c r="AT382" s="208" t="s">
        <v>147</v>
      </c>
      <c r="AU382" s="208" t="s">
        <v>85</v>
      </c>
      <c r="AY382" s="17" t="s">
        <v>145</v>
      </c>
      <c r="BE382" s="209">
        <f>IF(N382="základní",J382,0)</f>
        <v>0</v>
      </c>
      <c r="BF382" s="209">
        <f>IF(N382="snížená",J382,0)</f>
        <v>0</v>
      </c>
      <c r="BG382" s="209">
        <f>IF(N382="zákl. přenesená",J382,0)</f>
        <v>0</v>
      </c>
      <c r="BH382" s="209">
        <f>IF(N382="sníž. přenesená",J382,0)</f>
        <v>0</v>
      </c>
      <c r="BI382" s="209">
        <f>IF(N382="nulová",J382,0)</f>
        <v>0</v>
      </c>
      <c r="BJ382" s="17" t="s">
        <v>81</v>
      </c>
      <c r="BK382" s="209">
        <f>ROUND(I382*H382,2)</f>
        <v>0</v>
      </c>
      <c r="BL382" s="17" t="s">
        <v>748</v>
      </c>
      <c r="BM382" s="208" t="s">
        <v>749</v>
      </c>
    </row>
    <row r="383" spans="1:65" s="1" customFormat="1" ht="21.75" customHeight="1">
      <c r="A383" s="34"/>
      <c r="B383" s="35"/>
      <c r="C383" s="197" t="s">
        <v>750</v>
      </c>
      <c r="D383" s="197" t="s">
        <v>147</v>
      </c>
      <c r="E383" s="198" t="s">
        <v>751</v>
      </c>
      <c r="F383" s="199" t="s">
        <v>752</v>
      </c>
      <c r="G383" s="200" t="s">
        <v>150</v>
      </c>
      <c r="H383" s="201">
        <v>1</v>
      </c>
      <c r="I383" s="202"/>
      <c r="J383" s="203">
        <f>ROUND(I383*H383,2)</f>
        <v>0</v>
      </c>
      <c r="K383" s="199" t="s">
        <v>1</v>
      </c>
      <c r="L383" s="39"/>
      <c r="M383" s="204" t="s">
        <v>1</v>
      </c>
      <c r="N383" s="205" t="s">
        <v>41</v>
      </c>
      <c r="O383" s="71"/>
      <c r="P383" s="206">
        <f>O383*H383</f>
        <v>0</v>
      </c>
      <c r="Q383" s="206">
        <v>0</v>
      </c>
      <c r="R383" s="206">
        <f>Q383*H383</f>
        <v>0</v>
      </c>
      <c r="S383" s="206">
        <v>0</v>
      </c>
      <c r="T383" s="207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8" t="s">
        <v>748</v>
      </c>
      <c r="AT383" s="208" t="s">
        <v>147</v>
      </c>
      <c r="AU383" s="208" t="s">
        <v>85</v>
      </c>
      <c r="AY383" s="17" t="s">
        <v>145</v>
      </c>
      <c r="BE383" s="209">
        <f>IF(N383="základní",J383,0)</f>
        <v>0</v>
      </c>
      <c r="BF383" s="209">
        <f>IF(N383="snížená",J383,0)</f>
        <v>0</v>
      </c>
      <c r="BG383" s="209">
        <f>IF(N383="zákl. přenesená",J383,0)</f>
        <v>0</v>
      </c>
      <c r="BH383" s="209">
        <f>IF(N383="sníž. přenesená",J383,0)</f>
        <v>0</v>
      </c>
      <c r="BI383" s="209">
        <f>IF(N383="nulová",J383,0)</f>
        <v>0</v>
      </c>
      <c r="BJ383" s="17" t="s">
        <v>81</v>
      </c>
      <c r="BK383" s="209">
        <f>ROUND(I383*H383,2)</f>
        <v>0</v>
      </c>
      <c r="BL383" s="17" t="s">
        <v>748</v>
      </c>
      <c r="BM383" s="208" t="s">
        <v>753</v>
      </c>
    </row>
    <row r="384" spans="2:63" s="11" customFormat="1" ht="22.9" customHeight="1">
      <c r="B384" s="181"/>
      <c r="C384" s="182"/>
      <c r="D384" s="183" t="s">
        <v>75</v>
      </c>
      <c r="E384" s="195" t="s">
        <v>754</v>
      </c>
      <c r="F384" s="195" t="s">
        <v>755</v>
      </c>
      <c r="G384" s="182"/>
      <c r="H384" s="182"/>
      <c r="I384" s="185"/>
      <c r="J384" s="196">
        <f>BK384</f>
        <v>0</v>
      </c>
      <c r="K384" s="182"/>
      <c r="L384" s="187"/>
      <c r="M384" s="188"/>
      <c r="N384" s="189"/>
      <c r="O384" s="189"/>
      <c r="P384" s="190">
        <f>SUM(P385:P387)</f>
        <v>0</v>
      </c>
      <c r="Q384" s="189"/>
      <c r="R384" s="190">
        <f>SUM(R385:R387)</f>
        <v>0</v>
      </c>
      <c r="S384" s="189"/>
      <c r="T384" s="191">
        <f>SUM(T385:T387)</f>
        <v>0</v>
      </c>
      <c r="AR384" s="192" t="s">
        <v>170</v>
      </c>
      <c r="AT384" s="193" t="s">
        <v>75</v>
      </c>
      <c r="AU384" s="193" t="s">
        <v>81</v>
      </c>
      <c r="AY384" s="192" t="s">
        <v>145</v>
      </c>
      <c r="BK384" s="194">
        <f>SUM(BK385:BK387)</f>
        <v>0</v>
      </c>
    </row>
    <row r="385" spans="1:65" s="1" customFormat="1" ht="16.5" customHeight="1">
      <c r="A385" s="34"/>
      <c r="B385" s="35"/>
      <c r="C385" s="197" t="s">
        <v>756</v>
      </c>
      <c r="D385" s="197" t="s">
        <v>147</v>
      </c>
      <c r="E385" s="198" t="s">
        <v>757</v>
      </c>
      <c r="F385" s="199" t="s">
        <v>758</v>
      </c>
      <c r="G385" s="200" t="s">
        <v>150</v>
      </c>
      <c r="H385" s="201">
        <v>1</v>
      </c>
      <c r="I385" s="202"/>
      <c r="J385" s="203">
        <f>ROUND(I385*H385,2)</f>
        <v>0</v>
      </c>
      <c r="K385" s="199" t="s">
        <v>1</v>
      </c>
      <c r="L385" s="39"/>
      <c r="M385" s="204" t="s">
        <v>1</v>
      </c>
      <c r="N385" s="205" t="s">
        <v>41</v>
      </c>
      <c r="O385" s="71"/>
      <c r="P385" s="206">
        <f>O385*H385</f>
        <v>0</v>
      </c>
      <c r="Q385" s="206">
        <v>0</v>
      </c>
      <c r="R385" s="206">
        <f>Q385*H385</f>
        <v>0</v>
      </c>
      <c r="S385" s="206">
        <v>0</v>
      </c>
      <c r="T385" s="207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8" t="s">
        <v>748</v>
      </c>
      <c r="AT385" s="208" t="s">
        <v>147</v>
      </c>
      <c r="AU385" s="208" t="s">
        <v>85</v>
      </c>
      <c r="AY385" s="17" t="s">
        <v>145</v>
      </c>
      <c r="BE385" s="209">
        <f>IF(N385="základní",J385,0)</f>
        <v>0</v>
      </c>
      <c r="BF385" s="209">
        <f>IF(N385="snížená",J385,0)</f>
        <v>0</v>
      </c>
      <c r="BG385" s="209">
        <f>IF(N385="zákl. přenesená",J385,0)</f>
        <v>0</v>
      </c>
      <c r="BH385" s="209">
        <f>IF(N385="sníž. přenesená",J385,0)</f>
        <v>0</v>
      </c>
      <c r="BI385" s="209">
        <f>IF(N385="nulová",J385,0)</f>
        <v>0</v>
      </c>
      <c r="BJ385" s="17" t="s">
        <v>81</v>
      </c>
      <c r="BK385" s="209">
        <f>ROUND(I385*H385,2)</f>
        <v>0</v>
      </c>
      <c r="BL385" s="17" t="s">
        <v>748</v>
      </c>
      <c r="BM385" s="208" t="s">
        <v>759</v>
      </c>
    </row>
    <row r="386" spans="1:65" s="1" customFormat="1" ht="21.75" customHeight="1">
      <c r="A386" s="34"/>
      <c r="B386" s="35"/>
      <c r="C386" s="197" t="s">
        <v>760</v>
      </c>
      <c r="D386" s="197" t="s">
        <v>147</v>
      </c>
      <c r="E386" s="198" t="s">
        <v>761</v>
      </c>
      <c r="F386" s="199" t="s">
        <v>762</v>
      </c>
      <c r="G386" s="200" t="s">
        <v>150</v>
      </c>
      <c r="H386" s="201">
        <v>1</v>
      </c>
      <c r="I386" s="202"/>
      <c r="J386" s="203">
        <f>ROUND(I386*H386,2)</f>
        <v>0</v>
      </c>
      <c r="K386" s="199" t="s">
        <v>1</v>
      </c>
      <c r="L386" s="39"/>
      <c r="M386" s="204" t="s">
        <v>1</v>
      </c>
      <c r="N386" s="205" t="s">
        <v>41</v>
      </c>
      <c r="O386" s="71"/>
      <c r="P386" s="206">
        <f>O386*H386</f>
        <v>0</v>
      </c>
      <c r="Q386" s="206">
        <v>0</v>
      </c>
      <c r="R386" s="206">
        <f>Q386*H386</f>
        <v>0</v>
      </c>
      <c r="S386" s="206">
        <v>0</v>
      </c>
      <c r="T386" s="207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8" t="s">
        <v>748</v>
      </c>
      <c r="AT386" s="208" t="s">
        <v>147</v>
      </c>
      <c r="AU386" s="208" t="s">
        <v>85</v>
      </c>
      <c r="AY386" s="17" t="s">
        <v>145</v>
      </c>
      <c r="BE386" s="209">
        <f>IF(N386="základní",J386,0)</f>
        <v>0</v>
      </c>
      <c r="BF386" s="209">
        <f>IF(N386="snížená",J386,0)</f>
        <v>0</v>
      </c>
      <c r="BG386" s="209">
        <f>IF(N386="zákl. přenesená",J386,0)</f>
        <v>0</v>
      </c>
      <c r="BH386" s="209">
        <f>IF(N386="sníž. přenesená",J386,0)</f>
        <v>0</v>
      </c>
      <c r="BI386" s="209">
        <f>IF(N386="nulová",J386,0)</f>
        <v>0</v>
      </c>
      <c r="BJ386" s="17" t="s">
        <v>81</v>
      </c>
      <c r="BK386" s="209">
        <f>ROUND(I386*H386,2)</f>
        <v>0</v>
      </c>
      <c r="BL386" s="17" t="s">
        <v>748</v>
      </c>
      <c r="BM386" s="208" t="s">
        <v>763</v>
      </c>
    </row>
    <row r="387" spans="1:65" s="1" customFormat="1" ht="21.75" customHeight="1">
      <c r="A387" s="34"/>
      <c r="B387" s="35"/>
      <c r="C387" s="197" t="s">
        <v>764</v>
      </c>
      <c r="D387" s="197" t="s">
        <v>147</v>
      </c>
      <c r="E387" s="198" t="s">
        <v>765</v>
      </c>
      <c r="F387" s="199" t="s">
        <v>766</v>
      </c>
      <c r="G387" s="200" t="s">
        <v>150</v>
      </c>
      <c r="H387" s="201">
        <v>1</v>
      </c>
      <c r="I387" s="202"/>
      <c r="J387" s="203">
        <f>ROUND(I387*H387,2)</f>
        <v>0</v>
      </c>
      <c r="K387" s="199" t="s">
        <v>1</v>
      </c>
      <c r="L387" s="39"/>
      <c r="M387" s="204" t="s">
        <v>1</v>
      </c>
      <c r="N387" s="205" t="s">
        <v>41</v>
      </c>
      <c r="O387" s="71"/>
      <c r="P387" s="206">
        <f>O387*H387</f>
        <v>0</v>
      </c>
      <c r="Q387" s="206">
        <v>0</v>
      </c>
      <c r="R387" s="206">
        <f>Q387*H387</f>
        <v>0</v>
      </c>
      <c r="S387" s="206">
        <v>0</v>
      </c>
      <c r="T387" s="207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8" t="s">
        <v>748</v>
      </c>
      <c r="AT387" s="208" t="s">
        <v>147</v>
      </c>
      <c r="AU387" s="208" t="s">
        <v>85</v>
      </c>
      <c r="AY387" s="17" t="s">
        <v>145</v>
      </c>
      <c r="BE387" s="209">
        <f>IF(N387="základní",J387,0)</f>
        <v>0</v>
      </c>
      <c r="BF387" s="209">
        <f>IF(N387="snížená",J387,0)</f>
        <v>0</v>
      </c>
      <c r="BG387" s="209">
        <f>IF(N387="zákl. přenesená",J387,0)</f>
        <v>0</v>
      </c>
      <c r="BH387" s="209">
        <f>IF(N387="sníž. přenesená",J387,0)</f>
        <v>0</v>
      </c>
      <c r="BI387" s="209">
        <f>IF(N387="nulová",J387,0)</f>
        <v>0</v>
      </c>
      <c r="BJ387" s="17" t="s">
        <v>81</v>
      </c>
      <c r="BK387" s="209">
        <f>ROUND(I387*H387,2)</f>
        <v>0</v>
      </c>
      <c r="BL387" s="17" t="s">
        <v>748</v>
      </c>
      <c r="BM387" s="208" t="s">
        <v>767</v>
      </c>
    </row>
    <row r="388" spans="2:63" s="11" customFormat="1" ht="22.9" customHeight="1">
      <c r="B388" s="181"/>
      <c r="C388" s="182"/>
      <c r="D388" s="183" t="s">
        <v>75</v>
      </c>
      <c r="E388" s="195" t="s">
        <v>768</v>
      </c>
      <c r="F388" s="195" t="s">
        <v>769</v>
      </c>
      <c r="G388" s="182"/>
      <c r="H388" s="182"/>
      <c r="I388" s="185"/>
      <c r="J388" s="196">
        <f>BK388</f>
        <v>0</v>
      </c>
      <c r="K388" s="182"/>
      <c r="L388" s="187"/>
      <c r="M388" s="188"/>
      <c r="N388" s="189"/>
      <c r="O388" s="189"/>
      <c r="P388" s="190">
        <f>P389</f>
        <v>0</v>
      </c>
      <c r="Q388" s="189"/>
      <c r="R388" s="190">
        <f>R389</f>
        <v>0</v>
      </c>
      <c r="S388" s="189"/>
      <c r="T388" s="191">
        <f>T389</f>
        <v>0</v>
      </c>
      <c r="AR388" s="192" t="s">
        <v>170</v>
      </c>
      <c r="AT388" s="193" t="s">
        <v>75</v>
      </c>
      <c r="AU388" s="193" t="s">
        <v>81</v>
      </c>
      <c r="AY388" s="192" t="s">
        <v>145</v>
      </c>
      <c r="BK388" s="194">
        <f>BK389</f>
        <v>0</v>
      </c>
    </row>
    <row r="389" spans="1:65" s="1" customFormat="1" ht="33" customHeight="1">
      <c r="A389" s="34"/>
      <c r="B389" s="35"/>
      <c r="C389" s="197" t="s">
        <v>770</v>
      </c>
      <c r="D389" s="197" t="s">
        <v>147</v>
      </c>
      <c r="E389" s="198" t="s">
        <v>771</v>
      </c>
      <c r="F389" s="199" t="s">
        <v>772</v>
      </c>
      <c r="G389" s="200" t="s">
        <v>150</v>
      </c>
      <c r="H389" s="201">
        <v>1</v>
      </c>
      <c r="I389" s="202"/>
      <c r="J389" s="203">
        <f>ROUND(I389*H389,2)</f>
        <v>0</v>
      </c>
      <c r="K389" s="199" t="s">
        <v>1</v>
      </c>
      <c r="L389" s="39"/>
      <c r="M389" s="264" t="s">
        <v>1</v>
      </c>
      <c r="N389" s="265" t="s">
        <v>41</v>
      </c>
      <c r="O389" s="266"/>
      <c r="P389" s="267">
        <f>O389*H389</f>
        <v>0</v>
      </c>
      <c r="Q389" s="267">
        <v>0</v>
      </c>
      <c r="R389" s="267">
        <f>Q389*H389</f>
        <v>0</v>
      </c>
      <c r="S389" s="267">
        <v>0</v>
      </c>
      <c r="T389" s="26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08" t="s">
        <v>748</v>
      </c>
      <c r="AT389" s="208" t="s">
        <v>147</v>
      </c>
      <c r="AU389" s="208" t="s">
        <v>85</v>
      </c>
      <c r="AY389" s="17" t="s">
        <v>145</v>
      </c>
      <c r="BE389" s="209">
        <f>IF(N389="základní",J389,0)</f>
        <v>0</v>
      </c>
      <c r="BF389" s="209">
        <f>IF(N389="snížená",J389,0)</f>
        <v>0</v>
      </c>
      <c r="BG389" s="209">
        <f>IF(N389="zákl. přenesená",J389,0)</f>
        <v>0</v>
      </c>
      <c r="BH389" s="209">
        <f>IF(N389="sníž. přenesená",J389,0)</f>
        <v>0</v>
      </c>
      <c r="BI389" s="209">
        <f>IF(N389="nulová",J389,0)</f>
        <v>0</v>
      </c>
      <c r="BJ389" s="17" t="s">
        <v>81</v>
      </c>
      <c r="BK389" s="209">
        <f>ROUND(I389*H389,2)</f>
        <v>0</v>
      </c>
      <c r="BL389" s="17" t="s">
        <v>748</v>
      </c>
      <c r="BM389" s="208" t="s">
        <v>773</v>
      </c>
    </row>
    <row r="390" spans="1:31" s="1" customFormat="1" ht="6.95" customHeight="1">
      <c r="A390" s="34"/>
      <c r="B390" s="54"/>
      <c r="C390" s="55"/>
      <c r="D390" s="55"/>
      <c r="E390" s="55"/>
      <c r="F390" s="55"/>
      <c r="G390" s="55"/>
      <c r="H390" s="55"/>
      <c r="I390" s="147"/>
      <c r="J390" s="55"/>
      <c r="K390" s="55"/>
      <c r="L390" s="39"/>
      <c r="M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</row>
  </sheetData>
  <sheetProtection sheet="1" objects="1" scenarios="1" formatColumns="0" formatRows="0" autoFilter="0"/>
  <autoFilter ref="C129:K389"/>
  <mergeCells count="6">
    <mergeCell ref="E85:H85"/>
    <mergeCell ref="E122:H122"/>
    <mergeCell ref="L2:V2"/>
    <mergeCell ref="E7:H7"/>
    <mergeCell ref="E16:H16"/>
    <mergeCell ref="E25:H2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04"/>
      <c r="C3" s="105"/>
      <c r="D3" s="105"/>
      <c r="E3" s="105"/>
      <c r="F3" s="105"/>
      <c r="G3" s="105"/>
      <c r="H3" s="20"/>
    </row>
    <row r="4" spans="2:8" ht="24.95" customHeight="1">
      <c r="B4" s="20"/>
      <c r="C4" s="107" t="s">
        <v>774</v>
      </c>
      <c r="H4" s="20"/>
    </row>
    <row r="5" spans="2:8" ht="12" customHeight="1">
      <c r="B5" s="20"/>
      <c r="C5" s="269" t="s">
        <v>13</v>
      </c>
      <c r="D5" s="329" t="s">
        <v>14</v>
      </c>
      <c r="E5" s="311"/>
      <c r="F5" s="311"/>
      <c r="H5" s="20"/>
    </row>
    <row r="6" spans="2:8" ht="36.95" customHeight="1">
      <c r="B6" s="20"/>
      <c r="C6" s="270" t="s">
        <v>16</v>
      </c>
      <c r="D6" s="330" t="s">
        <v>17</v>
      </c>
      <c r="E6" s="311"/>
      <c r="F6" s="311"/>
      <c r="H6" s="20"/>
    </row>
    <row r="7" spans="2:8" ht="16.5" customHeight="1">
      <c r="B7" s="20"/>
      <c r="C7" s="109" t="s">
        <v>22</v>
      </c>
      <c r="D7" s="113" t="str">
        <f ca="1">'Rekapitulace stavby'!AN8</f>
        <v>24. 2. 2020</v>
      </c>
      <c r="H7" s="20"/>
    </row>
    <row r="8" spans="1:8" s="1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0" customFormat="1" ht="29.25" customHeight="1">
      <c r="A9" s="169"/>
      <c r="B9" s="271"/>
      <c r="C9" s="272" t="s">
        <v>57</v>
      </c>
      <c r="D9" s="273" t="s">
        <v>58</v>
      </c>
      <c r="E9" s="273" t="s">
        <v>132</v>
      </c>
      <c r="F9" s="274" t="s">
        <v>775</v>
      </c>
      <c r="G9" s="169"/>
      <c r="H9" s="271"/>
    </row>
    <row r="10" spans="1:8" s="1" customFormat="1" ht="26.45" customHeight="1">
      <c r="A10" s="34"/>
      <c r="B10" s="39"/>
      <c r="C10" s="275" t="s">
        <v>14</v>
      </c>
      <c r="D10" s="275" t="s">
        <v>17</v>
      </c>
      <c r="E10" s="34"/>
      <c r="F10" s="34"/>
      <c r="G10" s="34"/>
      <c r="H10" s="39"/>
    </row>
    <row r="11" spans="1:8" s="1" customFormat="1" ht="16.9" customHeight="1">
      <c r="A11" s="34"/>
      <c r="B11" s="39"/>
      <c r="C11" s="276" t="s">
        <v>105</v>
      </c>
      <c r="D11" s="277" t="s">
        <v>1</v>
      </c>
      <c r="E11" s="278" t="s">
        <v>1</v>
      </c>
      <c r="F11" s="279">
        <v>1910</v>
      </c>
      <c r="G11" s="34"/>
      <c r="H11" s="39"/>
    </row>
    <row r="12" spans="1:8" s="1" customFormat="1" ht="16.9" customHeight="1">
      <c r="A12" s="34"/>
      <c r="B12" s="39"/>
      <c r="C12" s="280" t="s">
        <v>776</v>
      </c>
      <c r="D12" s="34"/>
      <c r="E12" s="34"/>
      <c r="F12" s="34"/>
      <c r="G12" s="34"/>
      <c r="H12" s="39"/>
    </row>
    <row r="13" spans="1:8" s="1" customFormat="1" ht="16.9" customHeight="1">
      <c r="A13" s="34"/>
      <c r="B13" s="39"/>
      <c r="C13" s="281" t="s">
        <v>171</v>
      </c>
      <c r="D13" s="281" t="s">
        <v>172</v>
      </c>
      <c r="E13" s="17" t="s">
        <v>155</v>
      </c>
      <c r="F13" s="282">
        <v>1847.68</v>
      </c>
      <c r="G13" s="34"/>
      <c r="H13" s="39"/>
    </row>
    <row r="14" spans="1:8" s="1" customFormat="1" ht="22.5">
      <c r="A14" s="34"/>
      <c r="B14" s="39"/>
      <c r="C14" s="281" t="s">
        <v>176</v>
      </c>
      <c r="D14" s="281" t="s">
        <v>177</v>
      </c>
      <c r="E14" s="17" t="s">
        <v>155</v>
      </c>
      <c r="F14" s="282">
        <v>1910</v>
      </c>
      <c r="G14" s="34"/>
      <c r="H14" s="39"/>
    </row>
    <row r="15" spans="1:8" s="1" customFormat="1" ht="16.9" customHeight="1">
      <c r="A15" s="34"/>
      <c r="B15" s="39"/>
      <c r="C15" s="281" t="s">
        <v>347</v>
      </c>
      <c r="D15" s="281" t="s">
        <v>348</v>
      </c>
      <c r="E15" s="17" t="s">
        <v>155</v>
      </c>
      <c r="F15" s="282">
        <v>1910</v>
      </c>
      <c r="G15" s="34"/>
      <c r="H15" s="39"/>
    </row>
    <row r="16" spans="1:8" s="1" customFormat="1" ht="16.9" customHeight="1">
      <c r="A16" s="34"/>
      <c r="B16" s="39"/>
      <c r="C16" s="281" t="s">
        <v>351</v>
      </c>
      <c r="D16" s="281" t="s">
        <v>352</v>
      </c>
      <c r="E16" s="17" t="s">
        <v>155</v>
      </c>
      <c r="F16" s="282">
        <v>1948.2</v>
      </c>
      <c r="G16" s="34"/>
      <c r="H16" s="39"/>
    </row>
    <row r="17" spans="1:8" s="1" customFormat="1" ht="16.9" customHeight="1">
      <c r="A17" s="34"/>
      <c r="B17" s="39"/>
      <c r="C17" s="276" t="s">
        <v>91</v>
      </c>
      <c r="D17" s="277" t="s">
        <v>1</v>
      </c>
      <c r="E17" s="278" t="s">
        <v>1</v>
      </c>
      <c r="F17" s="279">
        <v>49.54</v>
      </c>
      <c r="G17" s="34"/>
      <c r="H17" s="39"/>
    </row>
    <row r="18" spans="1:8" s="1" customFormat="1" ht="16.9" customHeight="1">
      <c r="A18" s="34"/>
      <c r="B18" s="39"/>
      <c r="C18" s="281" t="s">
        <v>1</v>
      </c>
      <c r="D18" s="281" t="s">
        <v>371</v>
      </c>
      <c r="E18" s="17" t="s">
        <v>1</v>
      </c>
      <c r="F18" s="282">
        <v>49.54</v>
      </c>
      <c r="G18" s="34"/>
      <c r="H18" s="39"/>
    </row>
    <row r="19" spans="1:8" s="1" customFormat="1" ht="16.9" customHeight="1">
      <c r="A19" s="34"/>
      <c r="B19" s="39"/>
      <c r="C19" s="281" t="s">
        <v>91</v>
      </c>
      <c r="D19" s="281" t="s">
        <v>165</v>
      </c>
      <c r="E19" s="17" t="s">
        <v>1</v>
      </c>
      <c r="F19" s="282">
        <v>49.54</v>
      </c>
      <c r="G19" s="34"/>
      <c r="H19" s="39"/>
    </row>
    <row r="20" spans="1:8" s="1" customFormat="1" ht="16.9" customHeight="1">
      <c r="A20" s="34"/>
      <c r="B20" s="39"/>
      <c r="C20" s="276" t="s">
        <v>89</v>
      </c>
      <c r="D20" s="277" t="s">
        <v>1</v>
      </c>
      <c r="E20" s="278" t="s">
        <v>1</v>
      </c>
      <c r="F20" s="279">
        <v>142.8</v>
      </c>
      <c r="G20" s="34"/>
      <c r="H20" s="39"/>
    </row>
    <row r="21" spans="1:8" s="1" customFormat="1" ht="16.9" customHeight="1">
      <c r="A21" s="34"/>
      <c r="B21" s="39"/>
      <c r="C21" s="281" t="s">
        <v>1</v>
      </c>
      <c r="D21" s="281" t="s">
        <v>370</v>
      </c>
      <c r="E21" s="17" t="s">
        <v>1</v>
      </c>
      <c r="F21" s="282">
        <v>142.8</v>
      </c>
      <c r="G21" s="34"/>
      <c r="H21" s="39"/>
    </row>
    <row r="22" spans="1:8" s="1" customFormat="1" ht="16.9" customHeight="1">
      <c r="A22" s="34"/>
      <c r="B22" s="39"/>
      <c r="C22" s="281" t="s">
        <v>89</v>
      </c>
      <c r="D22" s="281" t="s">
        <v>165</v>
      </c>
      <c r="E22" s="17" t="s">
        <v>1</v>
      </c>
      <c r="F22" s="282">
        <v>142.8</v>
      </c>
      <c r="G22" s="34"/>
      <c r="H22" s="39"/>
    </row>
    <row r="23" spans="1:8" s="1" customFormat="1" ht="16.9" customHeight="1">
      <c r="A23" s="34"/>
      <c r="B23" s="39"/>
      <c r="C23" s="280" t="s">
        <v>776</v>
      </c>
      <c r="D23" s="34"/>
      <c r="E23" s="34"/>
      <c r="F23" s="34"/>
      <c r="G23" s="34"/>
      <c r="H23" s="39"/>
    </row>
    <row r="24" spans="1:8" s="1" customFormat="1" ht="16.9" customHeight="1">
      <c r="A24" s="34"/>
      <c r="B24" s="39"/>
      <c r="C24" s="281" t="s">
        <v>367</v>
      </c>
      <c r="D24" s="281" t="s">
        <v>368</v>
      </c>
      <c r="E24" s="17" t="s">
        <v>182</v>
      </c>
      <c r="F24" s="282">
        <v>199.34</v>
      </c>
      <c r="G24" s="34"/>
      <c r="H24" s="39"/>
    </row>
    <row r="25" spans="1:8" s="1" customFormat="1" ht="16.9" customHeight="1">
      <c r="A25" s="34"/>
      <c r="B25" s="39"/>
      <c r="C25" s="281" t="s">
        <v>258</v>
      </c>
      <c r="D25" s="281" t="s">
        <v>259</v>
      </c>
      <c r="E25" s="17" t="s">
        <v>197</v>
      </c>
      <c r="F25" s="282">
        <v>23.184</v>
      </c>
      <c r="G25" s="34"/>
      <c r="H25" s="39"/>
    </row>
    <row r="26" spans="1:8" s="1" customFormat="1" ht="16.9" customHeight="1">
      <c r="A26" s="34"/>
      <c r="B26" s="39"/>
      <c r="C26" s="281" t="s">
        <v>264</v>
      </c>
      <c r="D26" s="281" t="s">
        <v>265</v>
      </c>
      <c r="E26" s="17" t="s">
        <v>197</v>
      </c>
      <c r="F26" s="282">
        <v>263.916</v>
      </c>
      <c r="G26" s="34"/>
      <c r="H26" s="39"/>
    </row>
    <row r="27" spans="1:8" s="1" customFormat="1" ht="16.9" customHeight="1">
      <c r="A27" s="34"/>
      <c r="B27" s="39"/>
      <c r="C27" s="281" t="s">
        <v>309</v>
      </c>
      <c r="D27" s="281" t="s">
        <v>310</v>
      </c>
      <c r="E27" s="17" t="s">
        <v>197</v>
      </c>
      <c r="F27" s="282">
        <v>19.866</v>
      </c>
      <c r="G27" s="34"/>
      <c r="H27" s="39"/>
    </row>
    <row r="28" spans="1:8" s="1" customFormat="1" ht="16.9" customHeight="1">
      <c r="A28" s="34"/>
      <c r="B28" s="39"/>
      <c r="C28" s="276" t="s">
        <v>86</v>
      </c>
      <c r="D28" s="277" t="s">
        <v>1</v>
      </c>
      <c r="E28" s="278" t="s">
        <v>1</v>
      </c>
      <c r="F28" s="279">
        <v>37.8</v>
      </c>
      <c r="G28" s="34"/>
      <c r="H28" s="39"/>
    </row>
    <row r="29" spans="1:8" s="1" customFormat="1" ht="16.9" customHeight="1">
      <c r="A29" s="34"/>
      <c r="B29" s="39"/>
      <c r="C29" s="281" t="s">
        <v>1</v>
      </c>
      <c r="D29" s="281" t="s">
        <v>87</v>
      </c>
      <c r="E29" s="17" t="s">
        <v>1</v>
      </c>
      <c r="F29" s="282">
        <v>37.8</v>
      </c>
      <c r="G29" s="34"/>
      <c r="H29" s="39"/>
    </row>
    <row r="30" spans="1:8" s="1" customFormat="1" ht="16.9" customHeight="1">
      <c r="A30" s="34"/>
      <c r="B30" s="39"/>
      <c r="C30" s="281" t="s">
        <v>86</v>
      </c>
      <c r="D30" s="281" t="s">
        <v>165</v>
      </c>
      <c r="E30" s="17" t="s">
        <v>1</v>
      </c>
      <c r="F30" s="282">
        <v>37.8</v>
      </c>
      <c r="G30" s="34"/>
      <c r="H30" s="39"/>
    </row>
    <row r="31" spans="1:8" s="1" customFormat="1" ht="16.9" customHeight="1">
      <c r="A31" s="34"/>
      <c r="B31" s="39"/>
      <c r="C31" s="280" t="s">
        <v>776</v>
      </c>
      <c r="D31" s="34"/>
      <c r="E31" s="34"/>
      <c r="F31" s="34"/>
      <c r="G31" s="34"/>
      <c r="H31" s="39"/>
    </row>
    <row r="32" spans="1:8" s="1" customFormat="1" ht="16.9" customHeight="1">
      <c r="A32" s="34"/>
      <c r="B32" s="39"/>
      <c r="C32" s="281" t="s">
        <v>374</v>
      </c>
      <c r="D32" s="281" t="s">
        <v>375</v>
      </c>
      <c r="E32" s="17" t="s">
        <v>182</v>
      </c>
      <c r="F32" s="282">
        <v>37.8</v>
      </c>
      <c r="G32" s="34"/>
      <c r="H32" s="39"/>
    </row>
    <row r="33" spans="1:8" s="1" customFormat="1" ht="16.9" customHeight="1">
      <c r="A33" s="34"/>
      <c r="B33" s="39"/>
      <c r="C33" s="281" t="s">
        <v>258</v>
      </c>
      <c r="D33" s="281" t="s">
        <v>259</v>
      </c>
      <c r="E33" s="17" t="s">
        <v>197</v>
      </c>
      <c r="F33" s="282">
        <v>23.184</v>
      </c>
      <c r="G33" s="34"/>
      <c r="H33" s="39"/>
    </row>
    <row r="34" spans="1:8" s="1" customFormat="1" ht="16.9" customHeight="1">
      <c r="A34" s="34"/>
      <c r="B34" s="39"/>
      <c r="C34" s="281" t="s">
        <v>264</v>
      </c>
      <c r="D34" s="281" t="s">
        <v>265</v>
      </c>
      <c r="E34" s="17" t="s">
        <v>197</v>
      </c>
      <c r="F34" s="282">
        <v>263.916</v>
      </c>
      <c r="G34" s="34"/>
      <c r="H34" s="39"/>
    </row>
    <row r="35" spans="1:8" s="1" customFormat="1" ht="16.9" customHeight="1">
      <c r="A35" s="34"/>
      <c r="B35" s="39"/>
      <c r="C35" s="281" t="s">
        <v>309</v>
      </c>
      <c r="D35" s="281" t="s">
        <v>310</v>
      </c>
      <c r="E35" s="17" t="s">
        <v>197</v>
      </c>
      <c r="F35" s="282">
        <v>19.866</v>
      </c>
      <c r="G35" s="34"/>
      <c r="H35" s="39"/>
    </row>
    <row r="36" spans="1:8" s="1" customFormat="1" ht="16.9" customHeight="1">
      <c r="A36" s="34"/>
      <c r="B36" s="39"/>
      <c r="C36" s="276" t="s">
        <v>101</v>
      </c>
      <c r="D36" s="277" t="s">
        <v>1</v>
      </c>
      <c r="E36" s="278" t="s">
        <v>1</v>
      </c>
      <c r="F36" s="279">
        <v>286.83</v>
      </c>
      <c r="G36" s="34"/>
      <c r="H36" s="39"/>
    </row>
    <row r="37" spans="1:8" s="1" customFormat="1" ht="16.9" customHeight="1">
      <c r="A37" s="34"/>
      <c r="B37" s="39"/>
      <c r="C37" s="281" t="s">
        <v>1</v>
      </c>
      <c r="D37" s="281" t="s">
        <v>301</v>
      </c>
      <c r="E37" s="17" t="s">
        <v>1</v>
      </c>
      <c r="F37" s="282">
        <v>286.83</v>
      </c>
      <c r="G37" s="34"/>
      <c r="H37" s="39"/>
    </row>
    <row r="38" spans="1:8" s="1" customFormat="1" ht="16.9" customHeight="1">
      <c r="A38" s="34"/>
      <c r="B38" s="39"/>
      <c r="C38" s="281" t="s">
        <v>101</v>
      </c>
      <c r="D38" s="281" t="s">
        <v>165</v>
      </c>
      <c r="E38" s="17" t="s">
        <v>1</v>
      </c>
      <c r="F38" s="282">
        <v>286.83</v>
      </c>
      <c r="G38" s="34"/>
      <c r="H38" s="39"/>
    </row>
    <row r="39" spans="1:8" s="1" customFormat="1" ht="16.9" customHeight="1">
      <c r="A39" s="34"/>
      <c r="B39" s="39"/>
      <c r="C39" s="280" t="s">
        <v>776</v>
      </c>
      <c r="D39" s="34"/>
      <c r="E39" s="34"/>
      <c r="F39" s="34"/>
      <c r="G39" s="34"/>
      <c r="H39" s="39"/>
    </row>
    <row r="40" spans="1:8" s="1" customFormat="1" ht="22.5">
      <c r="A40" s="34"/>
      <c r="B40" s="39"/>
      <c r="C40" s="281" t="s">
        <v>298</v>
      </c>
      <c r="D40" s="281" t="s">
        <v>299</v>
      </c>
      <c r="E40" s="17" t="s">
        <v>182</v>
      </c>
      <c r="F40" s="282">
        <v>286.83</v>
      </c>
      <c r="G40" s="34"/>
      <c r="H40" s="39"/>
    </row>
    <row r="41" spans="1:8" s="1" customFormat="1" ht="22.5">
      <c r="A41" s="34"/>
      <c r="B41" s="39"/>
      <c r="C41" s="281" t="s">
        <v>233</v>
      </c>
      <c r="D41" s="281" t="s">
        <v>234</v>
      </c>
      <c r="E41" s="17" t="s">
        <v>197</v>
      </c>
      <c r="F41" s="282">
        <v>327.881</v>
      </c>
      <c r="G41" s="34"/>
      <c r="H41" s="39"/>
    </row>
    <row r="42" spans="1:8" s="1" customFormat="1" ht="16.9" customHeight="1">
      <c r="A42" s="34"/>
      <c r="B42" s="39"/>
      <c r="C42" s="281" t="s">
        <v>264</v>
      </c>
      <c r="D42" s="281" t="s">
        <v>265</v>
      </c>
      <c r="E42" s="17" t="s">
        <v>197</v>
      </c>
      <c r="F42" s="282">
        <v>263.916</v>
      </c>
      <c r="G42" s="34"/>
      <c r="H42" s="39"/>
    </row>
    <row r="43" spans="1:8" s="1" customFormat="1" ht="16.9" customHeight="1">
      <c r="A43" s="34"/>
      <c r="B43" s="39"/>
      <c r="C43" s="276" t="s">
        <v>99</v>
      </c>
      <c r="D43" s="277" t="s">
        <v>1</v>
      </c>
      <c r="E43" s="278" t="s">
        <v>1</v>
      </c>
      <c r="F43" s="279">
        <v>92.6</v>
      </c>
      <c r="G43" s="34"/>
      <c r="H43" s="39"/>
    </row>
    <row r="44" spans="1:8" s="1" customFormat="1" ht="16.9" customHeight="1">
      <c r="A44" s="34"/>
      <c r="B44" s="39"/>
      <c r="C44" s="281" t="s">
        <v>1</v>
      </c>
      <c r="D44" s="281" t="s">
        <v>306</v>
      </c>
      <c r="E44" s="17" t="s">
        <v>1</v>
      </c>
      <c r="F44" s="282">
        <v>92.6</v>
      </c>
      <c r="G44" s="34"/>
      <c r="H44" s="39"/>
    </row>
    <row r="45" spans="1:8" s="1" customFormat="1" ht="16.9" customHeight="1">
      <c r="A45" s="34"/>
      <c r="B45" s="39"/>
      <c r="C45" s="281" t="s">
        <v>99</v>
      </c>
      <c r="D45" s="281" t="s">
        <v>165</v>
      </c>
      <c r="E45" s="17" t="s">
        <v>1</v>
      </c>
      <c r="F45" s="282">
        <v>92.6</v>
      </c>
      <c r="G45" s="34"/>
      <c r="H45" s="39"/>
    </row>
    <row r="46" spans="1:8" s="1" customFormat="1" ht="16.9" customHeight="1">
      <c r="A46" s="34"/>
      <c r="B46" s="39"/>
      <c r="C46" s="280" t="s">
        <v>776</v>
      </c>
      <c r="D46" s="34"/>
      <c r="E46" s="34"/>
      <c r="F46" s="34"/>
      <c r="G46" s="34"/>
      <c r="H46" s="39"/>
    </row>
    <row r="47" spans="1:8" s="1" customFormat="1" ht="22.5">
      <c r="A47" s="34"/>
      <c r="B47" s="39"/>
      <c r="C47" s="281" t="s">
        <v>303</v>
      </c>
      <c r="D47" s="281" t="s">
        <v>304</v>
      </c>
      <c r="E47" s="17" t="s">
        <v>182</v>
      </c>
      <c r="F47" s="282">
        <v>92.6</v>
      </c>
      <c r="G47" s="34"/>
      <c r="H47" s="39"/>
    </row>
    <row r="48" spans="1:8" s="1" customFormat="1" ht="22.5">
      <c r="A48" s="34"/>
      <c r="B48" s="39"/>
      <c r="C48" s="281" t="s">
        <v>233</v>
      </c>
      <c r="D48" s="281" t="s">
        <v>234</v>
      </c>
      <c r="E48" s="17" t="s">
        <v>197</v>
      </c>
      <c r="F48" s="282">
        <v>327.881</v>
      </c>
      <c r="G48" s="34"/>
      <c r="H48" s="39"/>
    </row>
    <row r="49" spans="1:8" s="1" customFormat="1" ht="16.9" customHeight="1">
      <c r="A49" s="34"/>
      <c r="B49" s="39"/>
      <c r="C49" s="281" t="s">
        <v>264</v>
      </c>
      <c r="D49" s="281" t="s">
        <v>265</v>
      </c>
      <c r="E49" s="17" t="s">
        <v>197</v>
      </c>
      <c r="F49" s="282">
        <v>263.916</v>
      </c>
      <c r="G49" s="34"/>
      <c r="H49" s="39"/>
    </row>
    <row r="50" spans="1:8" s="1" customFormat="1" ht="16.9" customHeight="1">
      <c r="A50" s="34"/>
      <c r="B50" s="39"/>
      <c r="C50" s="276" t="s">
        <v>103</v>
      </c>
      <c r="D50" s="277" t="s">
        <v>1</v>
      </c>
      <c r="E50" s="278" t="s">
        <v>1</v>
      </c>
      <c r="F50" s="279">
        <v>62.32</v>
      </c>
      <c r="G50" s="34"/>
      <c r="H50" s="39"/>
    </row>
    <row r="51" spans="1:8" s="1" customFormat="1" ht="16.9" customHeight="1">
      <c r="A51" s="34"/>
      <c r="B51" s="39"/>
      <c r="C51" s="281" t="s">
        <v>1</v>
      </c>
      <c r="D51" s="281" t="s">
        <v>164</v>
      </c>
      <c r="E51" s="17" t="s">
        <v>1</v>
      </c>
      <c r="F51" s="282">
        <v>62.32</v>
      </c>
      <c r="G51" s="34"/>
      <c r="H51" s="39"/>
    </row>
    <row r="52" spans="1:8" s="1" customFormat="1" ht="16.9" customHeight="1">
      <c r="A52" s="34"/>
      <c r="B52" s="39"/>
      <c r="C52" s="281" t="s">
        <v>103</v>
      </c>
      <c r="D52" s="281" t="s">
        <v>165</v>
      </c>
      <c r="E52" s="17" t="s">
        <v>1</v>
      </c>
      <c r="F52" s="282">
        <v>62.32</v>
      </c>
      <c r="G52" s="34"/>
      <c r="H52" s="39"/>
    </row>
    <row r="53" spans="1:8" s="1" customFormat="1" ht="16.9" customHeight="1">
      <c r="A53" s="34"/>
      <c r="B53" s="39"/>
      <c r="C53" s="280" t="s">
        <v>776</v>
      </c>
      <c r="D53" s="34"/>
      <c r="E53" s="34"/>
      <c r="F53" s="34"/>
      <c r="G53" s="34"/>
      <c r="H53" s="39"/>
    </row>
    <row r="54" spans="1:8" s="1" customFormat="1" ht="16.9" customHeight="1">
      <c r="A54" s="34"/>
      <c r="B54" s="39"/>
      <c r="C54" s="281" t="s">
        <v>161</v>
      </c>
      <c r="D54" s="281" t="s">
        <v>162</v>
      </c>
      <c r="E54" s="17" t="s">
        <v>155</v>
      </c>
      <c r="F54" s="282">
        <v>62.32</v>
      </c>
      <c r="G54" s="34"/>
      <c r="H54" s="39"/>
    </row>
    <row r="55" spans="1:8" s="1" customFormat="1" ht="16.9" customHeight="1">
      <c r="A55" s="34"/>
      <c r="B55" s="39"/>
      <c r="C55" s="281" t="s">
        <v>171</v>
      </c>
      <c r="D55" s="281" t="s">
        <v>172</v>
      </c>
      <c r="E55" s="17" t="s">
        <v>155</v>
      </c>
      <c r="F55" s="282">
        <v>1847.68</v>
      </c>
      <c r="G55" s="34"/>
      <c r="H55" s="39"/>
    </row>
    <row r="56" spans="1:8" s="1" customFormat="1" ht="16.9" customHeight="1">
      <c r="A56" s="34"/>
      <c r="B56" s="39"/>
      <c r="C56" s="276" t="s">
        <v>93</v>
      </c>
      <c r="D56" s="277" t="s">
        <v>1</v>
      </c>
      <c r="E56" s="278" t="s">
        <v>1</v>
      </c>
      <c r="F56" s="279">
        <v>23.184</v>
      </c>
      <c r="G56" s="34"/>
      <c r="H56" s="39"/>
    </row>
    <row r="57" spans="1:8" s="1" customFormat="1" ht="16.9" customHeight="1">
      <c r="A57" s="34"/>
      <c r="B57" s="39"/>
      <c r="C57" s="281" t="s">
        <v>1</v>
      </c>
      <c r="D57" s="281" t="s">
        <v>261</v>
      </c>
      <c r="E57" s="17" t="s">
        <v>1</v>
      </c>
      <c r="F57" s="282">
        <v>6.048</v>
      </c>
      <c r="G57" s="34"/>
      <c r="H57" s="39"/>
    </row>
    <row r="58" spans="1:8" s="1" customFormat="1" ht="16.9" customHeight="1">
      <c r="A58" s="34"/>
      <c r="B58" s="39"/>
      <c r="C58" s="281" t="s">
        <v>1</v>
      </c>
      <c r="D58" s="281" t="s">
        <v>262</v>
      </c>
      <c r="E58" s="17" t="s">
        <v>1</v>
      </c>
      <c r="F58" s="282">
        <v>17.136</v>
      </c>
      <c r="G58" s="34"/>
      <c r="H58" s="39"/>
    </row>
    <row r="59" spans="1:8" s="1" customFormat="1" ht="16.9" customHeight="1">
      <c r="A59" s="34"/>
      <c r="B59" s="39"/>
      <c r="C59" s="281" t="s">
        <v>93</v>
      </c>
      <c r="D59" s="281" t="s">
        <v>165</v>
      </c>
      <c r="E59" s="17" t="s">
        <v>1</v>
      </c>
      <c r="F59" s="282">
        <v>23.184</v>
      </c>
      <c r="G59" s="34"/>
      <c r="H59" s="39"/>
    </row>
    <row r="60" spans="1:8" s="1" customFormat="1" ht="16.9" customHeight="1">
      <c r="A60" s="34"/>
      <c r="B60" s="39"/>
      <c r="C60" s="280" t="s">
        <v>776</v>
      </c>
      <c r="D60" s="34"/>
      <c r="E60" s="34"/>
      <c r="F60" s="34"/>
      <c r="G60" s="34"/>
      <c r="H60" s="39"/>
    </row>
    <row r="61" spans="1:8" s="1" customFormat="1" ht="16.9" customHeight="1">
      <c r="A61" s="34"/>
      <c r="B61" s="39"/>
      <c r="C61" s="281" t="s">
        <v>258</v>
      </c>
      <c r="D61" s="281" t="s">
        <v>259</v>
      </c>
      <c r="E61" s="17" t="s">
        <v>197</v>
      </c>
      <c r="F61" s="282">
        <v>23.184</v>
      </c>
      <c r="G61" s="34"/>
      <c r="H61" s="39"/>
    </row>
    <row r="62" spans="1:8" s="1" customFormat="1" ht="22.5">
      <c r="A62" s="34"/>
      <c r="B62" s="39"/>
      <c r="C62" s="281" t="s">
        <v>233</v>
      </c>
      <c r="D62" s="281" t="s">
        <v>234</v>
      </c>
      <c r="E62" s="17" t="s">
        <v>197</v>
      </c>
      <c r="F62" s="282">
        <v>327.881</v>
      </c>
      <c r="G62" s="34"/>
      <c r="H62" s="39"/>
    </row>
    <row r="63" spans="1:8" s="1" customFormat="1" ht="16.9" customHeight="1">
      <c r="A63" s="34"/>
      <c r="B63" s="39"/>
      <c r="C63" s="281" t="s">
        <v>272</v>
      </c>
      <c r="D63" s="281" t="s">
        <v>273</v>
      </c>
      <c r="E63" s="17" t="s">
        <v>197</v>
      </c>
      <c r="F63" s="282">
        <v>287.1</v>
      </c>
      <c r="G63" s="34"/>
      <c r="H63" s="39"/>
    </row>
    <row r="64" spans="1:8" s="1" customFormat="1" ht="16.9" customHeight="1">
      <c r="A64" s="34"/>
      <c r="B64" s="39"/>
      <c r="C64" s="276" t="s">
        <v>95</v>
      </c>
      <c r="D64" s="277" t="s">
        <v>1</v>
      </c>
      <c r="E64" s="278" t="s">
        <v>1</v>
      </c>
      <c r="F64" s="279">
        <v>263.916</v>
      </c>
      <c r="G64" s="34"/>
      <c r="H64" s="39"/>
    </row>
    <row r="65" spans="1:8" s="1" customFormat="1" ht="16.9" customHeight="1">
      <c r="A65" s="34"/>
      <c r="B65" s="39"/>
      <c r="C65" s="281" t="s">
        <v>1</v>
      </c>
      <c r="D65" s="281" t="s">
        <v>267</v>
      </c>
      <c r="E65" s="17" t="s">
        <v>1</v>
      </c>
      <c r="F65" s="282">
        <v>43.344</v>
      </c>
      <c r="G65" s="34"/>
      <c r="H65" s="39"/>
    </row>
    <row r="66" spans="1:8" s="1" customFormat="1" ht="16.9" customHeight="1">
      <c r="A66" s="34"/>
      <c r="B66" s="39"/>
      <c r="C66" s="281" t="s">
        <v>1</v>
      </c>
      <c r="D66" s="281" t="s">
        <v>268</v>
      </c>
      <c r="E66" s="17" t="s">
        <v>1</v>
      </c>
      <c r="F66" s="282">
        <v>151.772</v>
      </c>
      <c r="G66" s="34"/>
      <c r="H66" s="39"/>
    </row>
    <row r="67" spans="1:8" s="1" customFormat="1" ht="16.9" customHeight="1">
      <c r="A67" s="34"/>
      <c r="B67" s="39"/>
      <c r="C67" s="281" t="s">
        <v>1</v>
      </c>
      <c r="D67" s="281" t="s">
        <v>269</v>
      </c>
      <c r="E67" s="17" t="s">
        <v>1</v>
      </c>
      <c r="F67" s="282">
        <v>68.8</v>
      </c>
      <c r="G67" s="34"/>
      <c r="H67" s="39"/>
    </row>
    <row r="68" spans="1:8" s="1" customFormat="1" ht="16.9" customHeight="1">
      <c r="A68" s="34"/>
      <c r="B68" s="39"/>
      <c r="C68" s="281" t="s">
        <v>95</v>
      </c>
      <c r="D68" s="281" t="s">
        <v>165</v>
      </c>
      <c r="E68" s="17" t="s">
        <v>1</v>
      </c>
      <c r="F68" s="282">
        <v>263.916</v>
      </c>
      <c r="G68" s="34"/>
      <c r="H68" s="39"/>
    </row>
    <row r="69" spans="1:8" s="1" customFormat="1" ht="16.9" customHeight="1">
      <c r="A69" s="34"/>
      <c r="B69" s="39"/>
      <c r="C69" s="280" t="s">
        <v>776</v>
      </c>
      <c r="D69" s="34"/>
      <c r="E69" s="34"/>
      <c r="F69" s="34"/>
      <c r="G69" s="34"/>
      <c r="H69" s="39"/>
    </row>
    <row r="70" spans="1:8" s="1" customFormat="1" ht="16.9" customHeight="1">
      <c r="A70" s="34"/>
      <c r="B70" s="39"/>
      <c r="C70" s="281" t="s">
        <v>264</v>
      </c>
      <c r="D70" s="281" t="s">
        <v>265</v>
      </c>
      <c r="E70" s="17" t="s">
        <v>197</v>
      </c>
      <c r="F70" s="282">
        <v>263.916</v>
      </c>
      <c r="G70" s="34"/>
      <c r="H70" s="39"/>
    </row>
    <row r="71" spans="1:8" s="1" customFormat="1" ht="22.5">
      <c r="A71" s="34"/>
      <c r="B71" s="39"/>
      <c r="C71" s="281" t="s">
        <v>233</v>
      </c>
      <c r="D71" s="281" t="s">
        <v>234</v>
      </c>
      <c r="E71" s="17" t="s">
        <v>197</v>
      </c>
      <c r="F71" s="282">
        <v>327.881</v>
      </c>
      <c r="G71" s="34"/>
      <c r="H71" s="39"/>
    </row>
    <row r="72" spans="1:8" s="1" customFormat="1" ht="16.9" customHeight="1">
      <c r="A72" s="34"/>
      <c r="B72" s="39"/>
      <c r="C72" s="281" t="s">
        <v>272</v>
      </c>
      <c r="D72" s="281" t="s">
        <v>273</v>
      </c>
      <c r="E72" s="17" t="s">
        <v>197</v>
      </c>
      <c r="F72" s="282">
        <v>287.1</v>
      </c>
      <c r="G72" s="34"/>
      <c r="H72" s="39"/>
    </row>
    <row r="73" spans="1:8" s="1" customFormat="1" ht="16.9" customHeight="1">
      <c r="A73" s="34"/>
      <c r="B73" s="39"/>
      <c r="C73" s="276" t="s">
        <v>83</v>
      </c>
      <c r="D73" s="277" t="s">
        <v>1</v>
      </c>
      <c r="E73" s="278" t="s">
        <v>1</v>
      </c>
      <c r="F73" s="279">
        <v>728.269</v>
      </c>
      <c r="G73" s="34"/>
      <c r="H73" s="39"/>
    </row>
    <row r="74" spans="1:8" s="1" customFormat="1" ht="16.9" customHeight="1">
      <c r="A74" s="34"/>
      <c r="B74" s="39"/>
      <c r="C74" s="281" t="s">
        <v>1</v>
      </c>
      <c r="D74" s="281" t="s">
        <v>199</v>
      </c>
      <c r="E74" s="17" t="s">
        <v>1</v>
      </c>
      <c r="F74" s="282">
        <v>5.39</v>
      </c>
      <c r="G74" s="34"/>
      <c r="H74" s="39"/>
    </row>
    <row r="75" spans="1:8" s="1" customFormat="1" ht="16.9" customHeight="1">
      <c r="A75" s="34"/>
      <c r="B75" s="39"/>
      <c r="C75" s="281" t="s">
        <v>1</v>
      </c>
      <c r="D75" s="281" t="s">
        <v>200</v>
      </c>
      <c r="E75" s="17" t="s">
        <v>1</v>
      </c>
      <c r="F75" s="282">
        <v>23.673</v>
      </c>
      <c r="G75" s="34"/>
      <c r="H75" s="39"/>
    </row>
    <row r="76" spans="1:8" s="1" customFormat="1" ht="16.9" customHeight="1">
      <c r="A76" s="34"/>
      <c r="B76" s="39"/>
      <c r="C76" s="281" t="s">
        <v>1</v>
      </c>
      <c r="D76" s="281" t="s">
        <v>201</v>
      </c>
      <c r="E76" s="17" t="s">
        <v>1</v>
      </c>
      <c r="F76" s="282">
        <v>6.192</v>
      </c>
      <c r="G76" s="34"/>
      <c r="H76" s="39"/>
    </row>
    <row r="77" spans="1:8" s="1" customFormat="1" ht="16.9" customHeight="1">
      <c r="A77" s="34"/>
      <c r="B77" s="39"/>
      <c r="C77" s="281" t="s">
        <v>1</v>
      </c>
      <c r="D77" s="281" t="s">
        <v>202</v>
      </c>
      <c r="E77" s="17" t="s">
        <v>1</v>
      </c>
      <c r="F77" s="282">
        <v>29.857</v>
      </c>
      <c r="G77" s="34"/>
      <c r="H77" s="39"/>
    </row>
    <row r="78" spans="1:8" s="1" customFormat="1" ht="16.9" customHeight="1">
      <c r="A78" s="34"/>
      <c r="B78" s="39"/>
      <c r="C78" s="281" t="s">
        <v>1</v>
      </c>
      <c r="D78" s="281" t="s">
        <v>203</v>
      </c>
      <c r="E78" s="17" t="s">
        <v>1</v>
      </c>
      <c r="F78" s="282">
        <v>97.416</v>
      </c>
      <c r="G78" s="34"/>
      <c r="H78" s="39"/>
    </row>
    <row r="79" spans="1:8" s="1" customFormat="1" ht="16.9" customHeight="1">
      <c r="A79" s="34"/>
      <c r="B79" s="39"/>
      <c r="C79" s="281" t="s">
        <v>1</v>
      </c>
      <c r="D79" s="281" t="s">
        <v>204</v>
      </c>
      <c r="E79" s="17" t="s">
        <v>1</v>
      </c>
      <c r="F79" s="282">
        <v>174.28</v>
      </c>
      <c r="G79" s="34"/>
      <c r="H79" s="39"/>
    </row>
    <row r="80" spans="1:8" s="1" customFormat="1" ht="16.9" customHeight="1">
      <c r="A80" s="34"/>
      <c r="B80" s="39"/>
      <c r="C80" s="281" t="s">
        <v>1</v>
      </c>
      <c r="D80" s="281" t="s">
        <v>205</v>
      </c>
      <c r="E80" s="17" t="s">
        <v>1</v>
      </c>
      <c r="F80" s="282">
        <v>299.272</v>
      </c>
      <c r="G80" s="34"/>
      <c r="H80" s="39"/>
    </row>
    <row r="81" spans="1:8" s="1" customFormat="1" ht="16.9" customHeight="1">
      <c r="A81" s="34"/>
      <c r="B81" s="39"/>
      <c r="C81" s="281" t="s">
        <v>1</v>
      </c>
      <c r="D81" s="281" t="s">
        <v>206</v>
      </c>
      <c r="E81" s="17" t="s">
        <v>1</v>
      </c>
      <c r="F81" s="282">
        <v>15.025</v>
      </c>
      <c r="G81" s="34"/>
      <c r="H81" s="39"/>
    </row>
    <row r="82" spans="1:8" s="1" customFormat="1" ht="16.9" customHeight="1">
      <c r="A82" s="34"/>
      <c r="B82" s="39"/>
      <c r="C82" s="281" t="s">
        <v>1</v>
      </c>
      <c r="D82" s="281" t="s">
        <v>207</v>
      </c>
      <c r="E82" s="17" t="s">
        <v>1</v>
      </c>
      <c r="F82" s="282">
        <v>69.852</v>
      </c>
      <c r="G82" s="34"/>
      <c r="H82" s="39"/>
    </row>
    <row r="83" spans="1:8" s="1" customFormat="1" ht="16.9" customHeight="1">
      <c r="A83" s="34"/>
      <c r="B83" s="39"/>
      <c r="C83" s="281" t="s">
        <v>1</v>
      </c>
      <c r="D83" s="281" t="s">
        <v>208</v>
      </c>
      <c r="E83" s="17" t="s">
        <v>1</v>
      </c>
      <c r="F83" s="282">
        <v>3.597</v>
      </c>
      <c r="G83" s="34"/>
      <c r="H83" s="39"/>
    </row>
    <row r="84" spans="1:8" s="1" customFormat="1" ht="16.9" customHeight="1">
      <c r="A84" s="34"/>
      <c r="B84" s="39"/>
      <c r="C84" s="281" t="s">
        <v>1</v>
      </c>
      <c r="D84" s="281" t="s">
        <v>209</v>
      </c>
      <c r="E84" s="17" t="s">
        <v>1</v>
      </c>
      <c r="F84" s="282">
        <v>3.715</v>
      </c>
      <c r="G84" s="34"/>
      <c r="H84" s="39"/>
    </row>
    <row r="85" spans="1:8" s="1" customFormat="1" ht="16.9" customHeight="1">
      <c r="A85" s="34"/>
      <c r="B85" s="39"/>
      <c r="C85" s="281" t="s">
        <v>83</v>
      </c>
      <c r="D85" s="281" t="s">
        <v>210</v>
      </c>
      <c r="E85" s="17" t="s">
        <v>1</v>
      </c>
      <c r="F85" s="282">
        <v>728.269</v>
      </c>
      <c r="G85" s="34"/>
      <c r="H85" s="39"/>
    </row>
    <row r="86" spans="1:8" s="1" customFormat="1" ht="16.9" customHeight="1">
      <c r="A86" s="34"/>
      <c r="B86" s="39"/>
      <c r="C86" s="280" t="s">
        <v>776</v>
      </c>
      <c r="D86" s="34"/>
      <c r="E86" s="34"/>
      <c r="F86" s="34"/>
      <c r="G86" s="34"/>
      <c r="H86" s="39"/>
    </row>
    <row r="87" spans="1:8" s="1" customFormat="1" ht="22.5">
      <c r="A87" s="34"/>
      <c r="B87" s="39"/>
      <c r="C87" s="281" t="s">
        <v>195</v>
      </c>
      <c r="D87" s="281" t="s">
        <v>196</v>
      </c>
      <c r="E87" s="17" t="s">
        <v>197</v>
      </c>
      <c r="F87" s="282">
        <v>728.269</v>
      </c>
      <c r="G87" s="34"/>
      <c r="H87" s="39"/>
    </row>
    <row r="88" spans="1:8" s="1" customFormat="1" ht="16.9" customHeight="1">
      <c r="A88" s="34"/>
      <c r="B88" s="39"/>
      <c r="C88" s="281" t="s">
        <v>254</v>
      </c>
      <c r="D88" s="281" t="s">
        <v>255</v>
      </c>
      <c r="E88" s="17" t="s">
        <v>197</v>
      </c>
      <c r="F88" s="282">
        <v>366.888</v>
      </c>
      <c r="G88" s="34"/>
      <c r="H88" s="39"/>
    </row>
    <row r="89" spans="1:8" s="1" customFormat="1" ht="16.9" customHeight="1">
      <c r="A89" s="34"/>
      <c r="B89" s="39"/>
      <c r="C89" s="276" t="s">
        <v>97</v>
      </c>
      <c r="D89" s="277" t="s">
        <v>1</v>
      </c>
      <c r="E89" s="278" t="s">
        <v>1</v>
      </c>
      <c r="F89" s="279">
        <v>363.881</v>
      </c>
      <c r="G89" s="34"/>
      <c r="H89" s="39"/>
    </row>
    <row r="90" spans="1:8" s="1" customFormat="1" ht="16.9" customHeight="1">
      <c r="A90" s="34"/>
      <c r="B90" s="39"/>
      <c r="C90" s="281" t="s">
        <v>1</v>
      </c>
      <c r="D90" s="281" t="s">
        <v>236</v>
      </c>
      <c r="E90" s="17" t="s">
        <v>1</v>
      </c>
      <c r="F90" s="282">
        <v>306.966</v>
      </c>
      <c r="G90" s="34"/>
      <c r="H90" s="39"/>
    </row>
    <row r="91" spans="1:8" s="1" customFormat="1" ht="16.9" customHeight="1">
      <c r="A91" s="34"/>
      <c r="B91" s="39"/>
      <c r="C91" s="281" t="s">
        <v>1</v>
      </c>
      <c r="D91" s="281" t="s">
        <v>237</v>
      </c>
      <c r="E91" s="17" t="s">
        <v>1</v>
      </c>
      <c r="F91" s="282">
        <v>56.915</v>
      </c>
      <c r="G91" s="34"/>
      <c r="H91" s="39"/>
    </row>
    <row r="92" spans="1:8" s="1" customFormat="1" ht="16.9" customHeight="1">
      <c r="A92" s="34"/>
      <c r="B92" s="39"/>
      <c r="C92" s="281" t="s">
        <v>97</v>
      </c>
      <c r="D92" s="281" t="s">
        <v>165</v>
      </c>
      <c r="E92" s="17" t="s">
        <v>1</v>
      </c>
      <c r="F92" s="282">
        <v>363.881</v>
      </c>
      <c r="G92" s="34"/>
      <c r="H92" s="39"/>
    </row>
    <row r="93" spans="1:8" s="1" customFormat="1" ht="16.9" customHeight="1">
      <c r="A93" s="34"/>
      <c r="B93" s="39"/>
      <c r="C93" s="280" t="s">
        <v>776</v>
      </c>
      <c r="D93" s="34"/>
      <c r="E93" s="34"/>
      <c r="F93" s="34"/>
      <c r="G93" s="34"/>
      <c r="H93" s="39"/>
    </row>
    <row r="94" spans="1:8" s="1" customFormat="1" ht="22.5">
      <c r="A94" s="34"/>
      <c r="B94" s="39"/>
      <c r="C94" s="281" t="s">
        <v>233</v>
      </c>
      <c r="D94" s="281" t="s">
        <v>234</v>
      </c>
      <c r="E94" s="17" t="s">
        <v>197</v>
      </c>
      <c r="F94" s="282">
        <v>327.881</v>
      </c>
      <c r="G94" s="34"/>
      <c r="H94" s="39"/>
    </row>
    <row r="95" spans="1:8" s="1" customFormat="1" ht="16.9" customHeight="1">
      <c r="A95" s="34"/>
      <c r="B95" s="39"/>
      <c r="C95" s="281" t="s">
        <v>245</v>
      </c>
      <c r="D95" s="281" t="s">
        <v>246</v>
      </c>
      <c r="E95" s="17" t="s">
        <v>197</v>
      </c>
      <c r="F95" s="282">
        <v>327.881</v>
      </c>
      <c r="G95" s="34"/>
      <c r="H95" s="39"/>
    </row>
    <row r="96" spans="1:8" s="1" customFormat="1" ht="16.9" customHeight="1">
      <c r="A96" s="34"/>
      <c r="B96" s="39"/>
      <c r="C96" s="281" t="s">
        <v>250</v>
      </c>
      <c r="D96" s="281" t="s">
        <v>251</v>
      </c>
      <c r="E96" s="17" t="s">
        <v>197</v>
      </c>
      <c r="F96" s="282">
        <v>327.881</v>
      </c>
      <c r="G96" s="34"/>
      <c r="H96" s="39"/>
    </row>
    <row r="97" spans="1:8" s="1" customFormat="1" ht="16.9" customHeight="1">
      <c r="A97" s="34"/>
      <c r="B97" s="39"/>
      <c r="C97" s="281" t="s">
        <v>254</v>
      </c>
      <c r="D97" s="281" t="s">
        <v>255</v>
      </c>
      <c r="E97" s="17" t="s">
        <v>197</v>
      </c>
      <c r="F97" s="282">
        <v>366.888</v>
      </c>
      <c r="G97" s="34"/>
      <c r="H97" s="39"/>
    </row>
    <row r="98" spans="1:8" s="1" customFormat="1" ht="7.35" customHeight="1">
      <c r="A98" s="34"/>
      <c r="B98" s="145"/>
      <c r="C98" s="146"/>
      <c r="D98" s="146"/>
      <c r="E98" s="146"/>
      <c r="F98" s="146"/>
      <c r="G98" s="146"/>
      <c r="H98" s="39"/>
    </row>
    <row r="99" spans="1:8" s="1" customFormat="1" ht="12">
      <c r="A99" s="34"/>
      <c r="B99" s="34"/>
      <c r="C99" s="34"/>
      <c r="D99" s="34"/>
      <c r="E99" s="34"/>
      <c r="F99" s="34"/>
      <c r="G99" s="34"/>
      <c r="H99" s="34"/>
    </row>
  </sheetData>
  <sheetProtection sheet="1" objects="1" scenarios="1" formatColumns="0" formatRows="0"/>
  <mergeCells count="2">
    <mergeCell ref="D5:F5"/>
    <mergeCell ref="D6:F6"/>
  </mergeCells>
  <printOptions/>
  <pageMargins left="0.7" right="0.7" top="0.75" bottom="0.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TauchmanMiroslav</cp:lastModifiedBy>
  <dcterms:created xsi:type="dcterms:W3CDTF">2020-03-09T21:54:30Z</dcterms:created>
  <dcterms:modified xsi:type="dcterms:W3CDTF">2020-03-10T08:56:47Z</dcterms:modified>
  <cp:category/>
  <cp:version/>
  <cp:contentType/>
  <cp:contentStatus/>
</cp:coreProperties>
</file>