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2007 - Výměna střešní kry..." sheetId="2" r:id="rId2"/>
    <sheet name="Seznam figur" sheetId="3" r:id="rId3"/>
  </sheets>
  <definedNames>
    <definedName name="_xlnm.Print_Area" localSheetId="0">'Rekapitulace stavby'!$D$4:$AO$36,'Rekapitulace stavby'!$C$42:$AQ$56</definedName>
    <definedName name="_xlnm._FilterDatabase" localSheetId="1" hidden="1">'2007 - Výměna střešní kry...'!$C$93:$K$342</definedName>
    <definedName name="_xlnm.Print_Area" localSheetId="1">'2007 - Výměna střešní kry...'!$C$4:$J$37,'2007 - Výměna střešní kry...'!$C$43:$J$77,'2007 - Výměna střešní kry...'!$C$83:$K$342</definedName>
    <definedName name="_xlnm.Print_Area" localSheetId="2">'Seznam figur'!$C$4:$G$69</definedName>
    <definedName name="_xlnm.Print_Titles" localSheetId="0">'Rekapitulace stavby'!$52:$52</definedName>
    <definedName name="_xlnm.Print_Titles" localSheetId="1">'2007 - Výměna střešní kry...'!$93:$93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<sst xmlns="http://schemas.openxmlformats.org/spreadsheetml/2006/main" count="3347" uniqueCount="757">
  <si>
    <t>Export Komplet</t>
  </si>
  <si>
    <t>VZ</t>
  </si>
  <si>
    <t>2.0</t>
  </si>
  <si>
    <t>ZAMOK</t>
  </si>
  <si>
    <t>False</t>
  </si>
  <si>
    <t>{dba666df-7622-4fd1-b2b7-eb2ee118c805}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</si>
  <si>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</si>
  <si>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</si>
  <si>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</si>
  <si>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</si>
  <si>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</si>
  <si>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</si>
  <si>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</si>
  <si>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</si>
  <si>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2007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</si>
  <si>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</si>
  <si>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</si>
  <si>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Výměna střešní krytiny bytových domů  čp.875 a 876, ul.Pražská, Vrchlabí</t>
  </si>
  <si>
    <t>KSO:</t>
  </si>
  <si>
    <t/>
  </si>
  <si>
    <t>CC-CZ:</t>
  </si>
  <si>
    <t>Místo:</t>
  </si>
  <si>
    <t xml:space="preserve"> </t>
  </si>
  <si>
    <t>Datum:</t>
  </si>
  <si>
    <t>16. 3. 2020</t>
  </si>
  <si>
    <t>Zadavatel:</t>
  </si>
  <si>
    <t>IČ:</t>
  </si>
  <si>
    <t>Město Vrchlabí</t>
  </si>
  <si>
    <t>DIČ:</t>
  </si>
  <si>
    <t>Uchazeč:</t>
  </si>
  <si>
    <t>Vyplň údaj</t>
  </si>
  <si>
    <t>Projektant:</t>
  </si>
  <si>
    <t>Ing.P.Starý, Vrchlabí</t>
  </si>
  <si>
    <t>True</t>
  </si>
  <si>
    <t>Zpracovatel:</t>
  </si>
  <si>
    <t>Ing. Jiřičková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</si>
  <si>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</si>
  <si>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</si>
  <si>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</si>
  <si>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</si>
  <si>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</si>
  <si>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</si>
  <si>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</si>
  <si>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</si>
  <si>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</si>
  <si>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</si>
  <si>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</si>
  <si>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</si>
  <si>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</si>
  <si>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</si>
  <si>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</si>
  <si>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</si>
  <si>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</si>
  <si>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</si>
  <si>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</si>
  <si>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</si>
  <si>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</si>
  <si>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</si>
  <si>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</si>
  <si>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</si>
  <si>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</si>
  <si>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</si>
  <si>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</si>
  <si>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</si>
  <si>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</si>
  <si>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</si>
  <si>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</si>
  <si>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</si>
  <si>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</si>
  <si>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</si>
  <si>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</si>
  <si>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</si>
  <si>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</si>
  <si>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</si>
  <si>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</si>
  <si>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</si>
  <si>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</si>
  <si>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</si>
  <si>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</si>
  <si>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plIzC</t>
  </si>
  <si>
    <t>396,748</t>
  </si>
  <si>
    <t>2</t>
  </si>
  <si>
    <t>rpodlR</t>
  </si>
  <si>
    <t>6,041</t>
  </si>
  <si>
    <t>KRYCÍ LIST SOUPISU PRACÍ</t>
  </si>
  <si>
    <t>rpodlP</t>
  </si>
  <si>
    <t>4,984</t>
  </si>
  <si>
    <t>folDif</t>
  </si>
  <si>
    <t>199,336</t>
  </si>
  <si>
    <t>plšab</t>
  </si>
  <si>
    <t>418,49</t>
  </si>
  <si>
    <t>krFal</t>
  </si>
  <si>
    <t>211,283</t>
  </si>
  <si>
    <t>plstř</t>
  </si>
  <si>
    <t>612,507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</si>
  <si>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</si>
  <si>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</si>
  <si>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</si>
  <si>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</si>
  <si>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</si>
  <si>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</si>
  <si>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</si>
  <si>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</si>
  <si>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</si>
  <si>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</si>
  <si>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</si>
  <si>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</si>
  <si>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</si>
  <si>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</si>
  <si>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</si>
  <si>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</si>
  <si>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</si>
  <si>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783 - Dokončovací práce - nátěry</t>
  </si>
  <si>
    <t xml:space="preserve">    787 - Dokončovací práce - zasklívání</t>
  </si>
  <si>
    <t>M - Práce a dodávky M</t>
  </si>
  <si>
    <t xml:space="preserve">    21-M - Elektromontáže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</si>
  <si>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</si>
  <si>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</si>
  <si>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</si>
  <si>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</si>
  <si>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</si>
  <si>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</si>
  <si>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</si>
  <si>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</si>
  <si>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</si>
  <si>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</si>
  <si>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</si>
  <si>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</si>
  <si>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</si>
  <si>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</si>
  <si>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</si>
  <si>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</si>
  <si>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</si>
  <si>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</si>
  <si>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</si>
  <si>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</si>
  <si>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</si>
  <si>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</si>
  <si>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</si>
  <si>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314231164</t>
  </si>
  <si>
    <t>Zdivo komínů a ventilací volně stojících z cihel pálených lícových včetně spárování, pevnosti P 60, na maltu MVC dl. 290 mm (český formát 290x140x65 mm) plných</t>
  </si>
  <si>
    <t>m3</t>
  </si>
  <si>
    <t>CS ÚRS 2020 01</t>
  </si>
  <si>
    <t>4</t>
  </si>
  <si>
    <t>1592632940</t>
  </si>
  <si>
    <t>VV</t>
  </si>
  <si>
    <t>(0,45*1,35*1,5)*4</t>
  </si>
  <si>
    <t>316381126</t>
  </si>
  <si>
    <t>Ventilační krycí desky bez otvorů z betonu prostého tř. C 12/15 až C 16/20 s obvodovou a středem vedenou konstrukční výztuží včetně bednění, s potěrem nebo s povrchem vyhlazeným ve spádu k okrajům s přesahem do 100 mm sešikmeným v podhledu proti zatékání, tl. přes 80 do 100 mm</t>
  </si>
  <si>
    <t>m2</t>
  </si>
  <si>
    <t>1813863835</t>
  </si>
  <si>
    <t>1,45*0,55*4</t>
  </si>
  <si>
    <t>9</t>
  </si>
  <si>
    <t>Ostatní konstrukce a práce, bourání</t>
  </si>
  <si>
    <t>94111113R4</t>
  </si>
  <si>
    <t>Průchod(pro vstupní dveře) pod lešením vč.bezpečnostních prvků</t>
  </si>
  <si>
    <t>kus</t>
  </si>
  <si>
    <t>1377551902</t>
  </si>
  <si>
    <t>941112122</t>
  </si>
  <si>
    <t>Montáž lešení řadového trubkového lehkého pracovního bez podlah s provozním zatížením tř. 3 do 200 kg/m2 šířky tř. W09 přes 0,9 do 1,2 m, výšky přes 10 do 25 m</t>
  </si>
  <si>
    <t>447350779</t>
  </si>
  <si>
    <t>14*(92+1,2*8)</t>
  </si>
  <si>
    <t>5</t>
  </si>
  <si>
    <t>94111223R3</t>
  </si>
  <si>
    <t>Příplatek k lešení řadovému trubkovému lehkému bez podlah za použití po dobu realizace</t>
  </si>
  <si>
    <t>-1181379197</t>
  </si>
  <si>
    <t>6</t>
  </si>
  <si>
    <t>941112822</t>
  </si>
  <si>
    <t>Demontáž lešení řadového trubkového lehkého pracovního bez podlah s provozním zatížením tř. 3 do 200 kg/m2 šířky W09 přes 0,9 do 1,2 m, výšky přes 10 do 25 m</t>
  </si>
  <si>
    <t>727696740</t>
  </si>
  <si>
    <t>7</t>
  </si>
  <si>
    <t>94441111R5</t>
  </si>
  <si>
    <t>Záchytná síť - zabezpečení proti případnému padání materiálů a nářadí (zřízení, pronájem,demontáž)</t>
  </si>
  <si>
    <t>m</t>
  </si>
  <si>
    <t>-94435927</t>
  </si>
  <si>
    <t>8</t>
  </si>
  <si>
    <t>952902611</t>
  </si>
  <si>
    <t>Čištění budov při provádění oprav a udržovacích prací vysátím prachu z ostatních ploch</t>
  </si>
  <si>
    <t>-587406083</t>
  </si>
  <si>
    <t>"po dmtž izolace:" plIzC</t>
  </si>
  <si>
    <t>952903112</t>
  </si>
  <si>
    <t>Vyčištění objektů čistíren odpadních vod, nádrží, žlabů nebo kanálů světlé výšky prostoru do 3,5 m</t>
  </si>
  <si>
    <t>2135265266</t>
  </si>
  <si>
    <t>"vyčištění prostoru římsy:" 0,4*92</t>
  </si>
  <si>
    <t>10</t>
  </si>
  <si>
    <t>962032631</t>
  </si>
  <si>
    <t>Bourání zdiva nadzákladového z cihel nebo tvárnic komínového z cihel pálených, šamotových nebo vápenopískových nad střechou na maltu vápennou nebo vápenocementovou</t>
  </si>
  <si>
    <t>-990310136</t>
  </si>
  <si>
    <t>(0,45*1,35*2,6)*4</t>
  </si>
  <si>
    <t>11</t>
  </si>
  <si>
    <t>976047331</t>
  </si>
  <si>
    <t>Vybourání betonových nebo železobetonových dvířek, ventilací, obrub, krycích desek krycích desek, ukončujících horní plochu zdiva, tl. přes 100 mm</t>
  </si>
  <si>
    <t>1076576563</t>
  </si>
  <si>
    <t>1,45*4</t>
  </si>
  <si>
    <t>997</t>
  </si>
  <si>
    <t>Přesun sutě</t>
  </si>
  <si>
    <t>12</t>
  </si>
  <si>
    <t>997013157</t>
  </si>
  <si>
    <t>Vnitrostaveništní doprava suti a vybouraných hmot vodorovně do 50 m svisle s omezením mechanizace pro budovy a haly výšky přes 21 do 24 m</t>
  </si>
  <si>
    <t>t</t>
  </si>
  <si>
    <t>-1313915450</t>
  </si>
  <si>
    <t>13</t>
  </si>
  <si>
    <t>997013501</t>
  </si>
  <si>
    <t>Odvoz suti a vybouraných hmot na skládku nebo meziskládku se složením, na vzdálenost do 1 km</t>
  </si>
  <si>
    <t>2094094867</t>
  </si>
  <si>
    <t>30,315-7,583-2,298-3,675</t>
  </si>
  <si>
    <t>14</t>
  </si>
  <si>
    <t>9970135R0</t>
  </si>
  <si>
    <t>Příplatek k odvozu suti a vybouraných hmot za dopravu na místo skládky</t>
  </si>
  <si>
    <t>-836668034</t>
  </si>
  <si>
    <t>997013603</t>
  </si>
  <si>
    <t>Poplatek za uložení stavebního odpadu na skládce (skládkovné) cihelného zatříděného do Katalogu odpadů pod kódem 17 01 02</t>
  </si>
  <si>
    <t>-1916621278</t>
  </si>
  <si>
    <t>16</t>
  </si>
  <si>
    <t>997013631</t>
  </si>
  <si>
    <t>Poplatek za uložení stavebního odpadu na skládce (skládkovné) směsného stavebního a demoličního zatříděného do Katalogu odpadů pod kódem 17 09 04</t>
  </si>
  <si>
    <t>-349874037</t>
  </si>
  <si>
    <t>17</t>
  </si>
  <si>
    <t>997014R16</t>
  </si>
  <si>
    <t>Třídění,nakládka,odvoz na řízenou skládku vč.poplatu za uložení - asfaltové pásy</t>
  </si>
  <si>
    <t>2104988973</t>
  </si>
  <si>
    <t>18</t>
  </si>
  <si>
    <t>997014R18</t>
  </si>
  <si>
    <t>Třídění,nakládka,odvoz na řízenou skládku vč.poplatu za uložení - klemp.prvky</t>
  </si>
  <si>
    <t>-2017928055</t>
  </si>
  <si>
    <t>19</t>
  </si>
  <si>
    <t>997014R20</t>
  </si>
  <si>
    <t>Nakládka,odvoz na řízenou skládku vč.poplatu za uložení - azbestocementová krytina</t>
  </si>
  <si>
    <t>-877928280</t>
  </si>
  <si>
    <t>998</t>
  </si>
  <si>
    <t>Přesun hmot</t>
  </si>
  <si>
    <t>20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</si>
  <si>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</si>
  <si>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</si>
  <si>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-2052172280</t>
  </si>
  <si>
    <t>PSV</t>
  </si>
  <si>
    <t>Práce a dodávky PSV</t>
  </si>
  <si>
    <t>712</t>
  </si>
  <si>
    <t>Povlakové krytiny</t>
  </si>
  <si>
    <t>712600831</t>
  </si>
  <si>
    <t>Odstranění ze střech šikmých přes 30° do 45° krytiny povlakové jednovrstvé</t>
  </si>
  <si>
    <t>843693833</t>
  </si>
  <si>
    <t>22</t>
  </si>
  <si>
    <t>712631111</t>
  </si>
  <si>
    <t>Provedení povlakové krytiny střech šikmých přes 30° pásy na sucho na dřevěném podkladě s lištami podkladní samolepící asfaltový pás</t>
  </si>
  <si>
    <t>933542302</t>
  </si>
  <si>
    <t>36,17*8,04*2+6,2*(3,515+0,5)</t>
  </si>
  <si>
    <t>"+vikýř:" 1,5*4</t>
  </si>
  <si>
    <t>Mezisoučet</t>
  </si>
  <si>
    <t>"překrytí v navázání střech:" 0,4*4,3*2</t>
  </si>
  <si>
    <t>Součet</t>
  </si>
  <si>
    <t>23</t>
  </si>
  <si>
    <t>M</t>
  </si>
  <si>
    <t>628550011</t>
  </si>
  <si>
    <t>pás asfaltový samolepicí modifikovaný SBS tl 1,5mm s vložkou z netkané textilie, určený k pokládce na dřevěné bednění, jako podklad falcované krytiny</t>
  </si>
  <si>
    <t>32</t>
  </si>
  <si>
    <t>1731519035</t>
  </si>
  <si>
    <t>615,947*1,15 'Přepočtené koeficientem množství</t>
  </si>
  <si>
    <t>24</t>
  </si>
  <si>
    <t>998712103</t>
  </si>
  <si>
    <t>Přesun hmot pro povlakové krytiny stanovený z hmotnosti přesunovaného materiálu vodorovná dopravní vzdálenost do 50 m v objektech výšky přes 12 do 24 m</t>
  </si>
  <si>
    <t>1185368509</t>
  </si>
  <si>
    <t>25</t>
  </si>
  <si>
    <t>998712181</t>
  </si>
  <si>
    <t>Přesun hmot pro povlakové krytiny stanovený z hmotnosti přesunovaného materiálu Příplatek k cenám za přesun prováděný bez použití mechanizace pro jakoukoliv výšku objektu</t>
  </si>
  <si>
    <t>-2131727038</t>
  </si>
  <si>
    <t>713</t>
  </si>
  <si>
    <t>Izolace tepelné</t>
  </si>
  <si>
    <t>26</t>
  </si>
  <si>
    <t>713120811</t>
  </si>
  <si>
    <t>Odstranění tepelné izolace podlah z rohoží, pásů, dílců, desek, bloků podlah volně kladených nebo mezi trámy z vláknitých materiálů suchých, tloušťka izolace do 100 mm</t>
  </si>
  <si>
    <t>-1959533841</t>
  </si>
  <si>
    <t>"odstranění izolace po vrstvách - pro další použití:"</t>
  </si>
  <si>
    <t>(10,32*34,15+44,32)</t>
  </si>
  <si>
    <t>plIzC*2</t>
  </si>
  <si>
    <t>27</t>
  </si>
  <si>
    <t>713121112</t>
  </si>
  <si>
    <t>Montáž tepelné izolace podlah rohožemi, pásy, deskami, dílci, bloky (izolační materiál ve specifikaci) kladenými volně jednovrstvá mezi trámy</t>
  </si>
  <si>
    <t>-333468412</t>
  </si>
  <si>
    <t>plIzC*3</t>
  </si>
  <si>
    <t>28</t>
  </si>
  <si>
    <t>ISV.8592248000734</t>
  </si>
  <si>
    <t>Isover UNI 60mm, λD = 0,035 (W·m-1·K-1),1200x600x60mm, univerzální izolace z čedičových vláken, vhodná zejména mezi a pod krokve.</t>
  </si>
  <si>
    <t>278375219</t>
  </si>
  <si>
    <t>plIzC*3*1,05</t>
  </si>
  <si>
    <t>"předpoklad využití  stávající:" -(plIzC*2)*0,8</t>
  </si>
  <si>
    <t>29</t>
  </si>
  <si>
    <t>63148108R5</t>
  </si>
  <si>
    <t xml:space="preserve">tepelná izolace  minerální - demontovaná -přesuny mimo pracovní prostor a zpět </t>
  </si>
  <si>
    <t>-1701304030</t>
  </si>
  <si>
    <t>"předpoklad využití :" (plIzC*2)*0,8</t>
  </si>
  <si>
    <t>30</t>
  </si>
  <si>
    <t>713900R01</t>
  </si>
  <si>
    <t>Izolace v římse - viz detail římsy ( výplň římsy cca 400x175mm+šikmá 500x50-10mm lepeným polystyrénem,potažení perlinkou do tmelu)</t>
  </si>
  <si>
    <t>611250865</t>
  </si>
  <si>
    <t>31</t>
  </si>
  <si>
    <t>998713103</t>
  </si>
  <si>
    <t>Přesun hmot pro izolace tepelné stanovený z hmotnosti přesunovaného materiálu vodorovná dopravní vzdálenost do 50 m v objektech výšky přes 12 m do 24 m</t>
  </si>
  <si>
    <t>-759883849</t>
  </si>
  <si>
    <t>998713181</t>
  </si>
  <si>
    <t>Přesun hmot pro izolace tepelné stanovený z hmotnosti přesunovaného materiálu Příplatek k cenám za přesun prováděný bez použití mechanizace pro jakoukoliv výšku objektu</t>
  </si>
  <si>
    <t>-1874348195</t>
  </si>
  <si>
    <t>721</t>
  </si>
  <si>
    <t>Zdravotechnika - vnitřní kanalizace</t>
  </si>
  <si>
    <t>33</t>
  </si>
  <si>
    <t>721160806</t>
  </si>
  <si>
    <t>Demontáž potrubí z vláknocementových trub odpadních nebo ventilačních přes 100 do DN 200</t>
  </si>
  <si>
    <t>1865795740</t>
  </si>
  <si>
    <t>3,1*6</t>
  </si>
  <si>
    <t>"v komínu:" 1*6*2+0,5*4*2</t>
  </si>
  <si>
    <t>34</t>
  </si>
  <si>
    <t>7211733R1</t>
  </si>
  <si>
    <t>Potrubí z trub PVC SN4 větrací ,rovné DN 125</t>
  </si>
  <si>
    <t>1942748793</t>
  </si>
  <si>
    <t>35</t>
  </si>
  <si>
    <t>7211733R2</t>
  </si>
  <si>
    <t>přechod na PVC +redukce DN 150/125</t>
  </si>
  <si>
    <t>-66679</t>
  </si>
  <si>
    <t>36</t>
  </si>
  <si>
    <t>7211733R3</t>
  </si>
  <si>
    <t>flexi hadice DN 125 (pro napojení k odvětrání střechy)</t>
  </si>
  <si>
    <t>169257032</t>
  </si>
  <si>
    <t>762</t>
  </si>
  <si>
    <t>Konstrukce tesařské</t>
  </si>
  <si>
    <t>37</t>
  </si>
  <si>
    <t>762083122</t>
  </si>
  <si>
    <t>Práce společné pro tesařské konstrukce impregnace řeziva máčením proti dřevokaznému hmyzu, houbám a plísním, třída ohrožení 3 a 4 (dřevo v exteriéru)</t>
  </si>
  <si>
    <t>217657817</t>
  </si>
  <si>
    <t>rpodlR+rpodlP</t>
  </si>
  <si>
    <t>0,729+20*0,024</t>
  </si>
  <si>
    <t>"orientačně - na výměnu krokví:"0,288</t>
  </si>
  <si>
    <t>38</t>
  </si>
  <si>
    <t>762331923</t>
  </si>
  <si>
    <t>Vázané konstrukce krovů vyřezání části střešní vazby průřezové plochy řeziva přes 120 do 224 cm2, délky vyřezané části krovového prvku přes 5 do 8 m</t>
  </si>
  <si>
    <t>450544958</t>
  </si>
  <si>
    <t>"upravit dle skutečné výměry - předběžně:" 10</t>
  </si>
  <si>
    <t>39</t>
  </si>
  <si>
    <t>762332923</t>
  </si>
  <si>
    <t>Vázané konstrukce krovů doplnění části střešní vazby z hranolů, nebo hranolků (materiál v ceně), průřezové plochy přes 224 do 288 cm2</t>
  </si>
  <si>
    <t>801285841</t>
  </si>
  <si>
    <t>40</t>
  </si>
  <si>
    <t>762341932</t>
  </si>
  <si>
    <t>Bednění a laťování střech vyřezání jednotlivých otvorů bez rozebrání krytiny v bednění z prken tl. do 32 mm, otvoru plochy jednotlivě přes 1 do 4 m2</t>
  </si>
  <si>
    <t>-2129910411</t>
  </si>
  <si>
    <t>"výměna bednění u poškozených latí - odhad - upřesnit při odkrytí:" 20</t>
  </si>
  <si>
    <t>41</t>
  </si>
  <si>
    <t>762341933</t>
  </si>
  <si>
    <t>Bednění a laťování střech vyřezání jednotlivých otvorů bez rozebrání krytiny v bednění z prken tl. do 32 mm, otvoru plochy jednotlivě přes 4 m2</t>
  </si>
  <si>
    <t>1979210497</t>
  </si>
  <si>
    <t>"rozebrání pro zateplení římsy:" 92</t>
  </si>
  <si>
    <t>42</t>
  </si>
  <si>
    <t>76234199R1</t>
  </si>
  <si>
    <t>Očištění povrchu stávajícího bednění od zbytků izolace a hřebíků</t>
  </si>
  <si>
    <t>1620654688</t>
  </si>
  <si>
    <t>43</t>
  </si>
  <si>
    <t>76234244R1</t>
  </si>
  <si>
    <t>Montáž roštu tepelné izolace</t>
  </si>
  <si>
    <t>-1526235745</t>
  </si>
  <si>
    <t>34,15*10+6*8</t>
  </si>
  <si>
    <t>10,32*30+7*7,7</t>
  </si>
  <si>
    <t>34,15*19+6*17</t>
  </si>
  <si>
    <t>50</t>
  </si>
  <si>
    <t>44</t>
  </si>
  <si>
    <t>605141062</t>
  </si>
  <si>
    <t>řezivo jehličnaté lať pevnostní třída S10-13 průřez 60x60mm</t>
  </si>
  <si>
    <t>1056247046</t>
  </si>
  <si>
    <t>0,06*0,06*1553,85*1,08</t>
  </si>
  <si>
    <t>45</t>
  </si>
  <si>
    <t>762343912</t>
  </si>
  <si>
    <t>Bednění a laťování střech zabednění jednotlivých otvorů ve střeše prkny tl. do 32 mm (materiál v ceně), otvoru plochy jednotlivě přes 1 do 4 m2</t>
  </si>
  <si>
    <t>1171224784</t>
  </si>
  <si>
    <t>46</t>
  </si>
  <si>
    <t>762343913</t>
  </si>
  <si>
    <t>Bednění a laťování střech zabednění jednotlivých otvorů ve střeše prkny tl. do 32 mm (materiál v ceně), otvoru plochy jednotlivě přes 4 do 8 m2</t>
  </si>
  <si>
    <t>2012963444</t>
  </si>
  <si>
    <t>"rozebrání pro zateplení římsy:" 92*0,3</t>
  </si>
  <si>
    <t>47</t>
  </si>
  <si>
    <t>762521104</t>
  </si>
  <si>
    <t>Položení podlah nehoblovaných na sraz z prken hrubých</t>
  </si>
  <si>
    <t>-486507361</t>
  </si>
  <si>
    <t>"odpočet lávek:" -0,5*(1,3*4+(6,8+1+1+3)*2)*0,6</t>
  </si>
  <si>
    <t>"dif.folie:"-folDif</t>
  </si>
  <si>
    <t>48</t>
  </si>
  <si>
    <t>60511081</t>
  </si>
  <si>
    <t>řezivo jehličnaté středové smrk tl 18-32mm dl 4-5m</t>
  </si>
  <si>
    <t>-1616580317</t>
  </si>
  <si>
    <t>188,772*0,024*1,1</t>
  </si>
  <si>
    <t>49</t>
  </si>
  <si>
    <t>762895000</t>
  </si>
  <si>
    <t>Spojovací prostředky záklopu stropů, stropnic, podbíjení hřebíky, svory</t>
  </si>
  <si>
    <t>1892655303</t>
  </si>
  <si>
    <t>762900R01</t>
  </si>
  <si>
    <t>Výměna poškozeních latí osazených v železobetonových krokvích (výměna bednění viz samostatná položka)</t>
  </si>
  <si>
    <t>366042297</t>
  </si>
  <si>
    <t>"odhad - upřesnit po odkrytí:" 10</t>
  </si>
  <si>
    <t>51</t>
  </si>
  <si>
    <t>762910R01</t>
  </si>
  <si>
    <t>Montážní otvory (počet a rozměr dle technologie zhotovitele) - zřízení, zakrývání, zabednění</t>
  </si>
  <si>
    <t>soub</t>
  </si>
  <si>
    <t>-264841983</t>
  </si>
  <si>
    <t>52</t>
  </si>
  <si>
    <t>998762103</t>
  </si>
  <si>
    <t>Přesun hmot pro konstrukce tesařské stanovený z hmotnosti přesunovaného materiálu vodorovná dopravní vzdálenost do 50 m v objektech výšky přes 12 do 24 m</t>
  </si>
  <si>
    <t>2006353381</t>
  </si>
  <si>
    <t>53</t>
  </si>
  <si>
    <t>998762104</t>
  </si>
  <si>
    <t>Přesun hmot pro konstrukce tesařské stanovený z hmotnosti přesunovaného materiálu vodorovná dopravní vzdálenost do 50 m v objektech výšky přes 24 do 36 m</t>
  </si>
  <si>
    <t>-930106588</t>
  </si>
  <si>
    <t>764</t>
  </si>
  <si>
    <t>Konstrukce klempířské</t>
  </si>
  <si>
    <t>54</t>
  </si>
  <si>
    <t>764001821</t>
  </si>
  <si>
    <t>Demontáž klempířských konstrukcí krytiny ze svitků nebo tabulí do suti</t>
  </si>
  <si>
    <t>-1070069559</t>
  </si>
  <si>
    <t>55</t>
  </si>
  <si>
    <t>764001833</t>
  </si>
  <si>
    <t>Demontáž klempířských konstrukcí krytiny z taškových tabulí k dalšímu použití</t>
  </si>
  <si>
    <t>1554700565</t>
  </si>
  <si>
    <t>"stávající opravená střecha - pro napojení úžlabí a nároží:"4,3*0,5*2</t>
  </si>
  <si>
    <t>56</t>
  </si>
  <si>
    <t>764001891</t>
  </si>
  <si>
    <t>Demontáž klempířských konstrukcí oplechování úžlabí do suti</t>
  </si>
  <si>
    <t>1716928423</t>
  </si>
  <si>
    <t>57</t>
  </si>
  <si>
    <t>764001915</t>
  </si>
  <si>
    <t>Napojení nástřešního žlabu na falcovanou kratinu těsněnou drážkou</t>
  </si>
  <si>
    <t>419736027</t>
  </si>
  <si>
    <t>92+ 1,6</t>
  </si>
  <si>
    <t>58</t>
  </si>
  <si>
    <t>76400193R1</t>
  </si>
  <si>
    <t>Rozpojení a zpětné napojení stávajícího oplechování a nástřešního žlabu v úžlabí (celková dl cca 2,7m)</t>
  </si>
  <si>
    <t>1474899590</t>
  </si>
  <si>
    <t>59</t>
  </si>
  <si>
    <t>76400193R2</t>
  </si>
  <si>
    <t>Rozpojení a zpětné napojení stávajícího oplechování a nástřešního žlabu v nároží (celková dl cca 2,7m)</t>
  </si>
  <si>
    <t>-1221171475</t>
  </si>
  <si>
    <t>60</t>
  </si>
  <si>
    <t>764002821</t>
  </si>
  <si>
    <t>Demontáž klempířských konstrukcí střešního výlezu do suti</t>
  </si>
  <si>
    <t>1812866676</t>
  </si>
  <si>
    <t>61</t>
  </si>
  <si>
    <t>764002881</t>
  </si>
  <si>
    <t>Demontáž klempířských konstrukcí lemování střešních prostupů do suti</t>
  </si>
  <si>
    <t>-1259327375</t>
  </si>
  <si>
    <t>62</t>
  </si>
  <si>
    <t>764004821</t>
  </si>
  <si>
    <t>Demontáž klempířských konstrukcí žlabu nástřešního do suti</t>
  </si>
  <si>
    <t>-794500457</t>
  </si>
  <si>
    <t>63</t>
  </si>
  <si>
    <t>764004861</t>
  </si>
  <si>
    <t>Demontáž klempířských konstrukcí svodu do suti</t>
  </si>
  <si>
    <t>-2065460700</t>
  </si>
  <si>
    <t>64</t>
  </si>
  <si>
    <t>764021401</t>
  </si>
  <si>
    <t>Podkladní plech z hliníkového plechu rš 150 mm</t>
  </si>
  <si>
    <t>-398375969</t>
  </si>
  <si>
    <t>"pro přichycení u vikýřů:" (1,4*2+1,1)*4</t>
  </si>
  <si>
    <t>65</t>
  </si>
  <si>
    <t>76402140R3</t>
  </si>
  <si>
    <t>Podkladní plech z hliníkového plechu - profilace dle detailů PREFA (viz řez)</t>
  </si>
  <si>
    <t>-1851567086</t>
  </si>
  <si>
    <t>"okap:"92+(0,4+1)</t>
  </si>
  <si>
    <t>66</t>
  </si>
  <si>
    <t>76402140R4</t>
  </si>
  <si>
    <t>Zakládací plech šablon - systém PREFA+ těsnící pásek ( dle detailů PREFA )</t>
  </si>
  <si>
    <t>-27691604</t>
  </si>
  <si>
    <t>"okap:"88+(0,4+1)</t>
  </si>
  <si>
    <t>67</t>
  </si>
  <si>
    <t>764021421</t>
  </si>
  <si>
    <t>Dilatační lišta z hliníkového plechu připojovací, včetně tmelení rš 100 mm</t>
  </si>
  <si>
    <t>914287610</t>
  </si>
  <si>
    <t>"komín:" (0,45*2+1,65*2)*3+(0,6*2+1,35*2)*1</t>
  </si>
  <si>
    <t>68</t>
  </si>
  <si>
    <t>7640214R10</t>
  </si>
  <si>
    <t xml:space="preserve">Ochranná mřížka větrací mezery z Al děrovaného plechu </t>
  </si>
  <si>
    <t>724487036</t>
  </si>
  <si>
    <t>69</t>
  </si>
  <si>
    <t>764021R30</t>
  </si>
  <si>
    <t>Plech s falcem a oboustrannou okapní drážkou z hliníkového plechu (pro ukotvení bleskosvodu) rš 330 mm</t>
  </si>
  <si>
    <t>1529403643</t>
  </si>
  <si>
    <t>70</t>
  </si>
  <si>
    <t>764101173</t>
  </si>
  <si>
    <t>Montáž krytiny z plechu s úpravou u okapů, prostupů a výčnělků střechy rovné ze šablon, počet kusů přes 10 ks/m2 přes 30 do 60°</t>
  </si>
  <si>
    <t>1698073764</t>
  </si>
  <si>
    <t>"rozebraná krytina vedlejší střechy:" 4,3</t>
  </si>
  <si>
    <t>71</t>
  </si>
  <si>
    <t>764121413</t>
  </si>
  <si>
    <t>Krytina z hliníkového plechu s úpravou u okapů, prostupů a výčnělků střechy rovné drážkováním ze svitků rš 670 mm, sklon střechy přes 30 do 60°</t>
  </si>
  <si>
    <t>-47070726</t>
  </si>
  <si>
    <t>2,3*(35,98+10,55+35+3,13+3,515)</t>
  </si>
  <si>
    <t>"do vikýřů:" 2*0,6*4</t>
  </si>
  <si>
    <t>"napojení vedlejší střechy v úžlabí a nároží:" 2,3*1,6</t>
  </si>
  <si>
    <t>72</t>
  </si>
  <si>
    <t>764121463</t>
  </si>
  <si>
    <t>Krytina z hliníkového plechu s úpravou u okapů, prostupů a výčnělků ze šablon, počet kusů přes 10 ks/m2 přes 30 do 60°</t>
  </si>
  <si>
    <t>1953517037</t>
  </si>
  <si>
    <t>6*33*2+3,9*(4,6+2,5)</t>
  </si>
  <si>
    <t>"vikýře:"(-1,3*2/2)*4</t>
  </si>
  <si>
    <t>73</t>
  </si>
  <si>
    <t>764121491</t>
  </si>
  <si>
    <t>Krytina z hliníkového plechu s úpravou u okapů, prostupů a výčnělků Příplatek k cenám za těsnění drážek ve sklonu do 10°</t>
  </si>
  <si>
    <t>1069959998</t>
  </si>
  <si>
    <t>krFal+12,413</t>
  </si>
  <si>
    <t>74</t>
  </si>
  <si>
    <t>76422140R8</t>
  </si>
  <si>
    <t>Atypycký větraný hřeben z hliníkového plechu, včetně větrací mřížky a dřevěné pomocné konstrukce, vyříznutí větrací mezery - komplet dle výkresu detailu hřebene</t>
  </si>
  <si>
    <t>1966503363</t>
  </si>
  <si>
    <t>5*3+1,5*2</t>
  </si>
  <si>
    <t>75</t>
  </si>
  <si>
    <t>764221410</t>
  </si>
  <si>
    <t>Příplatek k větranému hřebeni - za systémový ukončovací prvek nad kalkulaci v ceníkové položce - dodávka a montáž</t>
  </si>
  <si>
    <t xml:space="preserve">kus </t>
  </si>
  <si>
    <t>1978069757</t>
  </si>
  <si>
    <t>76</t>
  </si>
  <si>
    <t>764221417</t>
  </si>
  <si>
    <t>Oplechování střešních prvků z hliníkového plechu hřebene nevětraného z hřebenáčů</t>
  </si>
  <si>
    <t>-1218838401</t>
  </si>
  <si>
    <t>23,85+6,6-18</t>
  </si>
  <si>
    <t>77</t>
  </si>
  <si>
    <t>764221441</t>
  </si>
  <si>
    <t>Oplechování střešních prvků z hliníkového plechu nároží nevětraného spojením na dvojitou stojatou drážku</t>
  </si>
  <si>
    <t>-1810776871</t>
  </si>
  <si>
    <t>2,55*4</t>
  </si>
  <si>
    <t>78</t>
  </si>
  <si>
    <t>764221447</t>
  </si>
  <si>
    <t>Oplechování střešních prvků z hliníkového plechu nároží nevětraného z hřebenáčů</t>
  </si>
  <si>
    <t>-1004015644</t>
  </si>
  <si>
    <t>7,55*3+2,7</t>
  </si>
  <si>
    <t>"napojení sousední střechy:" 4,7</t>
  </si>
  <si>
    <t>79</t>
  </si>
  <si>
    <t>76422146R7</t>
  </si>
  <si>
    <t>Oplechování střešních prvků z hliníkového plechu úžlabí PREFA bezpečnostní</t>
  </si>
  <si>
    <t>-217197680</t>
  </si>
  <si>
    <t>4,3+2*8+4,3</t>
  </si>
  <si>
    <t>80</t>
  </si>
  <si>
    <t>764221476</t>
  </si>
  <si>
    <t>Oplechování střešních prvků z hliníkového plechu Příplatek k cenám za provedení úžlabí v plechové krytině</t>
  </si>
  <si>
    <t>1001013993</t>
  </si>
  <si>
    <t>2,82*2</t>
  </si>
  <si>
    <t>81</t>
  </si>
  <si>
    <t>764223451</t>
  </si>
  <si>
    <t>Oplechování střešních prvků z hliníkového plechu střešní výlez rozměru 600 x 600 mm, střechy s krytinou skládanou ze šablon</t>
  </si>
  <si>
    <t>-247036614</t>
  </si>
  <si>
    <t>82</t>
  </si>
  <si>
    <t>764223458</t>
  </si>
  <si>
    <t>Oplechování střešních prvků z hliníkového plechu sněhový hák pro falcované tašky, šindele nebo šablony</t>
  </si>
  <si>
    <t>1643733714</t>
  </si>
  <si>
    <t>415,91*3</t>
  </si>
  <si>
    <t>(4,6+3,13+32,9+9,1+35,5)*4</t>
  </si>
  <si>
    <t>1590</t>
  </si>
  <si>
    <t>83</t>
  </si>
  <si>
    <t>76422345R9</t>
  </si>
  <si>
    <t>Sněhový hák pro falcované tašky - demontáž pro zpětné použití + zpětná montáž</t>
  </si>
  <si>
    <t>231075251</t>
  </si>
  <si>
    <t>"vedlejší střecha - zpětná momtáž:"16</t>
  </si>
  <si>
    <t>84</t>
  </si>
  <si>
    <t>764226400</t>
  </si>
  <si>
    <t>Oplechování parapetů z hliníkového plechu rovných mechanicky kotvené, bez rohů rš 100 mm</t>
  </si>
  <si>
    <t>-1426372924</t>
  </si>
  <si>
    <t>"okno vikýře:" 1*4</t>
  </si>
  <si>
    <t>85</t>
  </si>
  <si>
    <t>764226465</t>
  </si>
  <si>
    <t>Oplechování parapetů z hliníkového plechu rovných celoplošně lepené, bez rohů Příplatek k cenám za zvýšenou pracnost při provedení rohu nebo koutu do rš 400 mm</t>
  </si>
  <si>
    <t>289537063</t>
  </si>
  <si>
    <t>86</t>
  </si>
  <si>
    <t>764324412</t>
  </si>
  <si>
    <t>Lemování prostupů z hliníkového plechu bez lišty, střech s krytinou skládanou nebo z plechu</t>
  </si>
  <si>
    <t>793223862</t>
  </si>
  <si>
    <t>"vikýře vč.závětrné lišty:" 2,06*4</t>
  </si>
  <si>
    <t>"komín:" (0,45*2+1,65*2)*0,33+(0,6*2+1,35*2)*0,33+0,5*3</t>
  </si>
  <si>
    <t>87</t>
  </si>
  <si>
    <t>76435640R3</t>
  </si>
  <si>
    <t xml:space="preserve">Nástavec z nerezového plechu výšky do 500 mm, se stříškou střech, průměru 150 mm, vč.zabudování do komínu </t>
  </si>
  <si>
    <t>941237986</t>
  </si>
  <si>
    <t>6*2+4*2</t>
  </si>
  <si>
    <t>88</t>
  </si>
  <si>
    <t>764503106</t>
  </si>
  <si>
    <t>Montáž žlabu nadokapního (nástřešního) oblého tvaru háku</t>
  </si>
  <si>
    <t>642725543</t>
  </si>
  <si>
    <t>"háky nad výměru v URS položce (háky á 50cm):"93+2</t>
  </si>
  <si>
    <t>89</t>
  </si>
  <si>
    <t>55344829</t>
  </si>
  <si>
    <t>hák žlabový pro nástřešní žlab Al</t>
  </si>
  <si>
    <t>-507089329</t>
  </si>
  <si>
    <t>90</t>
  </si>
  <si>
    <t>764523407</t>
  </si>
  <si>
    <t>Žlab nadokapní (nástřešní) z hliníkového plechu oblého tvaru, včetně háků, čel a hrdel rš 670 mm</t>
  </si>
  <si>
    <t>-1760698710</t>
  </si>
  <si>
    <t>36,46+12,335+39,68+3,13</t>
  </si>
  <si>
    <t>0,8+0,8</t>
  </si>
  <si>
    <t>91</t>
  </si>
  <si>
    <t>764523427</t>
  </si>
  <si>
    <t>Žlab nadokapní (nástřešní) z hliníkového plechu Příplatek k cenám za zvýšenou pracnost při provedení rohu nebo koutu rš 670 mm</t>
  </si>
  <si>
    <t>-418666368</t>
  </si>
  <si>
    <t>4+2</t>
  </si>
  <si>
    <t>92</t>
  </si>
  <si>
    <t>764523441</t>
  </si>
  <si>
    <t>Vyústění nástřešního žlabu z Al plechu</t>
  </si>
  <si>
    <t>156114312</t>
  </si>
  <si>
    <t>93</t>
  </si>
  <si>
    <t>764527408</t>
  </si>
  <si>
    <t>Dilatace žlabů z hliníkového plechu vložením dilatačního pásu s pryžovou vložkou rš 700 mm</t>
  </si>
  <si>
    <t>-646716286</t>
  </si>
  <si>
    <t>94</t>
  </si>
  <si>
    <t>764528423</t>
  </si>
  <si>
    <t>Svod z hliníkového plechu včetně objímek, kolen a odskoků kruhový, průměru 120 mm</t>
  </si>
  <si>
    <t>2137261820</t>
  </si>
  <si>
    <t>14,6*5</t>
  </si>
  <si>
    <t>95</t>
  </si>
  <si>
    <t>764529R05</t>
  </si>
  <si>
    <t>D+M Nástavec odvětrání PREFA DN 120+podložka k utěsnění nástavce</t>
  </si>
  <si>
    <t>-361150713</t>
  </si>
  <si>
    <t>96</t>
  </si>
  <si>
    <t>764529R12</t>
  </si>
  <si>
    <t>D+M Prostup PREFA DN 80 -125 pro falcované šablony 29x29cm</t>
  </si>
  <si>
    <t>-190629908</t>
  </si>
  <si>
    <t>97</t>
  </si>
  <si>
    <t>764900R01</t>
  </si>
  <si>
    <t>Rozebrání hřebenáče na vedlejší střeše z PREFA hřebenáčů a zpětná montáž s napojení na nově instalovaný hřebenáč</t>
  </si>
  <si>
    <t>1611921997</t>
  </si>
  <si>
    <t>98</t>
  </si>
  <si>
    <t>998764103</t>
  </si>
  <si>
    <t>Přesun hmot pro konstrukce klempířské stanovený z hmotnosti přesunovaného materiálu vodorovná dopravní vzdálenost do 50 m v objektech výšky přes 12 do 24 m</t>
  </si>
  <si>
    <t>-1801532216</t>
  </si>
  <si>
    <t>99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</si>
  <si>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</si>
  <si>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</si>
  <si>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1944432498</t>
  </si>
  <si>
    <t>765</t>
  </si>
  <si>
    <t>Krytina skládaná</t>
  </si>
  <si>
    <t>100</t>
  </si>
  <si>
    <t>765131801</t>
  </si>
  <si>
    <t>Demontáž vláknocementové krytiny skládané sklonu do 30° do suti</t>
  </si>
  <si>
    <t>-870146424</t>
  </si>
  <si>
    <t>101</t>
  </si>
  <si>
    <t>765131821</t>
  </si>
  <si>
    <t>Demontáž vláknocementové krytiny skládané sklonu do 30° hřebene nebo nároží z hřebenáčů do suti</t>
  </si>
  <si>
    <t>-853026916</t>
  </si>
  <si>
    <t>18+12,45+30,05</t>
  </si>
  <si>
    <t>102</t>
  </si>
  <si>
    <t>765131841</t>
  </si>
  <si>
    <t>Demontáž vláknocementové krytiny skládané Příplatek k cenám za sklon přes 30° demontáže krytiny</t>
  </si>
  <si>
    <t>934775504</t>
  </si>
  <si>
    <t>103</t>
  </si>
  <si>
    <t>7651319R9</t>
  </si>
  <si>
    <t xml:space="preserve">Příplatek k cenám demontáže vláknocementové krytiny - soubor opatření pro práci s azbestem </t>
  </si>
  <si>
    <t>1759258202</t>
  </si>
  <si>
    <t>104</t>
  </si>
  <si>
    <t>765191011</t>
  </si>
  <si>
    <t>Montáž pojistné hydroizolační nebo parotěsné fólie kladené ve sklonu přes 20° volně na krokve</t>
  </si>
  <si>
    <t>-1292491917</t>
  </si>
  <si>
    <t>1,895*6,25+1,6*4,8+3,745*6,51+3,745*12,87+2,495*14,61</t>
  </si>
  <si>
    <t>2,545*6,51+1,895*5,22</t>
  </si>
  <si>
    <t>7,425*2,8+7,95*2,96</t>
  </si>
  <si>
    <t>105</t>
  </si>
  <si>
    <t>2832904R1</t>
  </si>
  <si>
    <t>fólie Dorken Delta Pentaxx bez integrované pásky</t>
  </si>
  <si>
    <t>1855825007</t>
  </si>
  <si>
    <t>folDif*1,1</t>
  </si>
  <si>
    <t>106</t>
  </si>
  <si>
    <t>765192001</t>
  </si>
  <si>
    <t>Nouzové zakrytí střechy plachtou</t>
  </si>
  <si>
    <t>1337228898</t>
  </si>
  <si>
    <t>"předpoklad okamžitého zakrývání pojistnou izolací:" plstř*0,4</t>
  </si>
  <si>
    <t>107</t>
  </si>
  <si>
    <t>998765103</t>
  </si>
  <si>
    <t>Přesun hmot pro krytiny skládané stanovený z hmotnosti přesunovaného materiálu vodorovná dopravní vzdálenost do 50 m na objektech výšky přes 12 do 24 m</t>
  </si>
  <si>
    <t>555890162</t>
  </si>
  <si>
    <t>108</t>
  </si>
  <si>
    <t>998765181</t>
  </si>
  <si>
    <t>Přesun hmot pro krytiny skládané stanovený z hmotnosti přesunovaného materiálu Příplatek k cenám za přesun prováděný bez použití mechanizace pro jakoukoliv výšku objektu</t>
  </si>
  <si>
    <t>-30611191</t>
  </si>
  <si>
    <t>766</t>
  </si>
  <si>
    <t>Konstrukce truhlářské</t>
  </si>
  <si>
    <t>109</t>
  </si>
  <si>
    <t>766900R01</t>
  </si>
  <si>
    <t>Oprava stávajících trojúhelníkových oken stšešních vikýřů vel.900x600mm - přesklení, oprava a nátěr křídel a rámů, manipulace</t>
  </si>
  <si>
    <t>1527636915</t>
  </si>
  <si>
    <t>783</t>
  </si>
  <si>
    <t>Dokončovací práce - nátěry</t>
  </si>
  <si>
    <t>110</t>
  </si>
  <si>
    <t>783826675</t>
  </si>
  <si>
    <t>Hydrofobizační nátěr omítek silikonový, transparentní, povrchů hrubých betonových povrchů nebo omítek hrubých, rýhovaných tenkovrstvých nebo škrábaných (břízolitových)</t>
  </si>
  <si>
    <t>-1640426517</t>
  </si>
  <si>
    <t>"komínová hlava:" 1,45*0,55*4+0,15*4*4</t>
  </si>
  <si>
    <t>787</t>
  </si>
  <si>
    <t>Dokončovací práce - zasklívání</t>
  </si>
  <si>
    <t>111</t>
  </si>
  <si>
    <t>787900R01</t>
  </si>
  <si>
    <t>Okenní folie proti prostupu UV záření - dodávka a montáž</t>
  </si>
  <si>
    <t>1411049787</t>
  </si>
  <si>
    <t>"výlezy:" 0,6*0,6*2</t>
  </si>
  <si>
    <t>"vikýře:" 0,5*4</t>
  </si>
  <si>
    <t>Práce a dodávky M</t>
  </si>
  <si>
    <t>21-M</t>
  </si>
  <si>
    <t>Elektromontáže</t>
  </si>
  <si>
    <t>112</t>
  </si>
  <si>
    <t>210200110</t>
  </si>
  <si>
    <t>Demontáž stávajícího střešního vedení bleskosvodu (z AlMgSi d=8mm) vč.jímacích tyčí spojovacího a upevňovacího materiálu , přesuny a zabezpečení - pro zpětné použití</t>
  </si>
  <si>
    <t>-678756360</t>
  </si>
  <si>
    <t>2,5*4+10,1*2+1,2+23,85+8,04+2,7+6,6+1,3+3*1</t>
  </si>
  <si>
    <t>113</t>
  </si>
  <si>
    <t>210200120</t>
  </si>
  <si>
    <t xml:space="preserve">Zpětná montáž střešního vedení bleskosvodu v plném rozsahu v provedení pro krytinu z Al.plechu (vč.jímacích tyčí ,doplnění podužného a spojovacího certifikovaného sp.materiálu,podložek, přesuny) viz text v TZ
 </t>
  </si>
  <si>
    <t>-2096066825</t>
  </si>
  <si>
    <t>76,89-0,9*4</t>
  </si>
  <si>
    <t>114</t>
  </si>
  <si>
    <t>210200131</t>
  </si>
  <si>
    <t xml:space="preserve">D+M Jímací tyč z AlMgSi d=8mm + propojení se stávající soustavou </t>
  </si>
  <si>
    <t>332391465</t>
  </si>
  <si>
    <t>115</t>
  </si>
  <si>
    <t>210200910</t>
  </si>
  <si>
    <t>Revize po opravě, protokoly, dokumentace skutečného provedení</t>
  </si>
  <si>
    <t>1571607400</t>
  </si>
  <si>
    <t>VRN</t>
  </si>
  <si>
    <t>Vedlejší rozpočtové náklady</t>
  </si>
  <si>
    <t>VRN3</t>
  </si>
  <si>
    <t>Zařízení staveniště</t>
  </si>
  <si>
    <t>116</t>
  </si>
  <si>
    <t>0300010R11</t>
  </si>
  <si>
    <t>Zařízení staveniště -vč. jeho oplocení a zabezpečení (zřízení, pronájem, odstranění)</t>
  </si>
  <si>
    <t>1024</t>
  </si>
  <si>
    <t>904960232</t>
  </si>
  <si>
    <t>VRN4</t>
  </si>
  <si>
    <t>Inženýrská činnost</t>
  </si>
  <si>
    <t>117</t>
  </si>
  <si>
    <t>040001010</t>
  </si>
  <si>
    <t>Kkompletační činnost</t>
  </si>
  <si>
    <t>-1611043608</t>
  </si>
  <si>
    <t>VRN9</t>
  </si>
  <si>
    <t>Ostatní náklady</t>
  </si>
  <si>
    <t>118</t>
  </si>
  <si>
    <t>090001002</t>
  </si>
  <si>
    <t>Ostatní náklady zhotovitele (např.doprava/ubytování pracovníků, dopravné subdodavatelů, přeprava strojů .. a jiné...)</t>
  </si>
  <si>
    <t>853013388</t>
  </si>
  <si>
    <t>SEZNAM FIGUR</t>
  </si>
  <si>
    <t>Výměra</t>
  </si>
  <si>
    <t>Použití figury:</t>
  </si>
  <si>
    <t>Montáž pojistné hydroizolační nebo parotěsné fólie kladené ve sklonu do 30° volně na krokve</t>
  </si>
  <si>
    <t>Položení podlahy z hrubých prken na sraz</t>
  </si>
  <si>
    <t>fólie kontaktní difuzně propustná pro doplňkovou hydroizolační vrstvu, třívrstvá 140g/m2</t>
  </si>
  <si>
    <t>Krytina střechy rovné drážkováním ze svitků z Al plechu rš 670 mm sklonu do 60°</t>
  </si>
  <si>
    <t>Demontáž krytiny ze svitků nebo tabulí do suti</t>
  </si>
  <si>
    <t>Příplatek k cenám krytiny z Al plechu za těsnění drážek sklonu do 10°</t>
  </si>
  <si>
    <t>Odstranění tepelné izolace podlah volně kladené z vláknitých materiálů suchých tl do 100 mm</t>
  </si>
  <si>
    <t>Montáž izolace tepelné podlah volně kladenými mezi trámy nebo hranoly rohožemi, pásy, dílci, deskami 1 vrstva</t>
  </si>
  <si>
    <t>Čištění budov vysátí prachu z ostatních ploch</t>
  </si>
  <si>
    <t>deska tepelně izolační minerální univerzální λ=0,038-0,039 tl 70mm</t>
  </si>
  <si>
    <t>Provedení povlakové krytiny střech přes 30° podkladní vrstvy pásy na sucho samolepící</t>
  </si>
  <si>
    <t>Odstranění povlakové krytiny střech přes 30° jednovrstvé</t>
  </si>
  <si>
    <t>Nouzové (provizorní) zakrytí střechy plachtou</t>
  </si>
  <si>
    <t>Krytina střechy rovné ze šablon z Al plechu přes 10 ks/m2 sklonu do 60°</t>
  </si>
  <si>
    <t>Demontáž vláknocementové skládané krytiny sklonu do 30° do suti</t>
  </si>
  <si>
    <t>Příplatek k cenám demontáže skládané vláknocementové krytiny za sklon přes 30°</t>
  </si>
  <si>
    <t>Impregnace řeziva proti dřevokaznému hmyzu, houbám a plísním máčením třída ohrožení 3 a 4</t>
  </si>
  <si>
    <t>Spojovací prostředky pro montáž záklopu, stropnice a podbíjení</t>
  </si>
  <si>
    <t>řezivo jehličnaté lať pevnostní třída S10-13 průřez 40x60mm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</si>
</sst>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3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/>
    </xf>
    <xf numFmtId="167" fontId="38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51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2007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 xml:space="preserve">Výměna střešní krytiny bytových domů  čp.875 a 876, ul.Pražská, Vrchlabí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16. 3. 2020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Vrchlabí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>Ing.P.Starý, Vrchlabí</v>
      </c>
      <c r="AN49" s="65"/>
      <c r="AO49" s="65"/>
      <c r="AP49" s="65"/>
      <c r="AQ49" s="41"/>
      <c r="AR49" s="45"/>
      <c r="AS49" s="75" t="s">
        <v>52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34</v>
      </c>
      <c r="AJ50" s="41"/>
      <c r="AK50" s="41"/>
      <c r="AL50" s="41"/>
      <c r="AM50" s="74" t="str">
        <f>IF(E20="","",E20)</f>
        <v>Ing. Jiřičková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53</v>
      </c>
      <c r="D52" s="88"/>
      <c r="E52" s="88"/>
      <c r="F52" s="88"/>
      <c r="G52" s="88"/>
      <c r="H52" s="89"/>
      <c r="I52" s="90" t="s">
        <v>54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55</v>
      </c>
      <c r="AH52" s="88"/>
      <c r="AI52" s="88"/>
      <c r="AJ52" s="88"/>
      <c r="AK52" s="88"/>
      <c r="AL52" s="88"/>
      <c r="AM52" s="88"/>
      <c r="AN52" s="90" t="s">
        <v>56</v>
      </c>
      <c r="AO52" s="88"/>
      <c r="AP52" s="88"/>
      <c r="AQ52" s="92" t="s">
        <v>57</v>
      </c>
      <c r="AR52" s="45"/>
      <c r="AS52" s="93" t="s">
        <v>58</v>
      </c>
      <c r="AT52" s="94" t="s">
        <v>59</v>
      </c>
      <c r="AU52" s="94" t="s">
        <v>60</v>
      </c>
      <c r="AV52" s="94" t="s">
        <v>61</v>
      </c>
      <c r="AW52" s="94" t="s">
        <v>62</v>
      </c>
      <c r="AX52" s="94" t="s">
        <v>63</v>
      </c>
      <c r="AY52" s="94" t="s">
        <v>64</v>
      </c>
      <c r="AZ52" s="94" t="s">
        <v>65</v>
      </c>
      <c r="BA52" s="94" t="s">
        <v>66</v>
      </c>
      <c r="BB52" s="94" t="s">
        <v>67</v>
      </c>
      <c r="BC52" s="94" t="s">
        <v>68</v>
      </c>
      <c r="BD52" s="95" t="s">
        <v>69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70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71</v>
      </c>
      <c r="BT54" s="110" t="s">
        <v>72</v>
      </c>
      <c r="BV54" s="110" t="s">
        <v>73</v>
      </c>
      <c r="BW54" s="110" t="s">
        <v>5</v>
      </c>
      <c r="BX54" s="110" t="s">
        <v>74</v>
      </c>
      <c r="CL54" s="110" t="s">
        <v>19</v>
      </c>
    </row>
    <row r="55" spans="1:90" s="7" customFormat="1" ht="24.75" customHeight="1">
      <c r="A55" s="111" t="s">
        <v>75</v>
      </c>
      <c r="B55" s="112"/>
      <c r="C55" s="113"/>
      <c r="D55" s="114" t="s">
        <v>14</v>
      </c>
      <c r="E55" s="114"/>
      <c r="F55" s="114"/>
      <c r="G55" s="114"/>
      <c r="H55" s="114"/>
      <c r="I55" s="115"/>
      <c r="J55" s="114" t="s">
        <v>17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'2007 - Výměna střešní kry...'!J28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76</v>
      </c>
      <c r="AR55" s="118"/>
      <c r="AS55" s="119">
        <v>0</v>
      </c>
      <c r="AT55" s="120">
        <f>ROUND(SUM(AV55:AW55),2)</f>
        <v>0</v>
      </c>
      <c r="AU55" s="121">
        <f>'2007 - Výměna střešní kry...'!P94</f>
        <v>0</v>
      </c>
      <c r="AV55" s="120">
        <f>'2007 - Výměna střešní kry...'!J31</f>
        <v>0</v>
      </c>
      <c r="AW55" s="120">
        <f>'2007 - Výměna střešní kry...'!J32</f>
        <v>0</v>
      </c>
      <c r="AX55" s="120">
        <f>'2007 - Výměna střešní kry...'!J33</f>
        <v>0</v>
      </c>
      <c r="AY55" s="120">
        <f>'2007 - Výměna střešní kry...'!J34</f>
        <v>0</v>
      </c>
      <c r="AZ55" s="120">
        <f>'2007 - Výměna střešní kry...'!F31</f>
        <v>0</v>
      </c>
      <c r="BA55" s="120">
        <f>'2007 - Výměna střešní kry...'!F32</f>
        <v>0</v>
      </c>
      <c r="BB55" s="120">
        <f>'2007 - Výměna střešní kry...'!F33</f>
        <v>0</v>
      </c>
      <c r="BC55" s="120">
        <f>'2007 - Výměna střešní kry...'!F34</f>
        <v>0</v>
      </c>
      <c r="BD55" s="122">
        <f>'2007 - Výměna střešní kry...'!F35</f>
        <v>0</v>
      </c>
      <c r="BE55" s="7"/>
      <c r="BT55" s="123" t="s">
        <v>77</v>
      </c>
      <c r="BU55" s="123" t="s">
        <v>78</v>
      </c>
      <c r="BV55" s="123" t="s">
        <v>73</v>
      </c>
      <c r="BW55" s="123" t="s">
        <v>5</v>
      </c>
      <c r="BX55" s="123" t="s">
        <v>74</v>
      </c>
      <c r="CL55" s="123" t="s">
        <v>19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07 - Výměna střešní kry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2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5</v>
      </c>
      <c r="AZ2" s="125" t="s">
        <v>79</v>
      </c>
      <c r="BA2" s="125" t="s">
        <v>19</v>
      </c>
      <c r="BB2" s="125" t="s">
        <v>19</v>
      </c>
      <c r="BC2" s="125" t="s">
        <v>80</v>
      </c>
      <c r="BD2" s="125" t="s">
        <v>81</v>
      </c>
    </row>
    <row r="3" spans="2:56" s="1" customFormat="1" ht="6.95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21"/>
      <c r="AT3" s="18" t="s">
        <v>77</v>
      </c>
      <c r="AZ3" s="125" t="s">
        <v>82</v>
      </c>
      <c r="BA3" s="125" t="s">
        <v>19</v>
      </c>
      <c r="BB3" s="125" t="s">
        <v>19</v>
      </c>
      <c r="BC3" s="125" t="s">
        <v>83</v>
      </c>
      <c r="BD3" s="125" t="s">
        <v>81</v>
      </c>
    </row>
    <row r="4" spans="2:56" s="1" customFormat="1" ht="24.95" customHeight="1">
      <c r="B4" s="21"/>
      <c r="D4" s="129" t="s">
        <v>84</v>
      </c>
      <c r="I4" s="124"/>
      <c r="L4" s="21"/>
      <c r="M4" s="130" t="s">
        <v>10</v>
      </c>
      <c r="AT4" s="18" t="s">
        <v>4</v>
      </c>
      <c r="AZ4" s="125" t="s">
        <v>85</v>
      </c>
      <c r="BA4" s="125" t="s">
        <v>19</v>
      </c>
      <c r="BB4" s="125" t="s">
        <v>19</v>
      </c>
      <c r="BC4" s="125" t="s">
        <v>86</v>
      </c>
      <c r="BD4" s="125" t="s">
        <v>81</v>
      </c>
    </row>
    <row r="5" spans="2:56" s="1" customFormat="1" ht="6.95" customHeight="1">
      <c r="B5" s="21"/>
      <c r="I5" s="124"/>
      <c r="L5" s="21"/>
      <c r="AZ5" s="125" t="s">
        <v>87</v>
      </c>
      <c r="BA5" s="125" t="s">
        <v>19</v>
      </c>
      <c r="BB5" s="125" t="s">
        <v>19</v>
      </c>
      <c r="BC5" s="125" t="s">
        <v>88</v>
      </c>
      <c r="BD5" s="125" t="s">
        <v>81</v>
      </c>
    </row>
    <row r="6" spans="1:56" s="2" customFormat="1" ht="12" customHeight="1">
      <c r="A6" s="39"/>
      <c r="B6" s="45"/>
      <c r="C6" s="39"/>
      <c r="D6" s="131" t="s">
        <v>16</v>
      </c>
      <c r="E6" s="39"/>
      <c r="F6" s="39"/>
      <c r="G6" s="39"/>
      <c r="H6" s="39"/>
      <c r="I6" s="132"/>
      <c r="J6" s="39"/>
      <c r="K6" s="39"/>
      <c r="L6" s="133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Z6" s="125" t="s">
        <v>89</v>
      </c>
      <c r="BA6" s="125" t="s">
        <v>19</v>
      </c>
      <c r="BB6" s="125" t="s">
        <v>19</v>
      </c>
      <c r="BC6" s="125" t="s">
        <v>90</v>
      </c>
      <c r="BD6" s="125" t="s">
        <v>81</v>
      </c>
    </row>
    <row r="7" spans="1:56" s="2" customFormat="1" ht="16.5" customHeight="1">
      <c r="A7" s="39"/>
      <c r="B7" s="45"/>
      <c r="C7" s="39"/>
      <c r="D7" s="39"/>
      <c r="E7" s="134" t="s">
        <v>17</v>
      </c>
      <c r="F7" s="39"/>
      <c r="G7" s="39"/>
      <c r="H7" s="39"/>
      <c r="I7" s="132"/>
      <c r="J7" s="39"/>
      <c r="K7" s="39"/>
      <c r="L7" s="133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Z7" s="125" t="s">
        <v>91</v>
      </c>
      <c r="BA7" s="125" t="s">
        <v>19</v>
      </c>
      <c r="BB7" s="125" t="s">
        <v>19</v>
      </c>
      <c r="BC7" s="125" t="s">
        <v>92</v>
      </c>
      <c r="BD7" s="125" t="s">
        <v>81</v>
      </c>
    </row>
    <row r="8" spans="1:56" s="2" customFormat="1" ht="12">
      <c r="A8" s="39"/>
      <c r="B8" s="45"/>
      <c r="C8" s="39"/>
      <c r="D8" s="39"/>
      <c r="E8" s="39"/>
      <c r="F8" s="39"/>
      <c r="G8" s="39"/>
      <c r="H8" s="39"/>
      <c r="I8" s="132"/>
      <c r="J8" s="39"/>
      <c r="K8" s="39"/>
      <c r="L8" s="133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25" t="s">
        <v>93</v>
      </c>
      <c r="BA8" s="125" t="s">
        <v>19</v>
      </c>
      <c r="BB8" s="125" t="s">
        <v>19</v>
      </c>
      <c r="BC8" s="125" t="s">
        <v>94</v>
      </c>
      <c r="BD8" s="125" t="s">
        <v>81</v>
      </c>
    </row>
    <row r="9" spans="1:31" s="2" customFormat="1" ht="12" customHeight="1">
      <c r="A9" s="39"/>
      <c r="B9" s="45"/>
      <c r="C9" s="39"/>
      <c r="D9" s="131" t="s">
        <v>18</v>
      </c>
      <c r="E9" s="39"/>
      <c r="F9" s="135" t="s">
        <v>19</v>
      </c>
      <c r="G9" s="39"/>
      <c r="H9" s="39"/>
      <c r="I9" s="136" t="s">
        <v>20</v>
      </c>
      <c r="J9" s="135" t="s">
        <v>19</v>
      </c>
      <c r="K9" s="39"/>
      <c r="L9" s="133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31" t="s">
        <v>21</v>
      </c>
      <c r="E10" s="39"/>
      <c r="F10" s="135" t="s">
        <v>22</v>
      </c>
      <c r="G10" s="39"/>
      <c r="H10" s="39"/>
      <c r="I10" s="136" t="s">
        <v>23</v>
      </c>
      <c r="J10" s="137" t="str">
        <f>'Rekapitulace stavby'!AN8</f>
        <v>16. 3. 2020</v>
      </c>
      <c r="K10" s="39"/>
      <c r="L10" s="133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132"/>
      <c r="J11" s="39"/>
      <c r="K11" s="39"/>
      <c r="L11" s="133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1" t="s">
        <v>25</v>
      </c>
      <c r="E12" s="39"/>
      <c r="F12" s="39"/>
      <c r="G12" s="39"/>
      <c r="H12" s="39"/>
      <c r="I12" s="136" t="s">
        <v>26</v>
      </c>
      <c r="J12" s="135" t="s">
        <v>19</v>
      </c>
      <c r="K12" s="39"/>
      <c r="L12" s="133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8" customHeight="1">
      <c r="A13" s="39"/>
      <c r="B13" s="45"/>
      <c r="C13" s="39"/>
      <c r="D13" s="39"/>
      <c r="E13" s="135" t="s">
        <v>27</v>
      </c>
      <c r="F13" s="39"/>
      <c r="G13" s="39"/>
      <c r="H13" s="39"/>
      <c r="I13" s="136" t="s">
        <v>28</v>
      </c>
      <c r="J13" s="135" t="s">
        <v>19</v>
      </c>
      <c r="K13" s="39"/>
      <c r="L13" s="133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132"/>
      <c r="J14" s="39"/>
      <c r="K14" s="39"/>
      <c r="L14" s="133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1" t="s">
        <v>29</v>
      </c>
      <c r="E15" s="39"/>
      <c r="F15" s="39"/>
      <c r="G15" s="39"/>
      <c r="H15" s="39"/>
      <c r="I15" s="136" t="s">
        <v>26</v>
      </c>
      <c r="J15" s="34" t="str">
        <f>'Rekapitulace stavby'!AN13</f>
        <v>Vyplň údaj</v>
      </c>
      <c r="K15" s="39"/>
      <c r="L15" s="133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35"/>
      <c r="G16" s="135"/>
      <c r="H16" s="135"/>
      <c r="I16" s="136" t="s">
        <v>28</v>
      </c>
      <c r="J16" s="34" t="str">
        <f>'Rekapitulace stavby'!AN14</f>
        <v>Vyplň údaj</v>
      </c>
      <c r="K16" s="39"/>
      <c r="L16" s="133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132"/>
      <c r="J17" s="39"/>
      <c r="K17" s="39"/>
      <c r="L17" s="133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1" t="s">
        <v>31</v>
      </c>
      <c r="E18" s="39"/>
      <c r="F18" s="39"/>
      <c r="G18" s="39"/>
      <c r="H18" s="39"/>
      <c r="I18" s="136" t="s">
        <v>26</v>
      </c>
      <c r="J18" s="135" t="s">
        <v>19</v>
      </c>
      <c r="K18" s="39"/>
      <c r="L18" s="133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35" t="s">
        <v>32</v>
      </c>
      <c r="F19" s="39"/>
      <c r="G19" s="39"/>
      <c r="H19" s="39"/>
      <c r="I19" s="136" t="s">
        <v>28</v>
      </c>
      <c r="J19" s="135" t="s">
        <v>19</v>
      </c>
      <c r="K19" s="39"/>
      <c r="L19" s="133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132"/>
      <c r="J20" s="39"/>
      <c r="K20" s="39"/>
      <c r="L20" s="133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1" t="s">
        <v>34</v>
      </c>
      <c r="E21" s="39"/>
      <c r="F21" s="39"/>
      <c r="G21" s="39"/>
      <c r="H21" s="39"/>
      <c r="I21" s="136" t="s">
        <v>26</v>
      </c>
      <c r="J21" s="135" t="s">
        <v>19</v>
      </c>
      <c r="K21" s="39"/>
      <c r="L21" s="133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35" t="s">
        <v>35</v>
      </c>
      <c r="F22" s="39"/>
      <c r="G22" s="39"/>
      <c r="H22" s="39"/>
      <c r="I22" s="136" t="s">
        <v>28</v>
      </c>
      <c r="J22" s="135" t="s">
        <v>19</v>
      </c>
      <c r="K22" s="39"/>
      <c r="L22" s="133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132"/>
      <c r="J23" s="39"/>
      <c r="K23" s="39"/>
      <c r="L23" s="133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1" t="s">
        <v>36</v>
      </c>
      <c r="E24" s="39"/>
      <c r="F24" s="39"/>
      <c r="G24" s="39"/>
      <c r="H24" s="39"/>
      <c r="I24" s="132"/>
      <c r="J24" s="39"/>
      <c r="K24" s="39"/>
      <c r="L24" s="133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47.25" customHeight="1">
      <c r="A25" s="138"/>
      <c r="B25" s="139"/>
      <c r="C25" s="138"/>
      <c r="D25" s="138"/>
      <c r="E25" s="140" t="s">
        <v>37</v>
      </c>
      <c r="F25" s="140"/>
      <c r="G25" s="140"/>
      <c r="H25" s="140"/>
      <c r="I25" s="141"/>
      <c r="J25" s="138"/>
      <c r="K25" s="138"/>
      <c r="L25" s="142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132"/>
      <c r="J26" s="39"/>
      <c r="K26" s="39"/>
      <c r="L26" s="133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3"/>
      <c r="E27" s="143"/>
      <c r="F27" s="143"/>
      <c r="G27" s="143"/>
      <c r="H27" s="143"/>
      <c r="I27" s="144"/>
      <c r="J27" s="143"/>
      <c r="K27" s="143"/>
      <c r="L27" s="133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25.4" customHeight="1">
      <c r="A28" s="39"/>
      <c r="B28" s="45"/>
      <c r="C28" s="39"/>
      <c r="D28" s="145" t="s">
        <v>38</v>
      </c>
      <c r="E28" s="39"/>
      <c r="F28" s="39"/>
      <c r="G28" s="39"/>
      <c r="H28" s="39"/>
      <c r="I28" s="132"/>
      <c r="J28" s="146">
        <f>ROUND(J94,2)</f>
        <v>0</v>
      </c>
      <c r="K28" s="39"/>
      <c r="L28" s="133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3"/>
      <c r="E29" s="143"/>
      <c r="F29" s="143"/>
      <c r="G29" s="143"/>
      <c r="H29" s="143"/>
      <c r="I29" s="144"/>
      <c r="J29" s="143"/>
      <c r="K29" s="143"/>
      <c r="L29" s="133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4.4" customHeight="1">
      <c r="A30" s="39"/>
      <c r="B30" s="45"/>
      <c r="C30" s="39"/>
      <c r="D30" s="39"/>
      <c r="E30" s="39"/>
      <c r="F30" s="147" t="s">
        <v>40</v>
      </c>
      <c r="G30" s="39"/>
      <c r="H30" s="39"/>
      <c r="I30" s="148" t="s">
        <v>39</v>
      </c>
      <c r="J30" s="147" t="s">
        <v>41</v>
      </c>
      <c r="K30" s="39"/>
      <c r="L30" s="133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4.4" customHeight="1">
      <c r="A31" s="39"/>
      <c r="B31" s="45"/>
      <c r="C31" s="39"/>
      <c r="D31" s="149" t="s">
        <v>42</v>
      </c>
      <c r="E31" s="131" t="s">
        <v>43</v>
      </c>
      <c r="F31" s="150">
        <f>ROUND((SUM(BE94:BE342)),2)</f>
        <v>0</v>
      </c>
      <c r="G31" s="39"/>
      <c r="H31" s="39"/>
      <c r="I31" s="151">
        <v>0.21</v>
      </c>
      <c r="J31" s="150">
        <f>ROUND(((SUM(BE94:BE342))*I31),2)</f>
        <v>0</v>
      </c>
      <c r="K31" s="39"/>
      <c r="L31" s="133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131" t="s">
        <v>44</v>
      </c>
      <c r="F32" s="150">
        <f>ROUND((SUM(BF94:BF342)),2)</f>
        <v>0</v>
      </c>
      <c r="G32" s="39"/>
      <c r="H32" s="39"/>
      <c r="I32" s="151">
        <v>0.15</v>
      </c>
      <c r="J32" s="150">
        <f>ROUND(((SUM(BF94:BF342))*I32),2)</f>
        <v>0</v>
      </c>
      <c r="K32" s="39"/>
      <c r="L32" s="133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 hidden="1">
      <c r="A33" s="39"/>
      <c r="B33" s="45"/>
      <c r="C33" s="39"/>
      <c r="D33" s="39"/>
      <c r="E33" s="131" t="s">
        <v>45</v>
      </c>
      <c r="F33" s="150">
        <f>ROUND((SUM(BG94:BG342)),2)</f>
        <v>0</v>
      </c>
      <c r="G33" s="39"/>
      <c r="H33" s="39"/>
      <c r="I33" s="151">
        <v>0.21</v>
      </c>
      <c r="J33" s="150">
        <f>0</f>
        <v>0</v>
      </c>
      <c r="K33" s="39"/>
      <c r="L33" s="133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 hidden="1">
      <c r="A34" s="39"/>
      <c r="B34" s="45"/>
      <c r="C34" s="39"/>
      <c r="D34" s="39"/>
      <c r="E34" s="131" t="s">
        <v>46</v>
      </c>
      <c r="F34" s="150">
        <f>ROUND((SUM(BH94:BH342)),2)</f>
        <v>0</v>
      </c>
      <c r="G34" s="39"/>
      <c r="H34" s="39"/>
      <c r="I34" s="151">
        <v>0.15</v>
      </c>
      <c r="J34" s="150">
        <f>0</f>
        <v>0</v>
      </c>
      <c r="K34" s="39"/>
      <c r="L34" s="133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1" t="s">
        <v>47</v>
      </c>
      <c r="F35" s="150">
        <f>ROUND((SUM(BI94:BI342)),2)</f>
        <v>0</v>
      </c>
      <c r="G35" s="39"/>
      <c r="H35" s="39"/>
      <c r="I35" s="151">
        <v>0</v>
      </c>
      <c r="J35" s="150">
        <f>0</f>
        <v>0</v>
      </c>
      <c r="K35" s="39"/>
      <c r="L35" s="133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6.95" customHeight="1">
      <c r="A36" s="39"/>
      <c r="B36" s="45"/>
      <c r="C36" s="39"/>
      <c r="D36" s="39"/>
      <c r="E36" s="39"/>
      <c r="F36" s="39"/>
      <c r="G36" s="39"/>
      <c r="H36" s="39"/>
      <c r="I36" s="132"/>
      <c r="J36" s="39"/>
      <c r="K36" s="39"/>
      <c r="L36" s="133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25.4" customHeight="1">
      <c r="A37" s="39"/>
      <c r="B37" s="45"/>
      <c r="C37" s="152"/>
      <c r="D37" s="153" t="s">
        <v>48</v>
      </c>
      <c r="E37" s="154"/>
      <c r="F37" s="154"/>
      <c r="G37" s="155" t="s">
        <v>49</v>
      </c>
      <c r="H37" s="156" t="s">
        <v>50</v>
      </c>
      <c r="I37" s="157"/>
      <c r="J37" s="158">
        <f>SUM(J28:J35)</f>
        <v>0</v>
      </c>
      <c r="K37" s="159"/>
      <c r="L37" s="133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>
      <c r="A38" s="39"/>
      <c r="B38" s="160"/>
      <c r="C38" s="161"/>
      <c r="D38" s="161"/>
      <c r="E38" s="161"/>
      <c r="F38" s="161"/>
      <c r="G38" s="161"/>
      <c r="H38" s="161"/>
      <c r="I38" s="162"/>
      <c r="J38" s="161"/>
      <c r="K38" s="161"/>
      <c r="L38" s="133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42" spans="1:31" s="2" customFormat="1" ht="6.95" customHeight="1">
      <c r="A42" s="39"/>
      <c r="B42" s="163"/>
      <c r="C42" s="164"/>
      <c r="D42" s="164"/>
      <c r="E42" s="164"/>
      <c r="F42" s="164"/>
      <c r="G42" s="164"/>
      <c r="H42" s="164"/>
      <c r="I42" s="165"/>
      <c r="J42" s="164"/>
      <c r="K42" s="164"/>
      <c r="L42" s="133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1:31" s="2" customFormat="1" ht="24.95" customHeight="1">
      <c r="A43" s="39"/>
      <c r="B43" s="40"/>
      <c r="C43" s="24" t="s">
        <v>95</v>
      </c>
      <c r="D43" s="41"/>
      <c r="E43" s="41"/>
      <c r="F43" s="41"/>
      <c r="G43" s="41"/>
      <c r="H43" s="41"/>
      <c r="I43" s="132"/>
      <c r="J43" s="41"/>
      <c r="K43" s="41"/>
      <c r="L43" s="133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</row>
    <row r="44" spans="1:31" s="2" customFormat="1" ht="6.95" customHeight="1">
      <c r="A44" s="39"/>
      <c r="B44" s="40"/>
      <c r="C44" s="41"/>
      <c r="D44" s="41"/>
      <c r="E44" s="41"/>
      <c r="F44" s="41"/>
      <c r="G44" s="41"/>
      <c r="H44" s="41"/>
      <c r="I44" s="132"/>
      <c r="J44" s="41"/>
      <c r="K44" s="41"/>
      <c r="L44" s="133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12" customHeight="1">
      <c r="A45" s="39"/>
      <c r="B45" s="40"/>
      <c r="C45" s="33" t="s">
        <v>16</v>
      </c>
      <c r="D45" s="41"/>
      <c r="E45" s="41"/>
      <c r="F45" s="41"/>
      <c r="G45" s="41"/>
      <c r="H45" s="41"/>
      <c r="I45" s="132"/>
      <c r="J45" s="41"/>
      <c r="K45" s="41"/>
      <c r="L45" s="133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16.5" customHeight="1">
      <c r="A46" s="39"/>
      <c r="B46" s="40"/>
      <c r="C46" s="41"/>
      <c r="D46" s="41"/>
      <c r="E46" s="70" t="str">
        <f>E7</f>
        <v xml:space="preserve">Výměna střešní krytiny bytových domů  čp.875 a 876, ul.Pražská, Vrchlabí</v>
      </c>
      <c r="F46" s="41"/>
      <c r="G46" s="41"/>
      <c r="H46" s="41"/>
      <c r="I46" s="132"/>
      <c r="J46" s="41"/>
      <c r="K46" s="41"/>
      <c r="L46" s="133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6.95" customHeight="1">
      <c r="A47" s="39"/>
      <c r="B47" s="40"/>
      <c r="C47" s="41"/>
      <c r="D47" s="41"/>
      <c r="E47" s="41"/>
      <c r="F47" s="41"/>
      <c r="G47" s="41"/>
      <c r="H47" s="41"/>
      <c r="I47" s="132"/>
      <c r="J47" s="41"/>
      <c r="K47" s="41"/>
      <c r="L47" s="133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2" customHeight="1">
      <c r="A48" s="39"/>
      <c r="B48" s="40"/>
      <c r="C48" s="33" t="s">
        <v>21</v>
      </c>
      <c r="D48" s="41"/>
      <c r="E48" s="41"/>
      <c r="F48" s="28" t="str">
        <f>F10</f>
        <v xml:space="preserve"> </v>
      </c>
      <c r="G48" s="41"/>
      <c r="H48" s="41"/>
      <c r="I48" s="136" t="s">
        <v>23</v>
      </c>
      <c r="J48" s="73" t="str">
        <f>IF(J10="","",J10)</f>
        <v>16. 3. 2020</v>
      </c>
      <c r="K48" s="41"/>
      <c r="L48" s="133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6.95" customHeight="1">
      <c r="A49" s="39"/>
      <c r="B49" s="40"/>
      <c r="C49" s="41"/>
      <c r="D49" s="41"/>
      <c r="E49" s="41"/>
      <c r="F49" s="41"/>
      <c r="G49" s="41"/>
      <c r="H49" s="41"/>
      <c r="I49" s="132"/>
      <c r="J49" s="41"/>
      <c r="K49" s="41"/>
      <c r="L49" s="133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25.65" customHeight="1">
      <c r="A50" s="39"/>
      <c r="B50" s="40"/>
      <c r="C50" s="33" t="s">
        <v>25</v>
      </c>
      <c r="D50" s="41"/>
      <c r="E50" s="41"/>
      <c r="F50" s="28" t="str">
        <f>E13</f>
        <v>Město Vrchlabí</v>
      </c>
      <c r="G50" s="41"/>
      <c r="H50" s="41"/>
      <c r="I50" s="136" t="s">
        <v>31</v>
      </c>
      <c r="J50" s="37" t="str">
        <f>E19</f>
        <v>Ing.P.Starý, Vrchlabí</v>
      </c>
      <c r="K50" s="41"/>
      <c r="L50" s="133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5.15" customHeight="1">
      <c r="A51" s="39"/>
      <c r="B51" s="40"/>
      <c r="C51" s="33" t="s">
        <v>29</v>
      </c>
      <c r="D51" s="41"/>
      <c r="E51" s="41"/>
      <c r="F51" s="28" t="str">
        <f>IF(E16="","",E16)</f>
        <v>Vyplň údaj</v>
      </c>
      <c r="G51" s="41"/>
      <c r="H51" s="41"/>
      <c r="I51" s="136" t="s">
        <v>34</v>
      </c>
      <c r="J51" s="37" t="str">
        <f>E22</f>
        <v>Ing. Jiřičková</v>
      </c>
      <c r="K51" s="41"/>
      <c r="L51" s="133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0.3" customHeight="1">
      <c r="A52" s="39"/>
      <c r="B52" s="40"/>
      <c r="C52" s="41"/>
      <c r="D52" s="41"/>
      <c r="E52" s="41"/>
      <c r="F52" s="41"/>
      <c r="G52" s="41"/>
      <c r="H52" s="41"/>
      <c r="I52" s="132"/>
      <c r="J52" s="41"/>
      <c r="K52" s="41"/>
      <c r="L52" s="133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29.25" customHeight="1">
      <c r="A53" s="39"/>
      <c r="B53" s="40"/>
      <c r="C53" s="166" t="s">
        <v>96</v>
      </c>
      <c r="D53" s="167"/>
      <c r="E53" s="167"/>
      <c r="F53" s="167"/>
      <c r="G53" s="167"/>
      <c r="H53" s="167"/>
      <c r="I53" s="168"/>
      <c r="J53" s="169" t="s">
        <v>97</v>
      </c>
      <c r="K53" s="167"/>
      <c r="L53" s="133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0.3" customHeight="1">
      <c r="A54" s="39"/>
      <c r="B54" s="40"/>
      <c r="C54" s="41"/>
      <c r="D54" s="41"/>
      <c r="E54" s="41"/>
      <c r="F54" s="41"/>
      <c r="G54" s="41"/>
      <c r="H54" s="41"/>
      <c r="I54" s="132"/>
      <c r="J54" s="41"/>
      <c r="K54" s="41"/>
      <c r="L54" s="133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47" s="2" customFormat="1" ht="22.8" customHeight="1">
      <c r="A55" s="39"/>
      <c r="B55" s="40"/>
      <c r="C55" s="170" t="s">
        <v>70</v>
      </c>
      <c r="D55" s="41"/>
      <c r="E55" s="41"/>
      <c r="F55" s="41"/>
      <c r="G55" s="41"/>
      <c r="H55" s="41"/>
      <c r="I55" s="132"/>
      <c r="J55" s="103">
        <f>J94</f>
        <v>0</v>
      </c>
      <c r="K55" s="41"/>
      <c r="L55" s="133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U55" s="18" t="s">
        <v>98</v>
      </c>
    </row>
    <row r="56" spans="1:31" s="9" customFormat="1" ht="24.95" customHeight="1">
      <c r="A56" s="9"/>
      <c r="B56" s="171"/>
      <c r="C56" s="172"/>
      <c r="D56" s="173" t="s">
        <v>99</v>
      </c>
      <c r="E56" s="174"/>
      <c r="F56" s="174"/>
      <c r="G56" s="174"/>
      <c r="H56" s="174"/>
      <c r="I56" s="175"/>
      <c r="J56" s="176">
        <f>J95</f>
        <v>0</v>
      </c>
      <c r="K56" s="172"/>
      <c r="L56" s="177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78"/>
      <c r="C57" s="179"/>
      <c r="D57" s="180" t="s">
        <v>100</v>
      </c>
      <c r="E57" s="181"/>
      <c r="F57" s="181"/>
      <c r="G57" s="181"/>
      <c r="H57" s="181"/>
      <c r="I57" s="182"/>
      <c r="J57" s="183">
        <f>J96</f>
        <v>0</v>
      </c>
      <c r="K57" s="179"/>
      <c r="L57" s="184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78"/>
      <c r="C58" s="179"/>
      <c r="D58" s="180" t="s">
        <v>101</v>
      </c>
      <c r="E58" s="181"/>
      <c r="F58" s="181"/>
      <c r="G58" s="181"/>
      <c r="H58" s="181"/>
      <c r="I58" s="182"/>
      <c r="J58" s="183">
        <f>J101</f>
        <v>0</v>
      </c>
      <c r="K58" s="179"/>
      <c r="L58" s="184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78"/>
      <c r="C59" s="179"/>
      <c r="D59" s="180" t="s">
        <v>102</v>
      </c>
      <c r="E59" s="181"/>
      <c r="F59" s="181"/>
      <c r="G59" s="181"/>
      <c r="H59" s="181"/>
      <c r="I59" s="182"/>
      <c r="J59" s="183">
        <f>J116</f>
        <v>0</v>
      </c>
      <c r="K59" s="179"/>
      <c r="L59" s="184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78"/>
      <c r="C60" s="179"/>
      <c r="D60" s="180" t="s">
        <v>103</v>
      </c>
      <c r="E60" s="181"/>
      <c r="F60" s="181"/>
      <c r="G60" s="181"/>
      <c r="H60" s="181"/>
      <c r="I60" s="182"/>
      <c r="J60" s="183">
        <f>J126</f>
        <v>0</v>
      </c>
      <c r="K60" s="179"/>
      <c r="L60" s="184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9" customFormat="1" ht="24.95" customHeight="1">
      <c r="A61" s="9"/>
      <c r="B61" s="171"/>
      <c r="C61" s="172"/>
      <c r="D61" s="173" t="s">
        <v>104</v>
      </c>
      <c r="E61" s="174"/>
      <c r="F61" s="174"/>
      <c r="G61" s="174"/>
      <c r="H61" s="174"/>
      <c r="I61" s="175"/>
      <c r="J61" s="176">
        <f>J128</f>
        <v>0</v>
      </c>
      <c r="K61" s="172"/>
      <c r="L61" s="177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78"/>
      <c r="C62" s="179"/>
      <c r="D62" s="180" t="s">
        <v>105</v>
      </c>
      <c r="E62" s="181"/>
      <c r="F62" s="181"/>
      <c r="G62" s="181"/>
      <c r="H62" s="181"/>
      <c r="I62" s="182"/>
      <c r="J62" s="183">
        <f>J129</f>
        <v>0</v>
      </c>
      <c r="K62" s="179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8"/>
      <c r="C63" s="179"/>
      <c r="D63" s="180" t="s">
        <v>106</v>
      </c>
      <c r="E63" s="181"/>
      <c r="F63" s="181"/>
      <c r="G63" s="181"/>
      <c r="H63" s="181"/>
      <c r="I63" s="182"/>
      <c r="J63" s="183">
        <f>J142</f>
        <v>0</v>
      </c>
      <c r="K63" s="179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8"/>
      <c r="C64" s="179"/>
      <c r="D64" s="180" t="s">
        <v>107</v>
      </c>
      <c r="E64" s="181"/>
      <c r="F64" s="181"/>
      <c r="G64" s="181"/>
      <c r="H64" s="181"/>
      <c r="I64" s="182"/>
      <c r="J64" s="183">
        <f>J159</f>
        <v>0</v>
      </c>
      <c r="K64" s="179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8"/>
      <c r="C65" s="179"/>
      <c r="D65" s="180" t="s">
        <v>108</v>
      </c>
      <c r="E65" s="181"/>
      <c r="F65" s="181"/>
      <c r="G65" s="181"/>
      <c r="H65" s="181"/>
      <c r="I65" s="182"/>
      <c r="J65" s="183">
        <f>J167</f>
        <v>0</v>
      </c>
      <c r="K65" s="179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8"/>
      <c r="C66" s="179"/>
      <c r="D66" s="180" t="s">
        <v>109</v>
      </c>
      <c r="E66" s="181"/>
      <c r="F66" s="181"/>
      <c r="G66" s="181"/>
      <c r="H66" s="181"/>
      <c r="I66" s="182"/>
      <c r="J66" s="183">
        <f>J210</f>
        <v>0</v>
      </c>
      <c r="K66" s="179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8"/>
      <c r="C67" s="179"/>
      <c r="D67" s="180" t="s">
        <v>110</v>
      </c>
      <c r="E67" s="181"/>
      <c r="F67" s="181"/>
      <c r="G67" s="181"/>
      <c r="H67" s="181"/>
      <c r="I67" s="182"/>
      <c r="J67" s="183">
        <f>J299</f>
        <v>0</v>
      </c>
      <c r="K67" s="179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8"/>
      <c r="C68" s="179"/>
      <c r="D68" s="180" t="s">
        <v>111</v>
      </c>
      <c r="E68" s="181"/>
      <c r="F68" s="181"/>
      <c r="G68" s="181"/>
      <c r="H68" s="181"/>
      <c r="I68" s="182"/>
      <c r="J68" s="183">
        <f>J318</f>
        <v>0</v>
      </c>
      <c r="K68" s="179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8"/>
      <c r="C69" s="179"/>
      <c r="D69" s="180" t="s">
        <v>112</v>
      </c>
      <c r="E69" s="181"/>
      <c r="F69" s="181"/>
      <c r="G69" s="181"/>
      <c r="H69" s="181"/>
      <c r="I69" s="182"/>
      <c r="J69" s="183">
        <f>J320</f>
        <v>0</v>
      </c>
      <c r="K69" s="179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8"/>
      <c r="C70" s="179"/>
      <c r="D70" s="180" t="s">
        <v>113</v>
      </c>
      <c r="E70" s="181"/>
      <c r="F70" s="181"/>
      <c r="G70" s="181"/>
      <c r="H70" s="181"/>
      <c r="I70" s="182"/>
      <c r="J70" s="183">
        <f>J323</f>
        <v>0</v>
      </c>
      <c r="K70" s="179"/>
      <c r="L70" s="184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9" customFormat="1" ht="24.95" customHeight="1">
      <c r="A71" s="9"/>
      <c r="B71" s="171"/>
      <c r="C71" s="172"/>
      <c r="D71" s="173" t="s">
        <v>114</v>
      </c>
      <c r="E71" s="174"/>
      <c r="F71" s="174"/>
      <c r="G71" s="174"/>
      <c r="H71" s="174"/>
      <c r="I71" s="175"/>
      <c r="J71" s="176">
        <f>J328</f>
        <v>0</v>
      </c>
      <c r="K71" s="172"/>
      <c r="L71" s="177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10" customFormat="1" ht="19.9" customHeight="1">
      <c r="A72" s="10"/>
      <c r="B72" s="178"/>
      <c r="C72" s="179"/>
      <c r="D72" s="180" t="s">
        <v>115</v>
      </c>
      <c r="E72" s="181"/>
      <c r="F72" s="181"/>
      <c r="G72" s="181"/>
      <c r="H72" s="181"/>
      <c r="I72" s="182"/>
      <c r="J72" s="183">
        <f>J329</f>
        <v>0</v>
      </c>
      <c r="K72" s="179"/>
      <c r="L72" s="184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9" customFormat="1" ht="24.95" customHeight="1">
      <c r="A73" s="9"/>
      <c r="B73" s="171"/>
      <c r="C73" s="172"/>
      <c r="D73" s="173" t="s">
        <v>116</v>
      </c>
      <c r="E73" s="174"/>
      <c r="F73" s="174"/>
      <c r="G73" s="174"/>
      <c r="H73" s="174"/>
      <c r="I73" s="175"/>
      <c r="J73" s="176">
        <f>J336</f>
        <v>0</v>
      </c>
      <c r="K73" s="172"/>
      <c r="L73" s="177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10" customFormat="1" ht="19.9" customHeight="1">
      <c r="A74" s="10"/>
      <c r="B74" s="178"/>
      <c r="C74" s="179"/>
      <c r="D74" s="180" t="s">
        <v>117</v>
      </c>
      <c r="E74" s="181"/>
      <c r="F74" s="181"/>
      <c r="G74" s="181"/>
      <c r="H74" s="181"/>
      <c r="I74" s="182"/>
      <c r="J74" s="183">
        <f>J337</f>
        <v>0</v>
      </c>
      <c r="K74" s="179"/>
      <c r="L74" s="184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78"/>
      <c r="C75" s="179"/>
      <c r="D75" s="180" t="s">
        <v>118</v>
      </c>
      <c r="E75" s="181"/>
      <c r="F75" s="181"/>
      <c r="G75" s="181"/>
      <c r="H75" s="181"/>
      <c r="I75" s="182"/>
      <c r="J75" s="183">
        <f>J339</f>
        <v>0</v>
      </c>
      <c r="K75" s="179"/>
      <c r="L75" s="184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78"/>
      <c r="C76" s="179"/>
      <c r="D76" s="180" t="s">
        <v>119</v>
      </c>
      <c r="E76" s="181"/>
      <c r="F76" s="181"/>
      <c r="G76" s="181"/>
      <c r="H76" s="181"/>
      <c r="I76" s="182"/>
      <c r="J76" s="183">
        <f>J341</f>
        <v>0</v>
      </c>
      <c r="K76" s="179"/>
      <c r="L76" s="184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2" customFormat="1" ht="21.8" customHeight="1">
      <c r="A77" s="39"/>
      <c r="B77" s="40"/>
      <c r="C77" s="41"/>
      <c r="D77" s="41"/>
      <c r="E77" s="41"/>
      <c r="F77" s="41"/>
      <c r="G77" s="41"/>
      <c r="H77" s="41"/>
      <c r="I77" s="132"/>
      <c r="J77" s="41"/>
      <c r="K77" s="41"/>
      <c r="L77" s="133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60"/>
      <c r="C78" s="61"/>
      <c r="D78" s="61"/>
      <c r="E78" s="61"/>
      <c r="F78" s="61"/>
      <c r="G78" s="61"/>
      <c r="H78" s="61"/>
      <c r="I78" s="162"/>
      <c r="J78" s="61"/>
      <c r="K78" s="61"/>
      <c r="L78" s="133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82" spans="1:31" s="2" customFormat="1" ht="6.95" customHeight="1">
      <c r="A82" s="39"/>
      <c r="B82" s="62"/>
      <c r="C82" s="63"/>
      <c r="D82" s="63"/>
      <c r="E82" s="63"/>
      <c r="F82" s="63"/>
      <c r="G82" s="63"/>
      <c r="H82" s="63"/>
      <c r="I82" s="165"/>
      <c r="J82" s="63"/>
      <c r="K82" s="63"/>
      <c r="L82" s="133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24.95" customHeight="1">
      <c r="A83" s="39"/>
      <c r="B83" s="40"/>
      <c r="C83" s="24" t="s">
        <v>120</v>
      </c>
      <c r="D83" s="41"/>
      <c r="E83" s="41"/>
      <c r="F83" s="41"/>
      <c r="G83" s="41"/>
      <c r="H83" s="41"/>
      <c r="I83" s="132"/>
      <c r="J83" s="41"/>
      <c r="K83" s="41"/>
      <c r="L83" s="133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132"/>
      <c r="J84" s="41"/>
      <c r="K84" s="41"/>
      <c r="L84" s="133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16</v>
      </c>
      <c r="D85" s="41"/>
      <c r="E85" s="41"/>
      <c r="F85" s="41"/>
      <c r="G85" s="41"/>
      <c r="H85" s="41"/>
      <c r="I85" s="132"/>
      <c r="J85" s="41"/>
      <c r="K85" s="41"/>
      <c r="L85" s="133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6.5" customHeight="1">
      <c r="A86" s="39"/>
      <c r="B86" s="40"/>
      <c r="C86" s="41"/>
      <c r="D86" s="41"/>
      <c r="E86" s="70" t="str">
        <f>E7</f>
        <v xml:space="preserve">Výměna střešní krytiny bytových domů  čp.875 a 876, ul.Pražská, Vrchlabí</v>
      </c>
      <c r="F86" s="41"/>
      <c r="G86" s="41"/>
      <c r="H86" s="41"/>
      <c r="I86" s="132"/>
      <c r="J86" s="41"/>
      <c r="K86" s="41"/>
      <c r="L86" s="133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6.95" customHeight="1">
      <c r="A87" s="39"/>
      <c r="B87" s="40"/>
      <c r="C87" s="41"/>
      <c r="D87" s="41"/>
      <c r="E87" s="41"/>
      <c r="F87" s="41"/>
      <c r="G87" s="41"/>
      <c r="H87" s="41"/>
      <c r="I87" s="132"/>
      <c r="J87" s="41"/>
      <c r="K87" s="41"/>
      <c r="L87" s="133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21</v>
      </c>
      <c r="D88" s="41"/>
      <c r="E88" s="41"/>
      <c r="F88" s="28" t="str">
        <f>F10</f>
        <v xml:space="preserve"> </v>
      </c>
      <c r="G88" s="41"/>
      <c r="H88" s="41"/>
      <c r="I88" s="136" t="s">
        <v>23</v>
      </c>
      <c r="J88" s="73" t="str">
        <f>IF(J10="","",J10)</f>
        <v>16. 3. 2020</v>
      </c>
      <c r="K88" s="41"/>
      <c r="L88" s="133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6.95" customHeight="1">
      <c r="A89" s="39"/>
      <c r="B89" s="40"/>
      <c r="C89" s="41"/>
      <c r="D89" s="41"/>
      <c r="E89" s="41"/>
      <c r="F89" s="41"/>
      <c r="G89" s="41"/>
      <c r="H89" s="41"/>
      <c r="I89" s="132"/>
      <c r="J89" s="41"/>
      <c r="K89" s="41"/>
      <c r="L89" s="133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3" t="s">
        <v>25</v>
      </c>
      <c r="D90" s="41"/>
      <c r="E90" s="41"/>
      <c r="F90" s="28" t="str">
        <f>E13</f>
        <v>Město Vrchlabí</v>
      </c>
      <c r="G90" s="41"/>
      <c r="H90" s="41"/>
      <c r="I90" s="136" t="s">
        <v>31</v>
      </c>
      <c r="J90" s="37" t="str">
        <f>E19</f>
        <v>Ing.P.Starý, Vrchlabí</v>
      </c>
      <c r="K90" s="41"/>
      <c r="L90" s="133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29</v>
      </c>
      <c r="D91" s="41"/>
      <c r="E91" s="41"/>
      <c r="F91" s="28" t="str">
        <f>IF(E16="","",E16)</f>
        <v>Vyplň údaj</v>
      </c>
      <c r="G91" s="41"/>
      <c r="H91" s="41"/>
      <c r="I91" s="136" t="s">
        <v>34</v>
      </c>
      <c r="J91" s="37" t="str">
        <f>E22</f>
        <v>Ing. Jiřičková</v>
      </c>
      <c r="K91" s="41"/>
      <c r="L91" s="133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0.3" customHeight="1">
      <c r="A92" s="39"/>
      <c r="B92" s="40"/>
      <c r="C92" s="41"/>
      <c r="D92" s="41"/>
      <c r="E92" s="41"/>
      <c r="F92" s="41"/>
      <c r="G92" s="41"/>
      <c r="H92" s="41"/>
      <c r="I92" s="132"/>
      <c r="J92" s="41"/>
      <c r="K92" s="41"/>
      <c r="L92" s="133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11" customFormat="1" ht="29.25" customHeight="1">
      <c r="A93" s="185"/>
      <c r="B93" s="186"/>
      <c r="C93" s="187" t="s">
        <v>121</v>
      </c>
      <c r="D93" s="188" t="s">
        <v>57</v>
      </c>
      <c r="E93" s="188" t="s">
        <v>53</v>
      </c>
      <c r="F93" s="188" t="s">
        <v>54</v>
      </c>
      <c r="G93" s="188" t="s">
        <v>122</v>
      </c>
      <c r="H93" s="188" t="s">
        <v>123</v>
      </c>
      <c r="I93" s="189" t="s">
        <v>124</v>
      </c>
      <c r="J93" s="188" t="s">
        <v>97</v>
      </c>
      <c r="K93" s="190" t="s">
        <v>125</v>
      </c>
      <c r="L93" s="191"/>
      <c r="M93" s="93" t="s">
        <v>19</v>
      </c>
      <c r="N93" s="94" t="s">
        <v>42</v>
      </c>
      <c r="O93" s="94" t="s">
        <v>126</v>
      </c>
      <c r="P93" s="94" t="s">
        <v>127</v>
      </c>
      <c r="Q93" s="94" t="s">
        <v>128</v>
      </c>
      <c r="R93" s="94" t="s">
        <v>129</v>
      </c>
      <c r="S93" s="94" t="s">
        <v>130</v>
      </c>
      <c r="T93" s="95" t="s">
        <v>131</v>
      </c>
      <c r="U93" s="185"/>
      <c r="V93" s="185"/>
      <c r="W93" s="185"/>
      <c r="X93" s="185"/>
      <c r="Y93" s="185"/>
      <c r="Z93" s="185"/>
      <c r="AA93" s="185"/>
      <c r="AB93" s="185"/>
      <c r="AC93" s="185"/>
      <c r="AD93" s="185"/>
      <c r="AE93" s="185"/>
    </row>
    <row r="94" spans="1:63" s="2" customFormat="1" ht="22.8" customHeight="1">
      <c r="A94" s="39"/>
      <c r="B94" s="40"/>
      <c r="C94" s="100" t="s">
        <v>132</v>
      </c>
      <c r="D94" s="41"/>
      <c r="E94" s="41"/>
      <c r="F94" s="41"/>
      <c r="G94" s="41"/>
      <c r="H94" s="41"/>
      <c r="I94" s="132"/>
      <c r="J94" s="192">
        <f>BK94</f>
        <v>0</v>
      </c>
      <c r="K94" s="41"/>
      <c r="L94" s="45"/>
      <c r="M94" s="96"/>
      <c r="N94" s="193"/>
      <c r="O94" s="97"/>
      <c r="P94" s="194">
        <f>P95+P128+P328+P336</f>
        <v>0</v>
      </c>
      <c r="Q94" s="97"/>
      <c r="R94" s="194">
        <f>R95+R128+R328+R336</f>
        <v>21.83901609</v>
      </c>
      <c r="S94" s="97"/>
      <c r="T94" s="195">
        <f>T95+T128+T328+T336</f>
        <v>30.31519179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71</v>
      </c>
      <c r="AU94" s="18" t="s">
        <v>98</v>
      </c>
      <c r="BK94" s="196">
        <f>BK95+BK128+BK328+BK336</f>
        <v>0</v>
      </c>
    </row>
    <row r="95" spans="1:63" s="12" customFormat="1" ht="25.9" customHeight="1">
      <c r="A95" s="12"/>
      <c r="B95" s="197"/>
      <c r="C95" s="198"/>
      <c r="D95" s="199" t="s">
        <v>71</v>
      </c>
      <c r="E95" s="200" t="s">
        <v>133</v>
      </c>
      <c r="F95" s="200" t="s">
        <v>134</v>
      </c>
      <c r="G95" s="198"/>
      <c r="H95" s="198"/>
      <c r="I95" s="201"/>
      <c r="J95" s="202">
        <f>BK95</f>
        <v>0</v>
      </c>
      <c r="K95" s="198"/>
      <c r="L95" s="203"/>
      <c r="M95" s="204"/>
      <c r="N95" s="205"/>
      <c r="O95" s="205"/>
      <c r="P95" s="206">
        <f>P96+P101+P116+P126</f>
        <v>0</v>
      </c>
      <c r="Q95" s="205"/>
      <c r="R95" s="206">
        <f>R96+R101+R116+R126</f>
        <v>8.946735400000001</v>
      </c>
      <c r="S95" s="205"/>
      <c r="T95" s="207">
        <f>T96+T101+T116+T126</f>
        <v>11.984892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77</v>
      </c>
      <c r="AT95" s="209" t="s">
        <v>71</v>
      </c>
      <c r="AU95" s="209" t="s">
        <v>72</v>
      </c>
      <c r="AY95" s="208" t="s">
        <v>135</v>
      </c>
      <c r="BK95" s="210">
        <f>BK96+BK101+BK116+BK126</f>
        <v>0</v>
      </c>
    </row>
    <row r="96" spans="1:63" s="12" customFormat="1" ht="22.8" customHeight="1">
      <c r="A96" s="12"/>
      <c r="B96" s="197"/>
      <c r="C96" s="198"/>
      <c r="D96" s="199" t="s">
        <v>71</v>
      </c>
      <c r="E96" s="211" t="s">
        <v>136</v>
      </c>
      <c r="F96" s="211" t="s">
        <v>137</v>
      </c>
      <c r="G96" s="198"/>
      <c r="H96" s="198"/>
      <c r="I96" s="201"/>
      <c r="J96" s="212">
        <f>BK96</f>
        <v>0</v>
      </c>
      <c r="K96" s="198"/>
      <c r="L96" s="203"/>
      <c r="M96" s="204"/>
      <c r="N96" s="205"/>
      <c r="O96" s="205"/>
      <c r="P96" s="206">
        <f>SUM(P97:P100)</f>
        <v>0</v>
      </c>
      <c r="Q96" s="205"/>
      <c r="R96" s="206">
        <f>SUM(R97:R100)</f>
        <v>8.946367400000002</v>
      </c>
      <c r="S96" s="205"/>
      <c r="T96" s="207">
        <f>SUM(T97:T100)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8" t="s">
        <v>77</v>
      </c>
      <c r="AT96" s="209" t="s">
        <v>71</v>
      </c>
      <c r="AU96" s="209" t="s">
        <v>77</v>
      </c>
      <c r="AY96" s="208" t="s">
        <v>135</v>
      </c>
      <c r="BK96" s="210">
        <f>SUM(BK97:BK100)</f>
        <v>0</v>
      </c>
    </row>
    <row r="97" spans="1:65" s="2" customFormat="1" ht="21.75" customHeight="1">
      <c r="A97" s="39"/>
      <c r="B97" s="40"/>
      <c r="C97" s="213" t="s">
        <v>77</v>
      </c>
      <c r="D97" s="213" t="s">
        <v>138</v>
      </c>
      <c r="E97" s="214" t="s">
        <v>139</v>
      </c>
      <c r="F97" s="215" t="s">
        <v>140</v>
      </c>
      <c r="G97" s="216" t="s">
        <v>141</v>
      </c>
      <c r="H97" s="217">
        <v>3.645</v>
      </c>
      <c r="I97" s="218"/>
      <c r="J97" s="219">
        <f>ROUND(I97*H97,2)</f>
        <v>0</v>
      </c>
      <c r="K97" s="215" t="s">
        <v>142</v>
      </c>
      <c r="L97" s="45"/>
      <c r="M97" s="220" t="s">
        <v>19</v>
      </c>
      <c r="N97" s="221" t="s">
        <v>44</v>
      </c>
      <c r="O97" s="85"/>
      <c r="P97" s="222">
        <f>O97*H97</f>
        <v>0</v>
      </c>
      <c r="Q97" s="222">
        <v>2.2284</v>
      </c>
      <c r="R97" s="222">
        <f>Q97*H97</f>
        <v>8.122518000000001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143</v>
      </c>
      <c r="AT97" s="224" t="s">
        <v>138</v>
      </c>
      <c r="AU97" s="224" t="s">
        <v>81</v>
      </c>
      <c r="AY97" s="18" t="s">
        <v>135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81</v>
      </c>
      <c r="BK97" s="225">
        <f>ROUND(I97*H97,2)</f>
        <v>0</v>
      </c>
      <c r="BL97" s="18" t="s">
        <v>143</v>
      </c>
      <c r="BM97" s="224" t="s">
        <v>144</v>
      </c>
    </row>
    <row r="98" spans="1:51" s="13" customFormat="1" ht="12">
      <c r="A98" s="13"/>
      <c r="B98" s="226"/>
      <c r="C98" s="227"/>
      <c r="D98" s="228" t="s">
        <v>145</v>
      </c>
      <c r="E98" s="229" t="s">
        <v>19</v>
      </c>
      <c r="F98" s="230" t="s">
        <v>146</v>
      </c>
      <c r="G98" s="227"/>
      <c r="H98" s="231">
        <v>3.645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145</v>
      </c>
      <c r="AU98" s="237" t="s">
        <v>81</v>
      </c>
      <c r="AV98" s="13" t="s">
        <v>81</v>
      </c>
      <c r="AW98" s="13" t="s">
        <v>33</v>
      </c>
      <c r="AX98" s="13" t="s">
        <v>77</v>
      </c>
      <c r="AY98" s="237" t="s">
        <v>135</v>
      </c>
    </row>
    <row r="99" spans="1:65" s="2" customFormat="1" ht="33" customHeight="1">
      <c r="A99" s="39"/>
      <c r="B99" s="40"/>
      <c r="C99" s="213" t="s">
        <v>81</v>
      </c>
      <c r="D99" s="213" t="s">
        <v>138</v>
      </c>
      <c r="E99" s="214" t="s">
        <v>147</v>
      </c>
      <c r="F99" s="215" t="s">
        <v>148</v>
      </c>
      <c r="G99" s="216" t="s">
        <v>149</v>
      </c>
      <c r="H99" s="217">
        <v>3.19</v>
      </c>
      <c r="I99" s="218"/>
      <c r="J99" s="219">
        <f>ROUND(I99*H99,2)</f>
        <v>0</v>
      </c>
      <c r="K99" s="215" t="s">
        <v>142</v>
      </c>
      <c r="L99" s="45"/>
      <c r="M99" s="220" t="s">
        <v>19</v>
      </c>
      <c r="N99" s="221" t="s">
        <v>44</v>
      </c>
      <c r="O99" s="85"/>
      <c r="P99" s="222">
        <f>O99*H99</f>
        <v>0</v>
      </c>
      <c r="Q99" s="222">
        <v>0.25826</v>
      </c>
      <c r="R99" s="222">
        <f>Q99*H99</f>
        <v>0.8238494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143</v>
      </c>
      <c r="AT99" s="224" t="s">
        <v>138</v>
      </c>
      <c r="AU99" s="224" t="s">
        <v>81</v>
      </c>
      <c r="AY99" s="18" t="s">
        <v>135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81</v>
      </c>
      <c r="BK99" s="225">
        <f>ROUND(I99*H99,2)</f>
        <v>0</v>
      </c>
      <c r="BL99" s="18" t="s">
        <v>143</v>
      </c>
      <c r="BM99" s="224" t="s">
        <v>150</v>
      </c>
    </row>
    <row r="100" spans="1:51" s="13" customFormat="1" ht="12">
      <c r="A100" s="13"/>
      <c r="B100" s="226"/>
      <c r="C100" s="227"/>
      <c r="D100" s="228" t="s">
        <v>145</v>
      </c>
      <c r="E100" s="229" t="s">
        <v>19</v>
      </c>
      <c r="F100" s="230" t="s">
        <v>151</v>
      </c>
      <c r="G100" s="227"/>
      <c r="H100" s="231">
        <v>3.19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145</v>
      </c>
      <c r="AU100" s="237" t="s">
        <v>81</v>
      </c>
      <c r="AV100" s="13" t="s">
        <v>81</v>
      </c>
      <c r="AW100" s="13" t="s">
        <v>33</v>
      </c>
      <c r="AX100" s="13" t="s">
        <v>77</v>
      </c>
      <c r="AY100" s="237" t="s">
        <v>135</v>
      </c>
    </row>
    <row r="101" spans="1:63" s="12" customFormat="1" ht="22.8" customHeight="1">
      <c r="A101" s="12"/>
      <c r="B101" s="197"/>
      <c r="C101" s="198"/>
      <c r="D101" s="199" t="s">
        <v>71</v>
      </c>
      <c r="E101" s="211" t="s">
        <v>152</v>
      </c>
      <c r="F101" s="211" t="s">
        <v>153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SUM(P102:P115)</f>
        <v>0</v>
      </c>
      <c r="Q101" s="205"/>
      <c r="R101" s="206">
        <f>SUM(R102:R115)</f>
        <v>0.000368</v>
      </c>
      <c r="S101" s="205"/>
      <c r="T101" s="207">
        <f>SUM(T102:T115)</f>
        <v>11.984892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77</v>
      </c>
      <c r="AT101" s="209" t="s">
        <v>71</v>
      </c>
      <c r="AU101" s="209" t="s">
        <v>77</v>
      </c>
      <c r="AY101" s="208" t="s">
        <v>135</v>
      </c>
      <c r="BK101" s="210">
        <f>SUM(BK102:BK115)</f>
        <v>0</v>
      </c>
    </row>
    <row r="102" spans="1:65" s="2" customFormat="1" ht="16.5" customHeight="1">
      <c r="A102" s="39"/>
      <c r="B102" s="40"/>
      <c r="C102" s="213" t="s">
        <v>136</v>
      </c>
      <c r="D102" s="213" t="s">
        <v>138</v>
      </c>
      <c r="E102" s="214" t="s">
        <v>154</v>
      </c>
      <c r="F102" s="215" t="s">
        <v>155</v>
      </c>
      <c r="G102" s="216" t="s">
        <v>156</v>
      </c>
      <c r="H102" s="217">
        <v>5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44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143</v>
      </c>
      <c r="AT102" s="224" t="s">
        <v>138</v>
      </c>
      <c r="AU102" s="224" t="s">
        <v>81</v>
      </c>
      <c r="AY102" s="18" t="s">
        <v>135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81</v>
      </c>
      <c r="BK102" s="225">
        <f>ROUND(I102*H102,2)</f>
        <v>0</v>
      </c>
      <c r="BL102" s="18" t="s">
        <v>143</v>
      </c>
      <c r="BM102" s="224" t="s">
        <v>157</v>
      </c>
    </row>
    <row r="103" spans="1:65" s="2" customFormat="1" ht="21.75" customHeight="1">
      <c r="A103" s="39"/>
      <c r="B103" s="40"/>
      <c r="C103" s="213" t="s">
        <v>143</v>
      </c>
      <c r="D103" s="213" t="s">
        <v>138</v>
      </c>
      <c r="E103" s="214" t="s">
        <v>158</v>
      </c>
      <c r="F103" s="215" t="s">
        <v>159</v>
      </c>
      <c r="G103" s="216" t="s">
        <v>149</v>
      </c>
      <c r="H103" s="217">
        <v>1422.4</v>
      </c>
      <c r="I103" s="218"/>
      <c r="J103" s="219">
        <f>ROUND(I103*H103,2)</f>
        <v>0</v>
      </c>
      <c r="K103" s="215" t="s">
        <v>142</v>
      </c>
      <c r="L103" s="45"/>
      <c r="M103" s="220" t="s">
        <v>19</v>
      </c>
      <c r="N103" s="221" t="s">
        <v>44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143</v>
      </c>
      <c r="AT103" s="224" t="s">
        <v>138</v>
      </c>
      <c r="AU103" s="224" t="s">
        <v>81</v>
      </c>
      <c r="AY103" s="18" t="s">
        <v>135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81</v>
      </c>
      <c r="BK103" s="225">
        <f>ROUND(I103*H103,2)</f>
        <v>0</v>
      </c>
      <c r="BL103" s="18" t="s">
        <v>143</v>
      </c>
      <c r="BM103" s="224" t="s">
        <v>160</v>
      </c>
    </row>
    <row r="104" spans="1:51" s="13" customFormat="1" ht="12">
      <c r="A104" s="13"/>
      <c r="B104" s="226"/>
      <c r="C104" s="227"/>
      <c r="D104" s="228" t="s">
        <v>145</v>
      </c>
      <c r="E104" s="229" t="s">
        <v>19</v>
      </c>
      <c r="F104" s="230" t="s">
        <v>161</v>
      </c>
      <c r="G104" s="227"/>
      <c r="H104" s="231">
        <v>1422.4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145</v>
      </c>
      <c r="AU104" s="237" t="s">
        <v>81</v>
      </c>
      <c r="AV104" s="13" t="s">
        <v>81</v>
      </c>
      <c r="AW104" s="13" t="s">
        <v>33</v>
      </c>
      <c r="AX104" s="13" t="s">
        <v>77</v>
      </c>
      <c r="AY104" s="237" t="s">
        <v>135</v>
      </c>
    </row>
    <row r="105" spans="1:65" s="2" customFormat="1" ht="16.5" customHeight="1">
      <c r="A105" s="39"/>
      <c r="B105" s="40"/>
      <c r="C105" s="213" t="s">
        <v>162</v>
      </c>
      <c r="D105" s="213" t="s">
        <v>138</v>
      </c>
      <c r="E105" s="214" t="s">
        <v>163</v>
      </c>
      <c r="F105" s="215" t="s">
        <v>164</v>
      </c>
      <c r="G105" s="216" t="s">
        <v>149</v>
      </c>
      <c r="H105" s="217">
        <v>1422.4</v>
      </c>
      <c r="I105" s="218"/>
      <c r="J105" s="219">
        <f>ROUND(I105*H105,2)</f>
        <v>0</v>
      </c>
      <c r="K105" s="215" t="s">
        <v>19</v>
      </c>
      <c r="L105" s="45"/>
      <c r="M105" s="220" t="s">
        <v>19</v>
      </c>
      <c r="N105" s="221" t="s">
        <v>44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143</v>
      </c>
      <c r="AT105" s="224" t="s">
        <v>138</v>
      </c>
      <c r="AU105" s="224" t="s">
        <v>81</v>
      </c>
      <c r="AY105" s="18" t="s">
        <v>135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81</v>
      </c>
      <c r="BK105" s="225">
        <f>ROUND(I105*H105,2)</f>
        <v>0</v>
      </c>
      <c r="BL105" s="18" t="s">
        <v>143</v>
      </c>
      <c r="BM105" s="224" t="s">
        <v>165</v>
      </c>
    </row>
    <row r="106" spans="1:65" s="2" customFormat="1" ht="21.75" customHeight="1">
      <c r="A106" s="39"/>
      <c r="B106" s="40"/>
      <c r="C106" s="213" t="s">
        <v>166</v>
      </c>
      <c r="D106" s="213" t="s">
        <v>138</v>
      </c>
      <c r="E106" s="214" t="s">
        <v>167</v>
      </c>
      <c r="F106" s="215" t="s">
        <v>168</v>
      </c>
      <c r="G106" s="216" t="s">
        <v>149</v>
      </c>
      <c r="H106" s="217">
        <v>1422.4</v>
      </c>
      <c r="I106" s="218"/>
      <c r="J106" s="219">
        <f>ROUND(I106*H106,2)</f>
        <v>0</v>
      </c>
      <c r="K106" s="215" t="s">
        <v>142</v>
      </c>
      <c r="L106" s="45"/>
      <c r="M106" s="220" t="s">
        <v>19</v>
      </c>
      <c r="N106" s="221" t="s">
        <v>44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143</v>
      </c>
      <c r="AT106" s="224" t="s">
        <v>138</v>
      </c>
      <c r="AU106" s="224" t="s">
        <v>81</v>
      </c>
      <c r="AY106" s="18" t="s">
        <v>135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81</v>
      </c>
      <c r="BK106" s="225">
        <f>ROUND(I106*H106,2)</f>
        <v>0</v>
      </c>
      <c r="BL106" s="18" t="s">
        <v>143</v>
      </c>
      <c r="BM106" s="224" t="s">
        <v>169</v>
      </c>
    </row>
    <row r="107" spans="1:65" s="2" customFormat="1" ht="16.5" customHeight="1">
      <c r="A107" s="39"/>
      <c r="B107" s="40"/>
      <c r="C107" s="213" t="s">
        <v>170</v>
      </c>
      <c r="D107" s="213" t="s">
        <v>138</v>
      </c>
      <c r="E107" s="214" t="s">
        <v>171</v>
      </c>
      <c r="F107" s="215" t="s">
        <v>172</v>
      </c>
      <c r="G107" s="216" t="s">
        <v>173</v>
      </c>
      <c r="H107" s="217">
        <v>92</v>
      </c>
      <c r="I107" s="218"/>
      <c r="J107" s="219">
        <f>ROUND(I107*H107,2)</f>
        <v>0</v>
      </c>
      <c r="K107" s="215" t="s">
        <v>19</v>
      </c>
      <c r="L107" s="45"/>
      <c r="M107" s="220" t="s">
        <v>19</v>
      </c>
      <c r="N107" s="221" t="s">
        <v>44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143</v>
      </c>
      <c r="AT107" s="224" t="s">
        <v>138</v>
      </c>
      <c r="AU107" s="224" t="s">
        <v>81</v>
      </c>
      <c r="AY107" s="18" t="s">
        <v>135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81</v>
      </c>
      <c r="BK107" s="225">
        <f>ROUND(I107*H107,2)</f>
        <v>0</v>
      </c>
      <c r="BL107" s="18" t="s">
        <v>143</v>
      </c>
      <c r="BM107" s="224" t="s">
        <v>174</v>
      </c>
    </row>
    <row r="108" spans="1:65" s="2" customFormat="1" ht="16.5" customHeight="1">
      <c r="A108" s="39"/>
      <c r="B108" s="40"/>
      <c r="C108" s="213" t="s">
        <v>175</v>
      </c>
      <c r="D108" s="213" t="s">
        <v>138</v>
      </c>
      <c r="E108" s="214" t="s">
        <v>176</v>
      </c>
      <c r="F108" s="215" t="s">
        <v>177</v>
      </c>
      <c r="G108" s="216" t="s">
        <v>149</v>
      </c>
      <c r="H108" s="217">
        <v>396.748</v>
      </c>
      <c r="I108" s="218"/>
      <c r="J108" s="219">
        <f>ROUND(I108*H108,2)</f>
        <v>0</v>
      </c>
      <c r="K108" s="215" t="s">
        <v>142</v>
      </c>
      <c r="L108" s="45"/>
      <c r="M108" s="220" t="s">
        <v>19</v>
      </c>
      <c r="N108" s="221" t="s">
        <v>44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143</v>
      </c>
      <c r="AT108" s="224" t="s">
        <v>138</v>
      </c>
      <c r="AU108" s="224" t="s">
        <v>81</v>
      </c>
      <c r="AY108" s="18" t="s">
        <v>135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81</v>
      </c>
      <c r="BK108" s="225">
        <f>ROUND(I108*H108,2)</f>
        <v>0</v>
      </c>
      <c r="BL108" s="18" t="s">
        <v>143</v>
      </c>
      <c r="BM108" s="224" t="s">
        <v>178</v>
      </c>
    </row>
    <row r="109" spans="1:51" s="13" customFormat="1" ht="12">
      <c r="A109" s="13"/>
      <c r="B109" s="226"/>
      <c r="C109" s="227"/>
      <c r="D109" s="228" t="s">
        <v>145</v>
      </c>
      <c r="E109" s="229" t="s">
        <v>19</v>
      </c>
      <c r="F109" s="230" t="s">
        <v>179</v>
      </c>
      <c r="G109" s="227"/>
      <c r="H109" s="231">
        <v>396.748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145</v>
      </c>
      <c r="AU109" s="237" t="s">
        <v>81</v>
      </c>
      <c r="AV109" s="13" t="s">
        <v>81</v>
      </c>
      <c r="AW109" s="13" t="s">
        <v>33</v>
      </c>
      <c r="AX109" s="13" t="s">
        <v>77</v>
      </c>
      <c r="AY109" s="237" t="s">
        <v>135</v>
      </c>
    </row>
    <row r="110" spans="1:65" s="2" customFormat="1" ht="16.5" customHeight="1">
      <c r="A110" s="39"/>
      <c r="B110" s="40"/>
      <c r="C110" s="213" t="s">
        <v>152</v>
      </c>
      <c r="D110" s="213" t="s">
        <v>138</v>
      </c>
      <c r="E110" s="214" t="s">
        <v>180</v>
      </c>
      <c r="F110" s="215" t="s">
        <v>181</v>
      </c>
      <c r="G110" s="216" t="s">
        <v>149</v>
      </c>
      <c r="H110" s="217">
        <v>36.8</v>
      </c>
      <c r="I110" s="218"/>
      <c r="J110" s="219">
        <f>ROUND(I110*H110,2)</f>
        <v>0</v>
      </c>
      <c r="K110" s="215" t="s">
        <v>142</v>
      </c>
      <c r="L110" s="45"/>
      <c r="M110" s="220" t="s">
        <v>19</v>
      </c>
      <c r="N110" s="221" t="s">
        <v>44</v>
      </c>
      <c r="O110" s="85"/>
      <c r="P110" s="222">
        <f>O110*H110</f>
        <v>0</v>
      </c>
      <c r="Q110" s="222">
        <v>1E-05</v>
      </c>
      <c r="R110" s="222">
        <f>Q110*H110</f>
        <v>0.000368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143</v>
      </c>
      <c r="AT110" s="224" t="s">
        <v>138</v>
      </c>
      <c r="AU110" s="224" t="s">
        <v>81</v>
      </c>
      <c r="AY110" s="18" t="s">
        <v>135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81</v>
      </c>
      <c r="BK110" s="225">
        <f>ROUND(I110*H110,2)</f>
        <v>0</v>
      </c>
      <c r="BL110" s="18" t="s">
        <v>143</v>
      </c>
      <c r="BM110" s="224" t="s">
        <v>182</v>
      </c>
    </row>
    <row r="111" spans="1:51" s="13" customFormat="1" ht="12">
      <c r="A111" s="13"/>
      <c r="B111" s="226"/>
      <c r="C111" s="227"/>
      <c r="D111" s="228" t="s">
        <v>145</v>
      </c>
      <c r="E111" s="229" t="s">
        <v>19</v>
      </c>
      <c r="F111" s="230" t="s">
        <v>183</v>
      </c>
      <c r="G111" s="227"/>
      <c r="H111" s="231">
        <v>36.8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145</v>
      </c>
      <c r="AU111" s="237" t="s">
        <v>81</v>
      </c>
      <c r="AV111" s="13" t="s">
        <v>81</v>
      </c>
      <c r="AW111" s="13" t="s">
        <v>33</v>
      </c>
      <c r="AX111" s="13" t="s">
        <v>77</v>
      </c>
      <c r="AY111" s="237" t="s">
        <v>135</v>
      </c>
    </row>
    <row r="112" spans="1:65" s="2" customFormat="1" ht="21.75" customHeight="1">
      <c r="A112" s="39"/>
      <c r="B112" s="40"/>
      <c r="C112" s="213" t="s">
        <v>184</v>
      </c>
      <c r="D112" s="213" t="s">
        <v>138</v>
      </c>
      <c r="E112" s="214" t="s">
        <v>185</v>
      </c>
      <c r="F112" s="215" t="s">
        <v>186</v>
      </c>
      <c r="G112" s="216" t="s">
        <v>141</v>
      </c>
      <c r="H112" s="217">
        <v>6.318</v>
      </c>
      <c r="I112" s="218"/>
      <c r="J112" s="219">
        <f>ROUND(I112*H112,2)</f>
        <v>0</v>
      </c>
      <c r="K112" s="215" t="s">
        <v>142</v>
      </c>
      <c r="L112" s="45"/>
      <c r="M112" s="220" t="s">
        <v>19</v>
      </c>
      <c r="N112" s="221" t="s">
        <v>44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1.594</v>
      </c>
      <c r="T112" s="223">
        <f>S112*H112</f>
        <v>10.070892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143</v>
      </c>
      <c r="AT112" s="224" t="s">
        <v>138</v>
      </c>
      <c r="AU112" s="224" t="s">
        <v>81</v>
      </c>
      <c r="AY112" s="18" t="s">
        <v>135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81</v>
      </c>
      <c r="BK112" s="225">
        <f>ROUND(I112*H112,2)</f>
        <v>0</v>
      </c>
      <c r="BL112" s="18" t="s">
        <v>143</v>
      </c>
      <c r="BM112" s="224" t="s">
        <v>187</v>
      </c>
    </row>
    <row r="113" spans="1:51" s="13" customFormat="1" ht="12">
      <c r="A113" s="13"/>
      <c r="B113" s="226"/>
      <c r="C113" s="227"/>
      <c r="D113" s="228" t="s">
        <v>145</v>
      </c>
      <c r="E113" s="229" t="s">
        <v>19</v>
      </c>
      <c r="F113" s="230" t="s">
        <v>188</v>
      </c>
      <c r="G113" s="227"/>
      <c r="H113" s="231">
        <v>6.318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145</v>
      </c>
      <c r="AU113" s="237" t="s">
        <v>81</v>
      </c>
      <c r="AV113" s="13" t="s">
        <v>81</v>
      </c>
      <c r="AW113" s="13" t="s">
        <v>33</v>
      </c>
      <c r="AX113" s="13" t="s">
        <v>77</v>
      </c>
      <c r="AY113" s="237" t="s">
        <v>135</v>
      </c>
    </row>
    <row r="114" spans="1:65" s="2" customFormat="1" ht="21.75" customHeight="1">
      <c r="A114" s="39"/>
      <c r="B114" s="40"/>
      <c r="C114" s="213" t="s">
        <v>189</v>
      </c>
      <c r="D114" s="213" t="s">
        <v>138</v>
      </c>
      <c r="E114" s="214" t="s">
        <v>190</v>
      </c>
      <c r="F114" s="215" t="s">
        <v>191</v>
      </c>
      <c r="G114" s="216" t="s">
        <v>173</v>
      </c>
      <c r="H114" s="217">
        <v>5.8</v>
      </c>
      <c r="I114" s="218"/>
      <c r="J114" s="219">
        <f>ROUND(I114*H114,2)</f>
        <v>0</v>
      </c>
      <c r="K114" s="215" t="s">
        <v>142</v>
      </c>
      <c r="L114" s="45"/>
      <c r="M114" s="220" t="s">
        <v>19</v>
      </c>
      <c r="N114" s="221" t="s">
        <v>44</v>
      </c>
      <c r="O114" s="85"/>
      <c r="P114" s="222">
        <f>O114*H114</f>
        <v>0</v>
      </c>
      <c r="Q114" s="222">
        <v>0</v>
      </c>
      <c r="R114" s="222">
        <f>Q114*H114</f>
        <v>0</v>
      </c>
      <c r="S114" s="222">
        <v>0.33</v>
      </c>
      <c r="T114" s="223">
        <f>S114*H114</f>
        <v>1.914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4" t="s">
        <v>143</v>
      </c>
      <c r="AT114" s="224" t="s">
        <v>138</v>
      </c>
      <c r="AU114" s="224" t="s">
        <v>81</v>
      </c>
      <c r="AY114" s="18" t="s">
        <v>135</v>
      </c>
      <c r="BE114" s="225">
        <f>IF(N114="základní",J114,0)</f>
        <v>0</v>
      </c>
      <c r="BF114" s="225">
        <f>IF(N114="snížená",J114,0)</f>
        <v>0</v>
      </c>
      <c r="BG114" s="225">
        <f>IF(N114="zákl. přenesená",J114,0)</f>
        <v>0</v>
      </c>
      <c r="BH114" s="225">
        <f>IF(N114="sníž. přenesená",J114,0)</f>
        <v>0</v>
      </c>
      <c r="BI114" s="225">
        <f>IF(N114="nulová",J114,0)</f>
        <v>0</v>
      </c>
      <c r="BJ114" s="18" t="s">
        <v>81</v>
      </c>
      <c r="BK114" s="225">
        <f>ROUND(I114*H114,2)</f>
        <v>0</v>
      </c>
      <c r="BL114" s="18" t="s">
        <v>143</v>
      </c>
      <c r="BM114" s="224" t="s">
        <v>192</v>
      </c>
    </row>
    <row r="115" spans="1:51" s="13" customFormat="1" ht="12">
      <c r="A115" s="13"/>
      <c r="B115" s="226"/>
      <c r="C115" s="227"/>
      <c r="D115" s="228" t="s">
        <v>145</v>
      </c>
      <c r="E115" s="229" t="s">
        <v>19</v>
      </c>
      <c r="F115" s="230" t="s">
        <v>193</v>
      </c>
      <c r="G115" s="227"/>
      <c r="H115" s="231">
        <v>5.8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145</v>
      </c>
      <c r="AU115" s="237" t="s">
        <v>81</v>
      </c>
      <c r="AV115" s="13" t="s">
        <v>81</v>
      </c>
      <c r="AW115" s="13" t="s">
        <v>33</v>
      </c>
      <c r="AX115" s="13" t="s">
        <v>77</v>
      </c>
      <c r="AY115" s="237" t="s">
        <v>135</v>
      </c>
    </row>
    <row r="116" spans="1:63" s="12" customFormat="1" ht="22.8" customHeight="1">
      <c r="A116" s="12"/>
      <c r="B116" s="197"/>
      <c r="C116" s="198"/>
      <c r="D116" s="199" t="s">
        <v>71</v>
      </c>
      <c r="E116" s="211" t="s">
        <v>194</v>
      </c>
      <c r="F116" s="211" t="s">
        <v>195</v>
      </c>
      <c r="G116" s="198"/>
      <c r="H116" s="198"/>
      <c r="I116" s="201"/>
      <c r="J116" s="212">
        <f>BK116</f>
        <v>0</v>
      </c>
      <c r="K116" s="198"/>
      <c r="L116" s="203"/>
      <c r="M116" s="204"/>
      <c r="N116" s="205"/>
      <c r="O116" s="205"/>
      <c r="P116" s="206">
        <f>SUM(P117:P125)</f>
        <v>0</v>
      </c>
      <c r="Q116" s="205"/>
      <c r="R116" s="206">
        <f>SUM(R117:R125)</f>
        <v>0</v>
      </c>
      <c r="S116" s="205"/>
      <c r="T116" s="207">
        <f>SUM(T117:T125)</f>
        <v>0</v>
      </c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R116" s="208" t="s">
        <v>77</v>
      </c>
      <c r="AT116" s="209" t="s">
        <v>71</v>
      </c>
      <c r="AU116" s="209" t="s">
        <v>77</v>
      </c>
      <c r="AY116" s="208" t="s">
        <v>135</v>
      </c>
      <c r="BK116" s="210">
        <f>SUM(BK117:BK125)</f>
        <v>0</v>
      </c>
    </row>
    <row r="117" spans="1:65" s="2" customFormat="1" ht="21.75" customHeight="1">
      <c r="A117" s="39"/>
      <c r="B117" s="40"/>
      <c r="C117" s="213" t="s">
        <v>196</v>
      </c>
      <c r="D117" s="213" t="s">
        <v>138</v>
      </c>
      <c r="E117" s="214" t="s">
        <v>197</v>
      </c>
      <c r="F117" s="215" t="s">
        <v>198</v>
      </c>
      <c r="G117" s="216" t="s">
        <v>199</v>
      </c>
      <c r="H117" s="217">
        <v>30.315</v>
      </c>
      <c r="I117" s="218"/>
      <c r="J117" s="219">
        <f>ROUND(I117*H117,2)</f>
        <v>0</v>
      </c>
      <c r="K117" s="215" t="s">
        <v>142</v>
      </c>
      <c r="L117" s="45"/>
      <c r="M117" s="220" t="s">
        <v>19</v>
      </c>
      <c r="N117" s="221" t="s">
        <v>44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143</v>
      </c>
      <c r="AT117" s="224" t="s">
        <v>138</v>
      </c>
      <c r="AU117" s="224" t="s">
        <v>81</v>
      </c>
      <c r="AY117" s="18" t="s">
        <v>135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81</v>
      </c>
      <c r="BK117" s="225">
        <f>ROUND(I117*H117,2)</f>
        <v>0</v>
      </c>
      <c r="BL117" s="18" t="s">
        <v>143</v>
      </c>
      <c r="BM117" s="224" t="s">
        <v>200</v>
      </c>
    </row>
    <row r="118" spans="1:65" s="2" customFormat="1" ht="16.5" customHeight="1">
      <c r="A118" s="39"/>
      <c r="B118" s="40"/>
      <c r="C118" s="213" t="s">
        <v>201</v>
      </c>
      <c r="D118" s="213" t="s">
        <v>138</v>
      </c>
      <c r="E118" s="214" t="s">
        <v>202</v>
      </c>
      <c r="F118" s="215" t="s">
        <v>203</v>
      </c>
      <c r="G118" s="216" t="s">
        <v>199</v>
      </c>
      <c r="H118" s="217">
        <v>16.759</v>
      </c>
      <c r="I118" s="218"/>
      <c r="J118" s="219">
        <f>ROUND(I118*H118,2)</f>
        <v>0</v>
      </c>
      <c r="K118" s="215" t="s">
        <v>142</v>
      </c>
      <c r="L118" s="45"/>
      <c r="M118" s="220" t="s">
        <v>19</v>
      </c>
      <c r="N118" s="221" t="s">
        <v>44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143</v>
      </c>
      <c r="AT118" s="224" t="s">
        <v>138</v>
      </c>
      <c r="AU118" s="224" t="s">
        <v>81</v>
      </c>
      <c r="AY118" s="18" t="s">
        <v>135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81</v>
      </c>
      <c r="BK118" s="225">
        <f>ROUND(I118*H118,2)</f>
        <v>0</v>
      </c>
      <c r="BL118" s="18" t="s">
        <v>143</v>
      </c>
      <c r="BM118" s="224" t="s">
        <v>204</v>
      </c>
    </row>
    <row r="119" spans="1:51" s="13" customFormat="1" ht="12">
      <c r="A119" s="13"/>
      <c r="B119" s="226"/>
      <c r="C119" s="227"/>
      <c r="D119" s="228" t="s">
        <v>145</v>
      </c>
      <c r="E119" s="229" t="s">
        <v>19</v>
      </c>
      <c r="F119" s="230" t="s">
        <v>205</v>
      </c>
      <c r="G119" s="227"/>
      <c r="H119" s="231">
        <v>16.759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145</v>
      </c>
      <c r="AU119" s="237" t="s">
        <v>81</v>
      </c>
      <c r="AV119" s="13" t="s">
        <v>81</v>
      </c>
      <c r="AW119" s="13" t="s">
        <v>33</v>
      </c>
      <c r="AX119" s="13" t="s">
        <v>77</v>
      </c>
      <c r="AY119" s="237" t="s">
        <v>135</v>
      </c>
    </row>
    <row r="120" spans="1:65" s="2" customFormat="1" ht="16.5" customHeight="1">
      <c r="A120" s="39"/>
      <c r="B120" s="40"/>
      <c r="C120" s="213" t="s">
        <v>206</v>
      </c>
      <c r="D120" s="213" t="s">
        <v>138</v>
      </c>
      <c r="E120" s="214" t="s">
        <v>207</v>
      </c>
      <c r="F120" s="215" t="s">
        <v>208</v>
      </c>
      <c r="G120" s="216" t="s">
        <v>199</v>
      </c>
      <c r="H120" s="217">
        <v>16.759</v>
      </c>
      <c r="I120" s="218"/>
      <c r="J120" s="219">
        <f>ROUND(I120*H120,2)</f>
        <v>0</v>
      </c>
      <c r="K120" s="215" t="s">
        <v>19</v>
      </c>
      <c r="L120" s="45"/>
      <c r="M120" s="220" t="s">
        <v>19</v>
      </c>
      <c r="N120" s="221" t="s">
        <v>44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143</v>
      </c>
      <c r="AT120" s="224" t="s">
        <v>138</v>
      </c>
      <c r="AU120" s="224" t="s">
        <v>81</v>
      </c>
      <c r="AY120" s="18" t="s">
        <v>135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81</v>
      </c>
      <c r="BK120" s="225">
        <f>ROUND(I120*H120,2)</f>
        <v>0</v>
      </c>
      <c r="BL120" s="18" t="s">
        <v>143</v>
      </c>
      <c r="BM120" s="224" t="s">
        <v>209</v>
      </c>
    </row>
    <row r="121" spans="1:65" s="2" customFormat="1" ht="21.75" customHeight="1">
      <c r="A121" s="39"/>
      <c r="B121" s="40"/>
      <c r="C121" s="213" t="s">
        <v>8</v>
      </c>
      <c r="D121" s="213" t="s">
        <v>138</v>
      </c>
      <c r="E121" s="214" t="s">
        <v>210</v>
      </c>
      <c r="F121" s="215" t="s">
        <v>211</v>
      </c>
      <c r="G121" s="216" t="s">
        <v>199</v>
      </c>
      <c r="H121" s="217">
        <v>11.985</v>
      </c>
      <c r="I121" s="218"/>
      <c r="J121" s="219">
        <f>ROUND(I121*H121,2)</f>
        <v>0</v>
      </c>
      <c r="K121" s="215" t="s">
        <v>142</v>
      </c>
      <c r="L121" s="45"/>
      <c r="M121" s="220" t="s">
        <v>19</v>
      </c>
      <c r="N121" s="221" t="s">
        <v>44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143</v>
      </c>
      <c r="AT121" s="224" t="s">
        <v>138</v>
      </c>
      <c r="AU121" s="224" t="s">
        <v>81</v>
      </c>
      <c r="AY121" s="18" t="s">
        <v>135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81</v>
      </c>
      <c r="BK121" s="225">
        <f>ROUND(I121*H121,2)</f>
        <v>0</v>
      </c>
      <c r="BL121" s="18" t="s">
        <v>143</v>
      </c>
      <c r="BM121" s="224" t="s">
        <v>212</v>
      </c>
    </row>
    <row r="122" spans="1:65" s="2" customFormat="1" ht="21.75" customHeight="1">
      <c r="A122" s="39"/>
      <c r="B122" s="40"/>
      <c r="C122" s="213" t="s">
        <v>213</v>
      </c>
      <c r="D122" s="213" t="s">
        <v>138</v>
      </c>
      <c r="E122" s="214" t="s">
        <v>214</v>
      </c>
      <c r="F122" s="215" t="s">
        <v>215</v>
      </c>
      <c r="G122" s="216" t="s">
        <v>199</v>
      </c>
      <c r="H122" s="217">
        <v>4.774</v>
      </c>
      <c r="I122" s="218"/>
      <c r="J122" s="219">
        <f>ROUND(I122*H122,2)</f>
        <v>0</v>
      </c>
      <c r="K122" s="215" t="s">
        <v>142</v>
      </c>
      <c r="L122" s="45"/>
      <c r="M122" s="220" t="s">
        <v>19</v>
      </c>
      <c r="N122" s="221" t="s">
        <v>44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143</v>
      </c>
      <c r="AT122" s="224" t="s">
        <v>138</v>
      </c>
      <c r="AU122" s="224" t="s">
        <v>81</v>
      </c>
      <c r="AY122" s="18" t="s">
        <v>135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81</v>
      </c>
      <c r="BK122" s="225">
        <f>ROUND(I122*H122,2)</f>
        <v>0</v>
      </c>
      <c r="BL122" s="18" t="s">
        <v>143</v>
      </c>
      <c r="BM122" s="224" t="s">
        <v>216</v>
      </c>
    </row>
    <row r="123" spans="1:65" s="2" customFormat="1" ht="16.5" customHeight="1">
      <c r="A123" s="39"/>
      <c r="B123" s="40"/>
      <c r="C123" s="213" t="s">
        <v>217</v>
      </c>
      <c r="D123" s="213" t="s">
        <v>138</v>
      </c>
      <c r="E123" s="214" t="s">
        <v>218</v>
      </c>
      <c r="F123" s="215" t="s">
        <v>219</v>
      </c>
      <c r="G123" s="216" t="s">
        <v>199</v>
      </c>
      <c r="H123" s="217">
        <v>3.675</v>
      </c>
      <c r="I123" s="218"/>
      <c r="J123" s="219">
        <f>ROUND(I123*H123,2)</f>
        <v>0</v>
      </c>
      <c r="K123" s="215" t="s">
        <v>19</v>
      </c>
      <c r="L123" s="45"/>
      <c r="M123" s="220" t="s">
        <v>19</v>
      </c>
      <c r="N123" s="221" t="s">
        <v>44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143</v>
      </c>
      <c r="AT123" s="224" t="s">
        <v>138</v>
      </c>
      <c r="AU123" s="224" t="s">
        <v>81</v>
      </c>
      <c r="AY123" s="18" t="s">
        <v>135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81</v>
      </c>
      <c r="BK123" s="225">
        <f>ROUND(I123*H123,2)</f>
        <v>0</v>
      </c>
      <c r="BL123" s="18" t="s">
        <v>143</v>
      </c>
      <c r="BM123" s="224" t="s">
        <v>220</v>
      </c>
    </row>
    <row r="124" spans="1:65" s="2" customFormat="1" ht="16.5" customHeight="1">
      <c r="A124" s="39"/>
      <c r="B124" s="40"/>
      <c r="C124" s="213" t="s">
        <v>221</v>
      </c>
      <c r="D124" s="213" t="s">
        <v>138</v>
      </c>
      <c r="E124" s="214" t="s">
        <v>222</v>
      </c>
      <c r="F124" s="215" t="s">
        <v>223</v>
      </c>
      <c r="G124" s="216" t="s">
        <v>199</v>
      </c>
      <c r="H124" s="217">
        <v>2.298</v>
      </c>
      <c r="I124" s="218"/>
      <c r="J124" s="219">
        <f>ROUND(I124*H124,2)</f>
        <v>0</v>
      </c>
      <c r="K124" s="215" t="s">
        <v>19</v>
      </c>
      <c r="L124" s="45"/>
      <c r="M124" s="220" t="s">
        <v>19</v>
      </c>
      <c r="N124" s="221" t="s">
        <v>44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143</v>
      </c>
      <c r="AT124" s="224" t="s">
        <v>138</v>
      </c>
      <c r="AU124" s="224" t="s">
        <v>81</v>
      </c>
      <c r="AY124" s="18" t="s">
        <v>135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81</v>
      </c>
      <c r="BK124" s="225">
        <f>ROUND(I124*H124,2)</f>
        <v>0</v>
      </c>
      <c r="BL124" s="18" t="s">
        <v>143</v>
      </c>
      <c r="BM124" s="224" t="s">
        <v>224</v>
      </c>
    </row>
    <row r="125" spans="1:65" s="2" customFormat="1" ht="16.5" customHeight="1">
      <c r="A125" s="39"/>
      <c r="B125" s="40"/>
      <c r="C125" s="213" t="s">
        <v>225</v>
      </c>
      <c r="D125" s="213" t="s">
        <v>138</v>
      </c>
      <c r="E125" s="214" t="s">
        <v>226</v>
      </c>
      <c r="F125" s="215" t="s">
        <v>227</v>
      </c>
      <c r="G125" s="216" t="s">
        <v>199</v>
      </c>
      <c r="H125" s="217">
        <v>7.583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44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143</v>
      </c>
      <c r="AT125" s="224" t="s">
        <v>138</v>
      </c>
      <c r="AU125" s="224" t="s">
        <v>81</v>
      </c>
      <c r="AY125" s="18" t="s">
        <v>135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81</v>
      </c>
      <c r="BK125" s="225">
        <f>ROUND(I125*H125,2)</f>
        <v>0</v>
      </c>
      <c r="BL125" s="18" t="s">
        <v>143</v>
      </c>
      <c r="BM125" s="224" t="s">
        <v>228</v>
      </c>
    </row>
    <row r="126" spans="1:63" s="12" customFormat="1" ht="22.8" customHeight="1">
      <c r="A126" s="12"/>
      <c r="B126" s="197"/>
      <c r="C126" s="198"/>
      <c r="D126" s="199" t="s">
        <v>71</v>
      </c>
      <c r="E126" s="211" t="s">
        <v>229</v>
      </c>
      <c r="F126" s="211" t="s">
        <v>230</v>
      </c>
      <c r="G126" s="198"/>
      <c r="H126" s="198"/>
      <c r="I126" s="201"/>
      <c r="J126" s="212">
        <f>BK126</f>
        <v>0</v>
      </c>
      <c r="K126" s="198"/>
      <c r="L126" s="203"/>
      <c r="M126" s="204"/>
      <c r="N126" s="205"/>
      <c r="O126" s="205"/>
      <c r="P126" s="206">
        <f>P127</f>
        <v>0</v>
      </c>
      <c r="Q126" s="205"/>
      <c r="R126" s="206">
        <f>R127</f>
        <v>0</v>
      </c>
      <c r="S126" s="205"/>
      <c r="T126" s="207">
        <f>T127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8" t="s">
        <v>77</v>
      </c>
      <c r="AT126" s="209" t="s">
        <v>71</v>
      </c>
      <c r="AU126" s="209" t="s">
        <v>77</v>
      </c>
      <c r="AY126" s="208" t="s">
        <v>135</v>
      </c>
      <c r="BK126" s="210">
        <f>BK127</f>
        <v>0</v>
      </c>
    </row>
    <row r="127" spans="1:65" s="2" customFormat="1" ht="21.75" customHeight="1">
      <c r="A127" s="39"/>
      <c r="B127" s="40"/>
      <c r="C127" s="213" t="s">
        <v>231</v>
      </c>
      <c r="D127" s="213" t="s">
        <v>138</v>
      </c>
      <c r="E127" s="214" t="s">
        <v>232</v>
      </c>
      <c r="F127" s="215" t="s">
        <v>233</v>
      </c>
      <c r="G127" s="216" t="s">
        <v>199</v>
      </c>
      <c r="H127" s="217">
        <v>8.947</v>
      </c>
      <c r="I127" s="218"/>
      <c r="J127" s="219">
        <f>ROUND(I127*H127,2)</f>
        <v>0</v>
      </c>
      <c r="K127" s="215" t="s">
        <v>142</v>
      </c>
      <c r="L127" s="45"/>
      <c r="M127" s="220" t="s">
        <v>19</v>
      </c>
      <c r="N127" s="221" t="s">
        <v>44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143</v>
      </c>
      <c r="AT127" s="224" t="s">
        <v>138</v>
      </c>
      <c r="AU127" s="224" t="s">
        <v>81</v>
      </c>
      <c r="AY127" s="18" t="s">
        <v>135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81</v>
      </c>
      <c r="BK127" s="225">
        <f>ROUND(I127*H127,2)</f>
        <v>0</v>
      </c>
      <c r="BL127" s="18" t="s">
        <v>143</v>
      </c>
      <c r="BM127" s="224" t="s">
        <v>234</v>
      </c>
    </row>
    <row r="128" spans="1:63" s="12" customFormat="1" ht="25.9" customHeight="1">
      <c r="A128" s="12"/>
      <c r="B128" s="197"/>
      <c r="C128" s="198"/>
      <c r="D128" s="199" t="s">
        <v>71</v>
      </c>
      <c r="E128" s="200" t="s">
        <v>235</v>
      </c>
      <c r="F128" s="200" t="s">
        <v>236</v>
      </c>
      <c r="G128" s="198"/>
      <c r="H128" s="198"/>
      <c r="I128" s="201"/>
      <c r="J128" s="202">
        <f>BK128</f>
        <v>0</v>
      </c>
      <c r="K128" s="198"/>
      <c r="L128" s="203"/>
      <c r="M128" s="204"/>
      <c r="N128" s="205"/>
      <c r="O128" s="205"/>
      <c r="P128" s="206">
        <f>P129+P142+P159+P167+P210+P299+P318+P320+P323</f>
        <v>0</v>
      </c>
      <c r="Q128" s="205"/>
      <c r="R128" s="206">
        <f>R129+R142+R159+R167+R210+R299+R318+R320+R323</f>
        <v>12.892280690000002</v>
      </c>
      <c r="S128" s="205"/>
      <c r="T128" s="207">
        <f>T129+T142+T159+T167+T210+T299+T318+T320+T323</f>
        <v>18.33029979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8" t="s">
        <v>81</v>
      </c>
      <c r="AT128" s="209" t="s">
        <v>71</v>
      </c>
      <c r="AU128" s="209" t="s">
        <v>72</v>
      </c>
      <c r="AY128" s="208" t="s">
        <v>135</v>
      </c>
      <c r="BK128" s="210">
        <f>BK129+BK142+BK159+BK167+BK210+BK299+BK318+BK320+BK323</f>
        <v>0</v>
      </c>
    </row>
    <row r="129" spans="1:63" s="12" customFormat="1" ht="22.8" customHeight="1">
      <c r="A129" s="12"/>
      <c r="B129" s="197"/>
      <c r="C129" s="198"/>
      <c r="D129" s="199" t="s">
        <v>71</v>
      </c>
      <c r="E129" s="211" t="s">
        <v>237</v>
      </c>
      <c r="F129" s="211" t="s">
        <v>238</v>
      </c>
      <c r="G129" s="198"/>
      <c r="H129" s="198"/>
      <c r="I129" s="201"/>
      <c r="J129" s="212">
        <f>BK129</f>
        <v>0</v>
      </c>
      <c r="K129" s="198"/>
      <c r="L129" s="203"/>
      <c r="M129" s="204"/>
      <c r="N129" s="205"/>
      <c r="O129" s="205"/>
      <c r="P129" s="206">
        <f>SUM(P130:P141)</f>
        <v>0</v>
      </c>
      <c r="Q129" s="205"/>
      <c r="R129" s="206">
        <f>SUM(R130:R141)</f>
        <v>0.708339</v>
      </c>
      <c r="S129" s="205"/>
      <c r="T129" s="207">
        <f>SUM(T130:T141)</f>
        <v>3.675042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08" t="s">
        <v>81</v>
      </c>
      <c r="AT129" s="209" t="s">
        <v>71</v>
      </c>
      <c r="AU129" s="209" t="s">
        <v>77</v>
      </c>
      <c r="AY129" s="208" t="s">
        <v>135</v>
      </c>
      <c r="BK129" s="210">
        <f>SUM(BK130:BK141)</f>
        <v>0</v>
      </c>
    </row>
    <row r="130" spans="1:65" s="2" customFormat="1" ht="16.5" customHeight="1">
      <c r="A130" s="39"/>
      <c r="B130" s="40"/>
      <c r="C130" s="213" t="s">
        <v>7</v>
      </c>
      <c r="D130" s="213" t="s">
        <v>138</v>
      </c>
      <c r="E130" s="214" t="s">
        <v>239</v>
      </c>
      <c r="F130" s="215" t="s">
        <v>240</v>
      </c>
      <c r="G130" s="216" t="s">
        <v>149</v>
      </c>
      <c r="H130" s="217">
        <v>612.507</v>
      </c>
      <c r="I130" s="218"/>
      <c r="J130" s="219">
        <f>ROUND(I130*H130,2)</f>
        <v>0</v>
      </c>
      <c r="K130" s="215" t="s">
        <v>142</v>
      </c>
      <c r="L130" s="45"/>
      <c r="M130" s="220" t="s">
        <v>19</v>
      </c>
      <c r="N130" s="221" t="s">
        <v>44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0.006</v>
      </c>
      <c r="T130" s="223">
        <f>S130*H130</f>
        <v>3.675042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213</v>
      </c>
      <c r="AT130" s="224" t="s">
        <v>138</v>
      </c>
      <c r="AU130" s="224" t="s">
        <v>81</v>
      </c>
      <c r="AY130" s="18" t="s">
        <v>135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81</v>
      </c>
      <c r="BK130" s="225">
        <f>ROUND(I130*H130,2)</f>
        <v>0</v>
      </c>
      <c r="BL130" s="18" t="s">
        <v>213</v>
      </c>
      <c r="BM130" s="224" t="s">
        <v>241</v>
      </c>
    </row>
    <row r="131" spans="1:51" s="13" customFormat="1" ht="12">
      <c r="A131" s="13"/>
      <c r="B131" s="226"/>
      <c r="C131" s="227"/>
      <c r="D131" s="228" t="s">
        <v>145</v>
      </c>
      <c r="E131" s="229" t="s">
        <v>19</v>
      </c>
      <c r="F131" s="230" t="s">
        <v>93</v>
      </c>
      <c r="G131" s="227"/>
      <c r="H131" s="231">
        <v>612.507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145</v>
      </c>
      <c r="AU131" s="237" t="s">
        <v>81</v>
      </c>
      <c r="AV131" s="13" t="s">
        <v>81</v>
      </c>
      <c r="AW131" s="13" t="s">
        <v>33</v>
      </c>
      <c r="AX131" s="13" t="s">
        <v>77</v>
      </c>
      <c r="AY131" s="237" t="s">
        <v>135</v>
      </c>
    </row>
    <row r="132" spans="1:65" s="2" customFormat="1" ht="21.75" customHeight="1">
      <c r="A132" s="39"/>
      <c r="B132" s="40"/>
      <c r="C132" s="213" t="s">
        <v>242</v>
      </c>
      <c r="D132" s="213" t="s">
        <v>138</v>
      </c>
      <c r="E132" s="214" t="s">
        <v>243</v>
      </c>
      <c r="F132" s="215" t="s">
        <v>244</v>
      </c>
      <c r="G132" s="216" t="s">
        <v>149</v>
      </c>
      <c r="H132" s="217">
        <v>615.947</v>
      </c>
      <c r="I132" s="218"/>
      <c r="J132" s="219">
        <f>ROUND(I132*H132,2)</f>
        <v>0</v>
      </c>
      <c r="K132" s="215" t="s">
        <v>142</v>
      </c>
      <c r="L132" s="45"/>
      <c r="M132" s="220" t="s">
        <v>19</v>
      </c>
      <c r="N132" s="221" t="s">
        <v>44</v>
      </c>
      <c r="O132" s="85"/>
      <c r="P132" s="222">
        <f>O132*H132</f>
        <v>0</v>
      </c>
      <c r="Q132" s="222">
        <v>0</v>
      </c>
      <c r="R132" s="222">
        <f>Q132*H132</f>
        <v>0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213</v>
      </c>
      <c r="AT132" s="224" t="s">
        <v>138</v>
      </c>
      <c r="AU132" s="224" t="s">
        <v>81</v>
      </c>
      <c r="AY132" s="18" t="s">
        <v>135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81</v>
      </c>
      <c r="BK132" s="225">
        <f>ROUND(I132*H132,2)</f>
        <v>0</v>
      </c>
      <c r="BL132" s="18" t="s">
        <v>213</v>
      </c>
      <c r="BM132" s="224" t="s">
        <v>245</v>
      </c>
    </row>
    <row r="133" spans="1:51" s="13" customFormat="1" ht="12">
      <c r="A133" s="13"/>
      <c r="B133" s="226"/>
      <c r="C133" s="227"/>
      <c r="D133" s="228" t="s">
        <v>145</v>
      </c>
      <c r="E133" s="229" t="s">
        <v>19</v>
      </c>
      <c r="F133" s="230" t="s">
        <v>246</v>
      </c>
      <c r="G133" s="227"/>
      <c r="H133" s="231">
        <v>606.507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145</v>
      </c>
      <c r="AU133" s="237" t="s">
        <v>81</v>
      </c>
      <c r="AV133" s="13" t="s">
        <v>81</v>
      </c>
      <c r="AW133" s="13" t="s">
        <v>33</v>
      </c>
      <c r="AX133" s="13" t="s">
        <v>72</v>
      </c>
      <c r="AY133" s="237" t="s">
        <v>135</v>
      </c>
    </row>
    <row r="134" spans="1:51" s="13" customFormat="1" ht="12">
      <c r="A134" s="13"/>
      <c r="B134" s="226"/>
      <c r="C134" s="227"/>
      <c r="D134" s="228" t="s">
        <v>145</v>
      </c>
      <c r="E134" s="229" t="s">
        <v>19</v>
      </c>
      <c r="F134" s="230" t="s">
        <v>247</v>
      </c>
      <c r="G134" s="227"/>
      <c r="H134" s="231">
        <v>6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145</v>
      </c>
      <c r="AU134" s="237" t="s">
        <v>81</v>
      </c>
      <c r="AV134" s="13" t="s">
        <v>81</v>
      </c>
      <c r="AW134" s="13" t="s">
        <v>33</v>
      </c>
      <c r="AX134" s="13" t="s">
        <v>72</v>
      </c>
      <c r="AY134" s="237" t="s">
        <v>135</v>
      </c>
    </row>
    <row r="135" spans="1:51" s="14" customFormat="1" ht="12">
      <c r="A135" s="14"/>
      <c r="B135" s="238"/>
      <c r="C135" s="239"/>
      <c r="D135" s="228" t="s">
        <v>145</v>
      </c>
      <c r="E135" s="240" t="s">
        <v>93</v>
      </c>
      <c r="F135" s="241" t="s">
        <v>248</v>
      </c>
      <c r="G135" s="239"/>
      <c r="H135" s="242">
        <v>612.507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145</v>
      </c>
      <c r="AU135" s="248" t="s">
        <v>81</v>
      </c>
      <c r="AV135" s="14" t="s">
        <v>136</v>
      </c>
      <c r="AW135" s="14" t="s">
        <v>33</v>
      </c>
      <c r="AX135" s="14" t="s">
        <v>72</v>
      </c>
      <c r="AY135" s="248" t="s">
        <v>135</v>
      </c>
    </row>
    <row r="136" spans="1:51" s="13" customFormat="1" ht="12">
      <c r="A136" s="13"/>
      <c r="B136" s="226"/>
      <c r="C136" s="227"/>
      <c r="D136" s="228" t="s">
        <v>145</v>
      </c>
      <c r="E136" s="229" t="s">
        <v>19</v>
      </c>
      <c r="F136" s="230" t="s">
        <v>249</v>
      </c>
      <c r="G136" s="227"/>
      <c r="H136" s="231">
        <v>3.44</v>
      </c>
      <c r="I136" s="232"/>
      <c r="J136" s="227"/>
      <c r="K136" s="227"/>
      <c r="L136" s="233"/>
      <c r="M136" s="234"/>
      <c r="N136" s="235"/>
      <c r="O136" s="235"/>
      <c r="P136" s="235"/>
      <c r="Q136" s="235"/>
      <c r="R136" s="235"/>
      <c r="S136" s="235"/>
      <c r="T136" s="23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7" t="s">
        <v>145</v>
      </c>
      <c r="AU136" s="237" t="s">
        <v>81</v>
      </c>
      <c r="AV136" s="13" t="s">
        <v>81</v>
      </c>
      <c r="AW136" s="13" t="s">
        <v>33</v>
      </c>
      <c r="AX136" s="13" t="s">
        <v>72</v>
      </c>
      <c r="AY136" s="237" t="s">
        <v>135</v>
      </c>
    </row>
    <row r="137" spans="1:51" s="15" customFormat="1" ht="12">
      <c r="A137" s="15"/>
      <c r="B137" s="249"/>
      <c r="C137" s="250"/>
      <c r="D137" s="228" t="s">
        <v>145</v>
      </c>
      <c r="E137" s="251" t="s">
        <v>19</v>
      </c>
      <c r="F137" s="252" t="s">
        <v>250</v>
      </c>
      <c r="G137" s="250"/>
      <c r="H137" s="253">
        <v>615.947</v>
      </c>
      <c r="I137" s="254"/>
      <c r="J137" s="250"/>
      <c r="K137" s="250"/>
      <c r="L137" s="255"/>
      <c r="M137" s="256"/>
      <c r="N137" s="257"/>
      <c r="O137" s="257"/>
      <c r="P137" s="257"/>
      <c r="Q137" s="257"/>
      <c r="R137" s="257"/>
      <c r="S137" s="257"/>
      <c r="T137" s="258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9" t="s">
        <v>145</v>
      </c>
      <c r="AU137" s="259" t="s">
        <v>81</v>
      </c>
      <c r="AV137" s="15" t="s">
        <v>143</v>
      </c>
      <c r="AW137" s="15" t="s">
        <v>33</v>
      </c>
      <c r="AX137" s="15" t="s">
        <v>77</v>
      </c>
      <c r="AY137" s="259" t="s">
        <v>135</v>
      </c>
    </row>
    <row r="138" spans="1:65" s="2" customFormat="1" ht="21.75" customHeight="1">
      <c r="A138" s="39"/>
      <c r="B138" s="40"/>
      <c r="C138" s="260" t="s">
        <v>251</v>
      </c>
      <c r="D138" s="260" t="s">
        <v>252</v>
      </c>
      <c r="E138" s="261" t="s">
        <v>253</v>
      </c>
      <c r="F138" s="262" t="s">
        <v>254</v>
      </c>
      <c r="G138" s="263" t="s">
        <v>149</v>
      </c>
      <c r="H138" s="264">
        <v>708.339</v>
      </c>
      <c r="I138" s="265"/>
      <c r="J138" s="266">
        <f>ROUND(I138*H138,2)</f>
        <v>0</v>
      </c>
      <c r="K138" s="262" t="s">
        <v>19</v>
      </c>
      <c r="L138" s="267"/>
      <c r="M138" s="268" t="s">
        <v>19</v>
      </c>
      <c r="N138" s="269" t="s">
        <v>44</v>
      </c>
      <c r="O138" s="85"/>
      <c r="P138" s="222">
        <f>O138*H138</f>
        <v>0</v>
      </c>
      <c r="Q138" s="222">
        <v>0.001</v>
      </c>
      <c r="R138" s="222">
        <f>Q138*H138</f>
        <v>0.708339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255</v>
      </c>
      <c r="AT138" s="224" t="s">
        <v>252</v>
      </c>
      <c r="AU138" s="224" t="s">
        <v>81</v>
      </c>
      <c r="AY138" s="18" t="s">
        <v>135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81</v>
      </c>
      <c r="BK138" s="225">
        <f>ROUND(I138*H138,2)</f>
        <v>0</v>
      </c>
      <c r="BL138" s="18" t="s">
        <v>213</v>
      </c>
      <c r="BM138" s="224" t="s">
        <v>256</v>
      </c>
    </row>
    <row r="139" spans="1:51" s="13" customFormat="1" ht="12">
      <c r="A139" s="13"/>
      <c r="B139" s="226"/>
      <c r="C139" s="227"/>
      <c r="D139" s="228" t="s">
        <v>145</v>
      </c>
      <c r="E139" s="227"/>
      <c r="F139" s="230" t="s">
        <v>257</v>
      </c>
      <c r="G139" s="227"/>
      <c r="H139" s="231">
        <v>708.339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145</v>
      </c>
      <c r="AU139" s="237" t="s">
        <v>81</v>
      </c>
      <c r="AV139" s="13" t="s">
        <v>81</v>
      </c>
      <c r="AW139" s="13" t="s">
        <v>4</v>
      </c>
      <c r="AX139" s="13" t="s">
        <v>77</v>
      </c>
      <c r="AY139" s="237" t="s">
        <v>135</v>
      </c>
    </row>
    <row r="140" spans="1:65" s="2" customFormat="1" ht="21.75" customHeight="1">
      <c r="A140" s="39"/>
      <c r="B140" s="40"/>
      <c r="C140" s="213" t="s">
        <v>258</v>
      </c>
      <c r="D140" s="213" t="s">
        <v>138</v>
      </c>
      <c r="E140" s="214" t="s">
        <v>259</v>
      </c>
      <c r="F140" s="215" t="s">
        <v>260</v>
      </c>
      <c r="G140" s="216" t="s">
        <v>199</v>
      </c>
      <c r="H140" s="217">
        <v>0.708</v>
      </c>
      <c r="I140" s="218"/>
      <c r="J140" s="219">
        <f>ROUND(I140*H140,2)</f>
        <v>0</v>
      </c>
      <c r="K140" s="215" t="s">
        <v>142</v>
      </c>
      <c r="L140" s="45"/>
      <c r="M140" s="220" t="s">
        <v>19</v>
      </c>
      <c r="N140" s="221" t="s">
        <v>44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213</v>
      </c>
      <c r="AT140" s="224" t="s">
        <v>138</v>
      </c>
      <c r="AU140" s="224" t="s">
        <v>81</v>
      </c>
      <c r="AY140" s="18" t="s">
        <v>135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81</v>
      </c>
      <c r="BK140" s="225">
        <f>ROUND(I140*H140,2)</f>
        <v>0</v>
      </c>
      <c r="BL140" s="18" t="s">
        <v>213</v>
      </c>
      <c r="BM140" s="224" t="s">
        <v>261</v>
      </c>
    </row>
    <row r="141" spans="1:65" s="2" customFormat="1" ht="21.75" customHeight="1">
      <c r="A141" s="39"/>
      <c r="B141" s="40"/>
      <c r="C141" s="213" t="s">
        <v>262</v>
      </c>
      <c r="D141" s="213" t="s">
        <v>138</v>
      </c>
      <c r="E141" s="214" t="s">
        <v>263</v>
      </c>
      <c r="F141" s="215" t="s">
        <v>264</v>
      </c>
      <c r="G141" s="216" t="s">
        <v>199</v>
      </c>
      <c r="H141" s="217">
        <v>0.708</v>
      </c>
      <c r="I141" s="218"/>
      <c r="J141" s="219">
        <f>ROUND(I141*H141,2)</f>
        <v>0</v>
      </c>
      <c r="K141" s="215" t="s">
        <v>142</v>
      </c>
      <c r="L141" s="45"/>
      <c r="M141" s="220" t="s">
        <v>19</v>
      </c>
      <c r="N141" s="221" t="s">
        <v>44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213</v>
      </c>
      <c r="AT141" s="224" t="s">
        <v>138</v>
      </c>
      <c r="AU141" s="224" t="s">
        <v>81</v>
      </c>
      <c r="AY141" s="18" t="s">
        <v>135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81</v>
      </c>
      <c r="BK141" s="225">
        <f>ROUND(I141*H141,2)</f>
        <v>0</v>
      </c>
      <c r="BL141" s="18" t="s">
        <v>213</v>
      </c>
      <c r="BM141" s="224" t="s">
        <v>265</v>
      </c>
    </row>
    <row r="142" spans="1:63" s="12" customFormat="1" ht="22.8" customHeight="1">
      <c r="A142" s="12"/>
      <c r="B142" s="197"/>
      <c r="C142" s="198"/>
      <c r="D142" s="199" t="s">
        <v>71</v>
      </c>
      <c r="E142" s="211" t="s">
        <v>266</v>
      </c>
      <c r="F142" s="211" t="s">
        <v>267</v>
      </c>
      <c r="G142" s="198"/>
      <c r="H142" s="198"/>
      <c r="I142" s="201"/>
      <c r="J142" s="212">
        <f>BK142</f>
        <v>0</v>
      </c>
      <c r="K142" s="198"/>
      <c r="L142" s="203"/>
      <c r="M142" s="204"/>
      <c r="N142" s="205"/>
      <c r="O142" s="205"/>
      <c r="P142" s="206">
        <f>SUM(P143:P158)</f>
        <v>0</v>
      </c>
      <c r="Q142" s="205"/>
      <c r="R142" s="206">
        <f>SUM(R143:R158)</f>
        <v>1.8448769999999999</v>
      </c>
      <c r="S142" s="205"/>
      <c r="T142" s="207">
        <f>SUM(T143:T158)</f>
        <v>2.6978864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08" t="s">
        <v>81</v>
      </c>
      <c r="AT142" s="209" t="s">
        <v>71</v>
      </c>
      <c r="AU142" s="209" t="s">
        <v>77</v>
      </c>
      <c r="AY142" s="208" t="s">
        <v>135</v>
      </c>
      <c r="BK142" s="210">
        <f>SUM(BK143:BK158)</f>
        <v>0</v>
      </c>
    </row>
    <row r="143" spans="1:65" s="2" customFormat="1" ht="21.75" customHeight="1">
      <c r="A143" s="39"/>
      <c r="B143" s="40"/>
      <c r="C143" s="213" t="s">
        <v>268</v>
      </c>
      <c r="D143" s="213" t="s">
        <v>138</v>
      </c>
      <c r="E143" s="214" t="s">
        <v>269</v>
      </c>
      <c r="F143" s="215" t="s">
        <v>270</v>
      </c>
      <c r="G143" s="216" t="s">
        <v>149</v>
      </c>
      <c r="H143" s="217">
        <v>793.496</v>
      </c>
      <c r="I143" s="218"/>
      <c r="J143" s="219">
        <f>ROUND(I143*H143,2)</f>
        <v>0</v>
      </c>
      <c r="K143" s="215" t="s">
        <v>142</v>
      </c>
      <c r="L143" s="45"/>
      <c r="M143" s="220" t="s">
        <v>19</v>
      </c>
      <c r="N143" s="221" t="s">
        <v>44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0.0034</v>
      </c>
      <c r="T143" s="223">
        <f>S143*H143</f>
        <v>2.6978864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213</v>
      </c>
      <c r="AT143" s="224" t="s">
        <v>138</v>
      </c>
      <c r="AU143" s="224" t="s">
        <v>81</v>
      </c>
      <c r="AY143" s="18" t="s">
        <v>135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81</v>
      </c>
      <c r="BK143" s="225">
        <f>ROUND(I143*H143,2)</f>
        <v>0</v>
      </c>
      <c r="BL143" s="18" t="s">
        <v>213</v>
      </c>
      <c r="BM143" s="224" t="s">
        <v>271</v>
      </c>
    </row>
    <row r="144" spans="1:51" s="16" customFormat="1" ht="12">
      <c r="A144" s="16"/>
      <c r="B144" s="270"/>
      <c r="C144" s="271"/>
      <c r="D144" s="228" t="s">
        <v>145</v>
      </c>
      <c r="E144" s="272" t="s">
        <v>19</v>
      </c>
      <c r="F144" s="273" t="s">
        <v>272</v>
      </c>
      <c r="G144" s="271"/>
      <c r="H144" s="272" t="s">
        <v>19</v>
      </c>
      <c r="I144" s="274"/>
      <c r="J144" s="271"/>
      <c r="K144" s="271"/>
      <c r="L144" s="275"/>
      <c r="M144" s="276"/>
      <c r="N144" s="277"/>
      <c r="O144" s="277"/>
      <c r="P144" s="277"/>
      <c r="Q144" s="277"/>
      <c r="R144" s="277"/>
      <c r="S144" s="277"/>
      <c r="T144" s="278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T144" s="279" t="s">
        <v>145</v>
      </c>
      <c r="AU144" s="279" t="s">
        <v>81</v>
      </c>
      <c r="AV144" s="16" t="s">
        <v>77</v>
      </c>
      <c r="AW144" s="16" t="s">
        <v>33</v>
      </c>
      <c r="AX144" s="16" t="s">
        <v>72</v>
      </c>
      <c r="AY144" s="279" t="s">
        <v>135</v>
      </c>
    </row>
    <row r="145" spans="1:51" s="13" customFormat="1" ht="12">
      <c r="A145" s="13"/>
      <c r="B145" s="226"/>
      <c r="C145" s="227"/>
      <c r="D145" s="228" t="s">
        <v>145</v>
      </c>
      <c r="E145" s="229" t="s">
        <v>19</v>
      </c>
      <c r="F145" s="230" t="s">
        <v>273</v>
      </c>
      <c r="G145" s="227"/>
      <c r="H145" s="231">
        <v>396.748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145</v>
      </c>
      <c r="AU145" s="237" t="s">
        <v>81</v>
      </c>
      <c r="AV145" s="13" t="s">
        <v>81</v>
      </c>
      <c r="AW145" s="13" t="s">
        <v>33</v>
      </c>
      <c r="AX145" s="13" t="s">
        <v>72</v>
      </c>
      <c r="AY145" s="237" t="s">
        <v>135</v>
      </c>
    </row>
    <row r="146" spans="1:51" s="14" customFormat="1" ht="12">
      <c r="A146" s="14"/>
      <c r="B146" s="238"/>
      <c r="C146" s="239"/>
      <c r="D146" s="228" t="s">
        <v>145</v>
      </c>
      <c r="E146" s="240" t="s">
        <v>79</v>
      </c>
      <c r="F146" s="241" t="s">
        <v>248</v>
      </c>
      <c r="G146" s="239"/>
      <c r="H146" s="242">
        <v>396.748</v>
      </c>
      <c r="I146" s="243"/>
      <c r="J146" s="239"/>
      <c r="K146" s="239"/>
      <c r="L146" s="244"/>
      <c r="M146" s="245"/>
      <c r="N146" s="246"/>
      <c r="O146" s="246"/>
      <c r="P146" s="246"/>
      <c r="Q146" s="246"/>
      <c r="R146" s="246"/>
      <c r="S146" s="246"/>
      <c r="T146" s="247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48" t="s">
        <v>145</v>
      </c>
      <c r="AU146" s="248" t="s">
        <v>81</v>
      </c>
      <c r="AV146" s="14" t="s">
        <v>136</v>
      </c>
      <c r="AW146" s="14" t="s">
        <v>33</v>
      </c>
      <c r="AX146" s="14" t="s">
        <v>72</v>
      </c>
      <c r="AY146" s="248" t="s">
        <v>135</v>
      </c>
    </row>
    <row r="147" spans="1:51" s="13" customFormat="1" ht="12">
      <c r="A147" s="13"/>
      <c r="B147" s="226"/>
      <c r="C147" s="227"/>
      <c r="D147" s="228" t="s">
        <v>145</v>
      </c>
      <c r="E147" s="229" t="s">
        <v>19</v>
      </c>
      <c r="F147" s="230" t="s">
        <v>274</v>
      </c>
      <c r="G147" s="227"/>
      <c r="H147" s="231">
        <v>793.496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145</v>
      </c>
      <c r="AU147" s="237" t="s">
        <v>81</v>
      </c>
      <c r="AV147" s="13" t="s">
        <v>81</v>
      </c>
      <c r="AW147" s="13" t="s">
        <v>33</v>
      </c>
      <c r="AX147" s="13" t="s">
        <v>77</v>
      </c>
      <c r="AY147" s="237" t="s">
        <v>135</v>
      </c>
    </row>
    <row r="148" spans="1:65" s="2" customFormat="1" ht="21.75" customHeight="1">
      <c r="A148" s="39"/>
      <c r="B148" s="40"/>
      <c r="C148" s="213" t="s">
        <v>275</v>
      </c>
      <c r="D148" s="213" t="s">
        <v>138</v>
      </c>
      <c r="E148" s="214" t="s">
        <v>276</v>
      </c>
      <c r="F148" s="215" t="s">
        <v>277</v>
      </c>
      <c r="G148" s="216" t="s">
        <v>149</v>
      </c>
      <c r="H148" s="217">
        <v>1190.244</v>
      </c>
      <c r="I148" s="218"/>
      <c r="J148" s="219">
        <f>ROUND(I148*H148,2)</f>
        <v>0</v>
      </c>
      <c r="K148" s="215" t="s">
        <v>142</v>
      </c>
      <c r="L148" s="45"/>
      <c r="M148" s="220" t="s">
        <v>19</v>
      </c>
      <c r="N148" s="221" t="s">
        <v>44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213</v>
      </c>
      <c r="AT148" s="224" t="s">
        <v>138</v>
      </c>
      <c r="AU148" s="224" t="s">
        <v>81</v>
      </c>
      <c r="AY148" s="18" t="s">
        <v>135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81</v>
      </c>
      <c r="BK148" s="225">
        <f>ROUND(I148*H148,2)</f>
        <v>0</v>
      </c>
      <c r="BL148" s="18" t="s">
        <v>213</v>
      </c>
      <c r="BM148" s="224" t="s">
        <v>278</v>
      </c>
    </row>
    <row r="149" spans="1:51" s="13" customFormat="1" ht="12">
      <c r="A149" s="13"/>
      <c r="B149" s="226"/>
      <c r="C149" s="227"/>
      <c r="D149" s="228" t="s">
        <v>145</v>
      </c>
      <c r="E149" s="229" t="s">
        <v>19</v>
      </c>
      <c r="F149" s="230" t="s">
        <v>279</v>
      </c>
      <c r="G149" s="227"/>
      <c r="H149" s="231">
        <v>1190.244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145</v>
      </c>
      <c r="AU149" s="237" t="s">
        <v>81</v>
      </c>
      <c r="AV149" s="13" t="s">
        <v>81</v>
      </c>
      <c r="AW149" s="13" t="s">
        <v>33</v>
      </c>
      <c r="AX149" s="13" t="s">
        <v>77</v>
      </c>
      <c r="AY149" s="237" t="s">
        <v>135</v>
      </c>
    </row>
    <row r="150" spans="1:65" s="2" customFormat="1" ht="21.75" customHeight="1">
      <c r="A150" s="39"/>
      <c r="B150" s="40"/>
      <c r="C150" s="260" t="s">
        <v>280</v>
      </c>
      <c r="D150" s="260" t="s">
        <v>252</v>
      </c>
      <c r="E150" s="261" t="s">
        <v>281</v>
      </c>
      <c r="F150" s="262" t="s">
        <v>282</v>
      </c>
      <c r="G150" s="263" t="s">
        <v>149</v>
      </c>
      <c r="H150" s="264">
        <v>614.959</v>
      </c>
      <c r="I150" s="265"/>
      <c r="J150" s="266">
        <f>ROUND(I150*H150,2)</f>
        <v>0</v>
      </c>
      <c r="K150" s="262" t="s">
        <v>19</v>
      </c>
      <c r="L150" s="267"/>
      <c r="M150" s="268" t="s">
        <v>19</v>
      </c>
      <c r="N150" s="269" t="s">
        <v>44</v>
      </c>
      <c r="O150" s="85"/>
      <c r="P150" s="222">
        <f>O150*H150</f>
        <v>0</v>
      </c>
      <c r="Q150" s="222">
        <v>0.003</v>
      </c>
      <c r="R150" s="222">
        <f>Q150*H150</f>
        <v>1.8448769999999999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255</v>
      </c>
      <c r="AT150" s="224" t="s">
        <v>252</v>
      </c>
      <c r="AU150" s="224" t="s">
        <v>81</v>
      </c>
      <c r="AY150" s="18" t="s">
        <v>135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81</v>
      </c>
      <c r="BK150" s="225">
        <f>ROUND(I150*H150,2)</f>
        <v>0</v>
      </c>
      <c r="BL150" s="18" t="s">
        <v>213</v>
      </c>
      <c r="BM150" s="224" t="s">
        <v>283</v>
      </c>
    </row>
    <row r="151" spans="1:51" s="13" customFormat="1" ht="12">
      <c r="A151" s="13"/>
      <c r="B151" s="226"/>
      <c r="C151" s="227"/>
      <c r="D151" s="228" t="s">
        <v>145</v>
      </c>
      <c r="E151" s="229" t="s">
        <v>19</v>
      </c>
      <c r="F151" s="230" t="s">
        <v>284</v>
      </c>
      <c r="G151" s="227"/>
      <c r="H151" s="231">
        <v>1249.756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145</v>
      </c>
      <c r="AU151" s="237" t="s">
        <v>81</v>
      </c>
      <c r="AV151" s="13" t="s">
        <v>81</v>
      </c>
      <c r="AW151" s="13" t="s">
        <v>33</v>
      </c>
      <c r="AX151" s="13" t="s">
        <v>72</v>
      </c>
      <c r="AY151" s="237" t="s">
        <v>135</v>
      </c>
    </row>
    <row r="152" spans="1:51" s="13" customFormat="1" ht="12">
      <c r="A152" s="13"/>
      <c r="B152" s="226"/>
      <c r="C152" s="227"/>
      <c r="D152" s="228" t="s">
        <v>145</v>
      </c>
      <c r="E152" s="229" t="s">
        <v>19</v>
      </c>
      <c r="F152" s="230" t="s">
        <v>285</v>
      </c>
      <c r="G152" s="227"/>
      <c r="H152" s="231">
        <v>-634.797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145</v>
      </c>
      <c r="AU152" s="237" t="s">
        <v>81</v>
      </c>
      <c r="AV152" s="13" t="s">
        <v>81</v>
      </c>
      <c r="AW152" s="13" t="s">
        <v>33</v>
      </c>
      <c r="AX152" s="13" t="s">
        <v>72</v>
      </c>
      <c r="AY152" s="237" t="s">
        <v>135</v>
      </c>
    </row>
    <row r="153" spans="1:51" s="14" customFormat="1" ht="12">
      <c r="A153" s="14"/>
      <c r="B153" s="238"/>
      <c r="C153" s="239"/>
      <c r="D153" s="228" t="s">
        <v>145</v>
      </c>
      <c r="E153" s="240" t="s">
        <v>19</v>
      </c>
      <c r="F153" s="241" t="s">
        <v>248</v>
      </c>
      <c r="G153" s="239"/>
      <c r="H153" s="242">
        <v>614.959</v>
      </c>
      <c r="I153" s="243"/>
      <c r="J153" s="239"/>
      <c r="K153" s="239"/>
      <c r="L153" s="244"/>
      <c r="M153" s="245"/>
      <c r="N153" s="246"/>
      <c r="O153" s="246"/>
      <c r="P153" s="246"/>
      <c r="Q153" s="246"/>
      <c r="R153" s="246"/>
      <c r="S153" s="246"/>
      <c r="T153" s="247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8" t="s">
        <v>145</v>
      </c>
      <c r="AU153" s="248" t="s">
        <v>81</v>
      </c>
      <c r="AV153" s="14" t="s">
        <v>136</v>
      </c>
      <c r="AW153" s="14" t="s">
        <v>33</v>
      </c>
      <c r="AX153" s="14" t="s">
        <v>77</v>
      </c>
      <c r="AY153" s="248" t="s">
        <v>135</v>
      </c>
    </row>
    <row r="154" spans="1:65" s="2" customFormat="1" ht="16.5" customHeight="1">
      <c r="A154" s="39"/>
      <c r="B154" s="40"/>
      <c r="C154" s="260" t="s">
        <v>286</v>
      </c>
      <c r="D154" s="260" t="s">
        <v>252</v>
      </c>
      <c r="E154" s="261" t="s">
        <v>287</v>
      </c>
      <c r="F154" s="262" t="s">
        <v>288</v>
      </c>
      <c r="G154" s="263" t="s">
        <v>149</v>
      </c>
      <c r="H154" s="264">
        <v>634.797</v>
      </c>
      <c r="I154" s="265"/>
      <c r="J154" s="266">
        <f>ROUND(I154*H154,2)</f>
        <v>0</v>
      </c>
      <c r="K154" s="262" t="s">
        <v>19</v>
      </c>
      <c r="L154" s="267"/>
      <c r="M154" s="268" t="s">
        <v>19</v>
      </c>
      <c r="N154" s="269" t="s">
        <v>44</v>
      </c>
      <c r="O154" s="85"/>
      <c r="P154" s="222">
        <f>O154*H154</f>
        <v>0</v>
      </c>
      <c r="Q154" s="222">
        <v>0</v>
      </c>
      <c r="R154" s="222">
        <f>Q154*H154</f>
        <v>0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255</v>
      </c>
      <c r="AT154" s="224" t="s">
        <v>252</v>
      </c>
      <c r="AU154" s="224" t="s">
        <v>81</v>
      </c>
      <c r="AY154" s="18" t="s">
        <v>135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81</v>
      </c>
      <c r="BK154" s="225">
        <f>ROUND(I154*H154,2)</f>
        <v>0</v>
      </c>
      <c r="BL154" s="18" t="s">
        <v>213</v>
      </c>
      <c r="BM154" s="224" t="s">
        <v>289</v>
      </c>
    </row>
    <row r="155" spans="1:51" s="13" customFormat="1" ht="12">
      <c r="A155" s="13"/>
      <c r="B155" s="226"/>
      <c r="C155" s="227"/>
      <c r="D155" s="228" t="s">
        <v>145</v>
      </c>
      <c r="E155" s="229" t="s">
        <v>19</v>
      </c>
      <c r="F155" s="230" t="s">
        <v>290</v>
      </c>
      <c r="G155" s="227"/>
      <c r="H155" s="231">
        <v>634.797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145</v>
      </c>
      <c r="AU155" s="237" t="s">
        <v>81</v>
      </c>
      <c r="AV155" s="13" t="s">
        <v>81</v>
      </c>
      <c r="AW155" s="13" t="s">
        <v>33</v>
      </c>
      <c r="AX155" s="13" t="s">
        <v>77</v>
      </c>
      <c r="AY155" s="237" t="s">
        <v>135</v>
      </c>
    </row>
    <row r="156" spans="1:65" s="2" customFormat="1" ht="21.75" customHeight="1">
      <c r="A156" s="39"/>
      <c r="B156" s="40"/>
      <c r="C156" s="213" t="s">
        <v>291</v>
      </c>
      <c r="D156" s="213" t="s">
        <v>138</v>
      </c>
      <c r="E156" s="214" t="s">
        <v>292</v>
      </c>
      <c r="F156" s="215" t="s">
        <v>293</v>
      </c>
      <c r="G156" s="216" t="s">
        <v>173</v>
      </c>
      <c r="H156" s="217">
        <v>92</v>
      </c>
      <c r="I156" s="218"/>
      <c r="J156" s="219">
        <f>ROUND(I156*H156,2)</f>
        <v>0</v>
      </c>
      <c r="K156" s="215" t="s">
        <v>19</v>
      </c>
      <c r="L156" s="45"/>
      <c r="M156" s="220" t="s">
        <v>19</v>
      </c>
      <c r="N156" s="221" t="s">
        <v>44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213</v>
      </c>
      <c r="AT156" s="224" t="s">
        <v>138</v>
      </c>
      <c r="AU156" s="224" t="s">
        <v>81</v>
      </c>
      <c r="AY156" s="18" t="s">
        <v>135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81</v>
      </c>
      <c r="BK156" s="225">
        <f>ROUND(I156*H156,2)</f>
        <v>0</v>
      </c>
      <c r="BL156" s="18" t="s">
        <v>213</v>
      </c>
      <c r="BM156" s="224" t="s">
        <v>294</v>
      </c>
    </row>
    <row r="157" spans="1:65" s="2" customFormat="1" ht="21.75" customHeight="1">
      <c r="A157" s="39"/>
      <c r="B157" s="40"/>
      <c r="C157" s="213" t="s">
        <v>295</v>
      </c>
      <c r="D157" s="213" t="s">
        <v>138</v>
      </c>
      <c r="E157" s="214" t="s">
        <v>296</v>
      </c>
      <c r="F157" s="215" t="s">
        <v>297</v>
      </c>
      <c r="G157" s="216" t="s">
        <v>199</v>
      </c>
      <c r="H157" s="217">
        <v>1.845</v>
      </c>
      <c r="I157" s="218"/>
      <c r="J157" s="219">
        <f>ROUND(I157*H157,2)</f>
        <v>0</v>
      </c>
      <c r="K157" s="215" t="s">
        <v>142</v>
      </c>
      <c r="L157" s="45"/>
      <c r="M157" s="220" t="s">
        <v>19</v>
      </c>
      <c r="N157" s="221" t="s">
        <v>44</v>
      </c>
      <c r="O157" s="85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213</v>
      </c>
      <c r="AT157" s="224" t="s">
        <v>138</v>
      </c>
      <c r="AU157" s="224" t="s">
        <v>81</v>
      </c>
      <c r="AY157" s="18" t="s">
        <v>135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81</v>
      </c>
      <c r="BK157" s="225">
        <f>ROUND(I157*H157,2)</f>
        <v>0</v>
      </c>
      <c r="BL157" s="18" t="s">
        <v>213</v>
      </c>
      <c r="BM157" s="224" t="s">
        <v>298</v>
      </c>
    </row>
    <row r="158" spans="1:65" s="2" customFormat="1" ht="21.75" customHeight="1">
      <c r="A158" s="39"/>
      <c r="B158" s="40"/>
      <c r="C158" s="213" t="s">
        <v>255</v>
      </c>
      <c r="D158" s="213" t="s">
        <v>138</v>
      </c>
      <c r="E158" s="214" t="s">
        <v>299</v>
      </c>
      <c r="F158" s="215" t="s">
        <v>300</v>
      </c>
      <c r="G158" s="216" t="s">
        <v>199</v>
      </c>
      <c r="H158" s="217">
        <v>1.845</v>
      </c>
      <c r="I158" s="218"/>
      <c r="J158" s="219">
        <f>ROUND(I158*H158,2)</f>
        <v>0</v>
      </c>
      <c r="K158" s="215" t="s">
        <v>142</v>
      </c>
      <c r="L158" s="45"/>
      <c r="M158" s="220" t="s">
        <v>19</v>
      </c>
      <c r="N158" s="221" t="s">
        <v>44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213</v>
      </c>
      <c r="AT158" s="224" t="s">
        <v>138</v>
      </c>
      <c r="AU158" s="224" t="s">
        <v>81</v>
      </c>
      <c r="AY158" s="18" t="s">
        <v>135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81</v>
      </c>
      <c r="BK158" s="225">
        <f>ROUND(I158*H158,2)</f>
        <v>0</v>
      </c>
      <c r="BL158" s="18" t="s">
        <v>213</v>
      </c>
      <c r="BM158" s="224" t="s">
        <v>301</v>
      </c>
    </row>
    <row r="159" spans="1:63" s="12" customFormat="1" ht="22.8" customHeight="1">
      <c r="A159" s="12"/>
      <c r="B159" s="197"/>
      <c r="C159" s="198"/>
      <c r="D159" s="199" t="s">
        <v>71</v>
      </c>
      <c r="E159" s="211" t="s">
        <v>302</v>
      </c>
      <c r="F159" s="211" t="s">
        <v>303</v>
      </c>
      <c r="G159" s="198"/>
      <c r="H159" s="198"/>
      <c r="I159" s="201"/>
      <c r="J159" s="212">
        <f>BK159</f>
        <v>0</v>
      </c>
      <c r="K159" s="198"/>
      <c r="L159" s="203"/>
      <c r="M159" s="204"/>
      <c r="N159" s="205"/>
      <c r="O159" s="205"/>
      <c r="P159" s="206">
        <f>SUM(P160:P166)</f>
        <v>0</v>
      </c>
      <c r="Q159" s="205"/>
      <c r="R159" s="206">
        <f>SUM(R160:R166)</f>
        <v>0.055666499999999994</v>
      </c>
      <c r="S159" s="205"/>
      <c r="T159" s="207">
        <f>SUM(T160:T166)</f>
        <v>0.56052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8" t="s">
        <v>81</v>
      </c>
      <c r="AT159" s="209" t="s">
        <v>71</v>
      </c>
      <c r="AU159" s="209" t="s">
        <v>77</v>
      </c>
      <c r="AY159" s="208" t="s">
        <v>135</v>
      </c>
      <c r="BK159" s="210">
        <f>SUM(BK160:BK166)</f>
        <v>0</v>
      </c>
    </row>
    <row r="160" spans="1:65" s="2" customFormat="1" ht="16.5" customHeight="1">
      <c r="A160" s="39"/>
      <c r="B160" s="40"/>
      <c r="C160" s="213" t="s">
        <v>304</v>
      </c>
      <c r="D160" s="213" t="s">
        <v>138</v>
      </c>
      <c r="E160" s="214" t="s">
        <v>305</v>
      </c>
      <c r="F160" s="215" t="s">
        <v>306</v>
      </c>
      <c r="G160" s="216" t="s">
        <v>173</v>
      </c>
      <c r="H160" s="217">
        <v>34.6</v>
      </c>
      <c r="I160" s="218"/>
      <c r="J160" s="219">
        <f>ROUND(I160*H160,2)</f>
        <v>0</v>
      </c>
      <c r="K160" s="215" t="s">
        <v>142</v>
      </c>
      <c r="L160" s="45"/>
      <c r="M160" s="220" t="s">
        <v>19</v>
      </c>
      <c r="N160" s="221" t="s">
        <v>44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0.0162</v>
      </c>
      <c r="T160" s="223">
        <f>S160*H160</f>
        <v>0.56052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213</v>
      </c>
      <c r="AT160" s="224" t="s">
        <v>138</v>
      </c>
      <c r="AU160" s="224" t="s">
        <v>81</v>
      </c>
      <c r="AY160" s="18" t="s">
        <v>135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81</v>
      </c>
      <c r="BK160" s="225">
        <f>ROUND(I160*H160,2)</f>
        <v>0</v>
      </c>
      <c r="BL160" s="18" t="s">
        <v>213</v>
      </c>
      <c r="BM160" s="224" t="s">
        <v>307</v>
      </c>
    </row>
    <row r="161" spans="1:51" s="13" customFormat="1" ht="12">
      <c r="A161" s="13"/>
      <c r="B161" s="226"/>
      <c r="C161" s="227"/>
      <c r="D161" s="228" t="s">
        <v>145</v>
      </c>
      <c r="E161" s="229" t="s">
        <v>19</v>
      </c>
      <c r="F161" s="230" t="s">
        <v>308</v>
      </c>
      <c r="G161" s="227"/>
      <c r="H161" s="231">
        <v>18.6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145</v>
      </c>
      <c r="AU161" s="237" t="s">
        <v>81</v>
      </c>
      <c r="AV161" s="13" t="s">
        <v>81</v>
      </c>
      <c r="AW161" s="13" t="s">
        <v>33</v>
      </c>
      <c r="AX161" s="13" t="s">
        <v>72</v>
      </c>
      <c r="AY161" s="237" t="s">
        <v>135</v>
      </c>
    </row>
    <row r="162" spans="1:51" s="13" customFormat="1" ht="12">
      <c r="A162" s="13"/>
      <c r="B162" s="226"/>
      <c r="C162" s="227"/>
      <c r="D162" s="228" t="s">
        <v>145</v>
      </c>
      <c r="E162" s="229" t="s">
        <v>19</v>
      </c>
      <c r="F162" s="230" t="s">
        <v>309</v>
      </c>
      <c r="G162" s="227"/>
      <c r="H162" s="231">
        <v>16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145</v>
      </c>
      <c r="AU162" s="237" t="s">
        <v>81</v>
      </c>
      <c r="AV162" s="13" t="s">
        <v>81</v>
      </c>
      <c r="AW162" s="13" t="s">
        <v>33</v>
      </c>
      <c r="AX162" s="13" t="s">
        <v>72</v>
      </c>
      <c r="AY162" s="237" t="s">
        <v>135</v>
      </c>
    </row>
    <row r="163" spans="1:51" s="14" customFormat="1" ht="12">
      <c r="A163" s="14"/>
      <c r="B163" s="238"/>
      <c r="C163" s="239"/>
      <c r="D163" s="228" t="s">
        <v>145</v>
      </c>
      <c r="E163" s="240" t="s">
        <v>19</v>
      </c>
      <c r="F163" s="241" t="s">
        <v>248</v>
      </c>
      <c r="G163" s="239"/>
      <c r="H163" s="242">
        <v>34.6</v>
      </c>
      <c r="I163" s="243"/>
      <c r="J163" s="239"/>
      <c r="K163" s="239"/>
      <c r="L163" s="244"/>
      <c r="M163" s="245"/>
      <c r="N163" s="246"/>
      <c r="O163" s="246"/>
      <c r="P163" s="246"/>
      <c r="Q163" s="246"/>
      <c r="R163" s="246"/>
      <c r="S163" s="246"/>
      <c r="T163" s="247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48" t="s">
        <v>145</v>
      </c>
      <c r="AU163" s="248" t="s">
        <v>81</v>
      </c>
      <c r="AV163" s="14" t="s">
        <v>136</v>
      </c>
      <c r="AW163" s="14" t="s">
        <v>33</v>
      </c>
      <c r="AX163" s="14" t="s">
        <v>77</v>
      </c>
      <c r="AY163" s="248" t="s">
        <v>135</v>
      </c>
    </row>
    <row r="164" spans="1:65" s="2" customFormat="1" ht="16.5" customHeight="1">
      <c r="A164" s="39"/>
      <c r="B164" s="40"/>
      <c r="C164" s="213" t="s">
        <v>310</v>
      </c>
      <c r="D164" s="213" t="s">
        <v>138</v>
      </c>
      <c r="E164" s="214" t="s">
        <v>311</v>
      </c>
      <c r="F164" s="215" t="s">
        <v>312</v>
      </c>
      <c r="G164" s="216" t="s">
        <v>173</v>
      </c>
      <c r="H164" s="217">
        <v>18.6</v>
      </c>
      <c r="I164" s="218"/>
      <c r="J164" s="219">
        <f>ROUND(I164*H164,2)</f>
        <v>0</v>
      </c>
      <c r="K164" s="215" t="s">
        <v>19</v>
      </c>
      <c r="L164" s="45"/>
      <c r="M164" s="220" t="s">
        <v>19</v>
      </c>
      <c r="N164" s="221" t="s">
        <v>44</v>
      </c>
      <c r="O164" s="85"/>
      <c r="P164" s="222">
        <f>O164*H164</f>
        <v>0</v>
      </c>
      <c r="Q164" s="222">
        <v>0.0017025</v>
      </c>
      <c r="R164" s="222">
        <f>Q164*H164</f>
        <v>0.0316665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213</v>
      </c>
      <c r="AT164" s="224" t="s">
        <v>138</v>
      </c>
      <c r="AU164" s="224" t="s">
        <v>81</v>
      </c>
      <c r="AY164" s="18" t="s">
        <v>135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81</v>
      </c>
      <c r="BK164" s="225">
        <f>ROUND(I164*H164,2)</f>
        <v>0</v>
      </c>
      <c r="BL164" s="18" t="s">
        <v>213</v>
      </c>
      <c r="BM164" s="224" t="s">
        <v>313</v>
      </c>
    </row>
    <row r="165" spans="1:65" s="2" customFormat="1" ht="16.5" customHeight="1">
      <c r="A165" s="39"/>
      <c r="B165" s="40"/>
      <c r="C165" s="213" t="s">
        <v>314</v>
      </c>
      <c r="D165" s="213" t="s">
        <v>138</v>
      </c>
      <c r="E165" s="214" t="s">
        <v>315</v>
      </c>
      <c r="F165" s="215" t="s">
        <v>316</v>
      </c>
      <c r="G165" s="216" t="s">
        <v>156</v>
      </c>
      <c r="H165" s="217">
        <v>6</v>
      </c>
      <c r="I165" s="218"/>
      <c r="J165" s="219">
        <f>ROUND(I165*H165,2)</f>
        <v>0</v>
      </c>
      <c r="K165" s="215" t="s">
        <v>19</v>
      </c>
      <c r="L165" s="45"/>
      <c r="M165" s="220" t="s">
        <v>19</v>
      </c>
      <c r="N165" s="221" t="s">
        <v>44</v>
      </c>
      <c r="O165" s="85"/>
      <c r="P165" s="222">
        <f>O165*H165</f>
        <v>0</v>
      </c>
      <c r="Q165" s="222">
        <v>0.002</v>
      </c>
      <c r="R165" s="222">
        <f>Q165*H165</f>
        <v>0.012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213</v>
      </c>
      <c r="AT165" s="224" t="s">
        <v>138</v>
      </c>
      <c r="AU165" s="224" t="s">
        <v>81</v>
      </c>
      <c r="AY165" s="18" t="s">
        <v>135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81</v>
      </c>
      <c r="BK165" s="225">
        <f>ROUND(I165*H165,2)</f>
        <v>0</v>
      </c>
      <c r="BL165" s="18" t="s">
        <v>213</v>
      </c>
      <c r="BM165" s="224" t="s">
        <v>317</v>
      </c>
    </row>
    <row r="166" spans="1:65" s="2" customFormat="1" ht="16.5" customHeight="1">
      <c r="A166" s="39"/>
      <c r="B166" s="40"/>
      <c r="C166" s="213" t="s">
        <v>318</v>
      </c>
      <c r="D166" s="213" t="s">
        <v>138</v>
      </c>
      <c r="E166" s="214" t="s">
        <v>319</v>
      </c>
      <c r="F166" s="215" t="s">
        <v>320</v>
      </c>
      <c r="G166" s="216" t="s">
        <v>156</v>
      </c>
      <c r="H166" s="217">
        <v>6</v>
      </c>
      <c r="I166" s="218"/>
      <c r="J166" s="219">
        <f>ROUND(I166*H166,2)</f>
        <v>0</v>
      </c>
      <c r="K166" s="215" t="s">
        <v>19</v>
      </c>
      <c r="L166" s="45"/>
      <c r="M166" s="220" t="s">
        <v>19</v>
      </c>
      <c r="N166" s="221" t="s">
        <v>44</v>
      </c>
      <c r="O166" s="85"/>
      <c r="P166" s="222">
        <f>O166*H166</f>
        <v>0</v>
      </c>
      <c r="Q166" s="222">
        <v>0.002</v>
      </c>
      <c r="R166" s="222">
        <f>Q166*H166</f>
        <v>0.012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213</v>
      </c>
      <c r="AT166" s="224" t="s">
        <v>138</v>
      </c>
      <c r="AU166" s="224" t="s">
        <v>81</v>
      </c>
      <c r="AY166" s="18" t="s">
        <v>135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81</v>
      </c>
      <c r="BK166" s="225">
        <f>ROUND(I166*H166,2)</f>
        <v>0</v>
      </c>
      <c r="BL166" s="18" t="s">
        <v>213</v>
      </c>
      <c r="BM166" s="224" t="s">
        <v>321</v>
      </c>
    </row>
    <row r="167" spans="1:63" s="12" customFormat="1" ht="22.8" customHeight="1">
      <c r="A167" s="12"/>
      <c r="B167" s="197"/>
      <c r="C167" s="198"/>
      <c r="D167" s="199" t="s">
        <v>71</v>
      </c>
      <c r="E167" s="211" t="s">
        <v>322</v>
      </c>
      <c r="F167" s="211" t="s">
        <v>323</v>
      </c>
      <c r="G167" s="198"/>
      <c r="H167" s="198"/>
      <c r="I167" s="201"/>
      <c r="J167" s="212">
        <f>BK167</f>
        <v>0</v>
      </c>
      <c r="K167" s="198"/>
      <c r="L167" s="203"/>
      <c r="M167" s="204"/>
      <c r="N167" s="205"/>
      <c r="O167" s="205"/>
      <c r="P167" s="206">
        <f>SUM(P168:P209)</f>
        <v>0</v>
      </c>
      <c r="Q167" s="205"/>
      <c r="R167" s="206">
        <f>SUM(R168:R209)</f>
        <v>7.219892830000001</v>
      </c>
      <c r="S167" s="205"/>
      <c r="T167" s="207">
        <f>SUM(T168:T209)</f>
        <v>1.37836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8" t="s">
        <v>81</v>
      </c>
      <c r="AT167" s="209" t="s">
        <v>71</v>
      </c>
      <c r="AU167" s="209" t="s">
        <v>77</v>
      </c>
      <c r="AY167" s="208" t="s">
        <v>135</v>
      </c>
      <c r="BK167" s="210">
        <f>SUM(BK168:BK209)</f>
        <v>0</v>
      </c>
    </row>
    <row r="168" spans="1:65" s="2" customFormat="1" ht="21.75" customHeight="1">
      <c r="A168" s="39"/>
      <c r="B168" s="40"/>
      <c r="C168" s="213" t="s">
        <v>324</v>
      </c>
      <c r="D168" s="213" t="s">
        <v>138</v>
      </c>
      <c r="E168" s="214" t="s">
        <v>325</v>
      </c>
      <c r="F168" s="215" t="s">
        <v>326</v>
      </c>
      <c r="G168" s="216" t="s">
        <v>141</v>
      </c>
      <c r="H168" s="217">
        <v>12.522</v>
      </c>
      <c r="I168" s="218"/>
      <c r="J168" s="219">
        <f>ROUND(I168*H168,2)</f>
        <v>0</v>
      </c>
      <c r="K168" s="215" t="s">
        <v>142</v>
      </c>
      <c r="L168" s="45"/>
      <c r="M168" s="220" t="s">
        <v>19</v>
      </c>
      <c r="N168" s="221" t="s">
        <v>44</v>
      </c>
      <c r="O168" s="85"/>
      <c r="P168" s="222">
        <f>O168*H168</f>
        <v>0</v>
      </c>
      <c r="Q168" s="222">
        <v>0.00189</v>
      </c>
      <c r="R168" s="222">
        <f>Q168*H168</f>
        <v>0.02366658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213</v>
      </c>
      <c r="AT168" s="224" t="s">
        <v>138</v>
      </c>
      <c r="AU168" s="224" t="s">
        <v>81</v>
      </c>
      <c r="AY168" s="18" t="s">
        <v>135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81</v>
      </c>
      <c r="BK168" s="225">
        <f>ROUND(I168*H168,2)</f>
        <v>0</v>
      </c>
      <c r="BL168" s="18" t="s">
        <v>213</v>
      </c>
      <c r="BM168" s="224" t="s">
        <v>327</v>
      </c>
    </row>
    <row r="169" spans="1:51" s="13" customFormat="1" ht="12">
      <c r="A169" s="13"/>
      <c r="B169" s="226"/>
      <c r="C169" s="227"/>
      <c r="D169" s="228" t="s">
        <v>145</v>
      </c>
      <c r="E169" s="229" t="s">
        <v>19</v>
      </c>
      <c r="F169" s="230" t="s">
        <v>328</v>
      </c>
      <c r="G169" s="227"/>
      <c r="H169" s="231">
        <v>11.025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145</v>
      </c>
      <c r="AU169" s="237" t="s">
        <v>81</v>
      </c>
      <c r="AV169" s="13" t="s">
        <v>81</v>
      </c>
      <c r="AW169" s="13" t="s">
        <v>33</v>
      </c>
      <c r="AX169" s="13" t="s">
        <v>72</v>
      </c>
      <c r="AY169" s="237" t="s">
        <v>135</v>
      </c>
    </row>
    <row r="170" spans="1:51" s="13" customFormat="1" ht="12">
      <c r="A170" s="13"/>
      <c r="B170" s="226"/>
      <c r="C170" s="227"/>
      <c r="D170" s="228" t="s">
        <v>145</v>
      </c>
      <c r="E170" s="229" t="s">
        <v>19</v>
      </c>
      <c r="F170" s="230" t="s">
        <v>329</v>
      </c>
      <c r="G170" s="227"/>
      <c r="H170" s="231">
        <v>1.209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145</v>
      </c>
      <c r="AU170" s="237" t="s">
        <v>81</v>
      </c>
      <c r="AV170" s="13" t="s">
        <v>81</v>
      </c>
      <c r="AW170" s="13" t="s">
        <v>33</v>
      </c>
      <c r="AX170" s="13" t="s">
        <v>72</v>
      </c>
      <c r="AY170" s="237" t="s">
        <v>135</v>
      </c>
    </row>
    <row r="171" spans="1:51" s="14" customFormat="1" ht="12">
      <c r="A171" s="14"/>
      <c r="B171" s="238"/>
      <c r="C171" s="239"/>
      <c r="D171" s="228" t="s">
        <v>145</v>
      </c>
      <c r="E171" s="240" t="s">
        <v>19</v>
      </c>
      <c r="F171" s="241" t="s">
        <v>248</v>
      </c>
      <c r="G171" s="239"/>
      <c r="H171" s="242">
        <v>12.234</v>
      </c>
      <c r="I171" s="243"/>
      <c r="J171" s="239"/>
      <c r="K171" s="239"/>
      <c r="L171" s="244"/>
      <c r="M171" s="245"/>
      <c r="N171" s="246"/>
      <c r="O171" s="246"/>
      <c r="P171" s="246"/>
      <c r="Q171" s="246"/>
      <c r="R171" s="246"/>
      <c r="S171" s="246"/>
      <c r="T171" s="247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8" t="s">
        <v>145</v>
      </c>
      <c r="AU171" s="248" t="s">
        <v>81</v>
      </c>
      <c r="AV171" s="14" t="s">
        <v>136</v>
      </c>
      <c r="AW171" s="14" t="s">
        <v>33</v>
      </c>
      <c r="AX171" s="14" t="s">
        <v>72</v>
      </c>
      <c r="AY171" s="248" t="s">
        <v>135</v>
      </c>
    </row>
    <row r="172" spans="1:51" s="13" customFormat="1" ht="12">
      <c r="A172" s="13"/>
      <c r="B172" s="226"/>
      <c r="C172" s="227"/>
      <c r="D172" s="228" t="s">
        <v>145</v>
      </c>
      <c r="E172" s="229" t="s">
        <v>19</v>
      </c>
      <c r="F172" s="230" t="s">
        <v>330</v>
      </c>
      <c r="G172" s="227"/>
      <c r="H172" s="231">
        <v>0.288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145</v>
      </c>
      <c r="AU172" s="237" t="s">
        <v>81</v>
      </c>
      <c r="AV172" s="13" t="s">
        <v>81</v>
      </c>
      <c r="AW172" s="13" t="s">
        <v>33</v>
      </c>
      <c r="AX172" s="13" t="s">
        <v>72</v>
      </c>
      <c r="AY172" s="237" t="s">
        <v>135</v>
      </c>
    </row>
    <row r="173" spans="1:51" s="15" customFormat="1" ht="12">
      <c r="A173" s="15"/>
      <c r="B173" s="249"/>
      <c r="C173" s="250"/>
      <c r="D173" s="228" t="s">
        <v>145</v>
      </c>
      <c r="E173" s="251" t="s">
        <v>19</v>
      </c>
      <c r="F173" s="252" t="s">
        <v>250</v>
      </c>
      <c r="G173" s="250"/>
      <c r="H173" s="253">
        <v>12.522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9" t="s">
        <v>145</v>
      </c>
      <c r="AU173" s="259" t="s">
        <v>81</v>
      </c>
      <c r="AV173" s="15" t="s">
        <v>143</v>
      </c>
      <c r="AW173" s="15" t="s">
        <v>33</v>
      </c>
      <c r="AX173" s="15" t="s">
        <v>77</v>
      </c>
      <c r="AY173" s="259" t="s">
        <v>135</v>
      </c>
    </row>
    <row r="174" spans="1:65" s="2" customFormat="1" ht="21.75" customHeight="1">
      <c r="A174" s="39"/>
      <c r="B174" s="40"/>
      <c r="C174" s="213" t="s">
        <v>331</v>
      </c>
      <c r="D174" s="213" t="s">
        <v>138</v>
      </c>
      <c r="E174" s="214" t="s">
        <v>332</v>
      </c>
      <c r="F174" s="215" t="s">
        <v>333</v>
      </c>
      <c r="G174" s="216" t="s">
        <v>173</v>
      </c>
      <c r="H174" s="217">
        <v>10</v>
      </c>
      <c r="I174" s="218"/>
      <c r="J174" s="219">
        <f>ROUND(I174*H174,2)</f>
        <v>0</v>
      </c>
      <c r="K174" s="215" t="s">
        <v>142</v>
      </c>
      <c r="L174" s="45"/>
      <c r="M174" s="220" t="s">
        <v>19</v>
      </c>
      <c r="N174" s="221" t="s">
        <v>44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0.01232</v>
      </c>
      <c r="T174" s="223">
        <f>S174*H174</f>
        <v>0.12319999999999999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213</v>
      </c>
      <c r="AT174" s="224" t="s">
        <v>138</v>
      </c>
      <c r="AU174" s="224" t="s">
        <v>81</v>
      </c>
      <c r="AY174" s="18" t="s">
        <v>135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81</v>
      </c>
      <c r="BK174" s="225">
        <f>ROUND(I174*H174,2)</f>
        <v>0</v>
      </c>
      <c r="BL174" s="18" t="s">
        <v>213</v>
      </c>
      <c r="BM174" s="224" t="s">
        <v>334</v>
      </c>
    </row>
    <row r="175" spans="1:51" s="13" customFormat="1" ht="12">
      <c r="A175" s="13"/>
      <c r="B175" s="226"/>
      <c r="C175" s="227"/>
      <c r="D175" s="228" t="s">
        <v>145</v>
      </c>
      <c r="E175" s="229" t="s">
        <v>19</v>
      </c>
      <c r="F175" s="230" t="s">
        <v>335</v>
      </c>
      <c r="G175" s="227"/>
      <c r="H175" s="231">
        <v>10</v>
      </c>
      <c r="I175" s="232"/>
      <c r="J175" s="227"/>
      <c r="K175" s="227"/>
      <c r="L175" s="233"/>
      <c r="M175" s="234"/>
      <c r="N175" s="235"/>
      <c r="O175" s="235"/>
      <c r="P175" s="235"/>
      <c r="Q175" s="235"/>
      <c r="R175" s="235"/>
      <c r="S175" s="235"/>
      <c r="T175" s="23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7" t="s">
        <v>145</v>
      </c>
      <c r="AU175" s="237" t="s">
        <v>81</v>
      </c>
      <c r="AV175" s="13" t="s">
        <v>81</v>
      </c>
      <c r="AW175" s="13" t="s">
        <v>33</v>
      </c>
      <c r="AX175" s="13" t="s">
        <v>77</v>
      </c>
      <c r="AY175" s="237" t="s">
        <v>135</v>
      </c>
    </row>
    <row r="176" spans="1:65" s="2" customFormat="1" ht="21.75" customHeight="1">
      <c r="A176" s="39"/>
      <c r="B176" s="40"/>
      <c r="C176" s="213" t="s">
        <v>336</v>
      </c>
      <c r="D176" s="213" t="s">
        <v>138</v>
      </c>
      <c r="E176" s="214" t="s">
        <v>337</v>
      </c>
      <c r="F176" s="215" t="s">
        <v>338</v>
      </c>
      <c r="G176" s="216" t="s">
        <v>173</v>
      </c>
      <c r="H176" s="217">
        <v>10</v>
      </c>
      <c r="I176" s="218"/>
      <c r="J176" s="219">
        <f>ROUND(I176*H176,2)</f>
        <v>0</v>
      </c>
      <c r="K176" s="215" t="s">
        <v>142</v>
      </c>
      <c r="L176" s="45"/>
      <c r="M176" s="220" t="s">
        <v>19</v>
      </c>
      <c r="N176" s="221" t="s">
        <v>44</v>
      </c>
      <c r="O176" s="85"/>
      <c r="P176" s="222">
        <f>O176*H176</f>
        <v>0</v>
      </c>
      <c r="Q176" s="222">
        <v>0.01752</v>
      </c>
      <c r="R176" s="222">
        <f>Q176*H176</f>
        <v>0.17520000000000002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213</v>
      </c>
      <c r="AT176" s="224" t="s">
        <v>138</v>
      </c>
      <c r="AU176" s="224" t="s">
        <v>81</v>
      </c>
      <c r="AY176" s="18" t="s">
        <v>135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81</v>
      </c>
      <c r="BK176" s="225">
        <f>ROUND(I176*H176,2)</f>
        <v>0</v>
      </c>
      <c r="BL176" s="18" t="s">
        <v>213</v>
      </c>
      <c r="BM176" s="224" t="s">
        <v>339</v>
      </c>
    </row>
    <row r="177" spans="1:65" s="2" customFormat="1" ht="21.75" customHeight="1">
      <c r="A177" s="39"/>
      <c r="B177" s="40"/>
      <c r="C177" s="213" t="s">
        <v>340</v>
      </c>
      <c r="D177" s="213" t="s">
        <v>138</v>
      </c>
      <c r="E177" s="214" t="s">
        <v>341</v>
      </c>
      <c r="F177" s="215" t="s">
        <v>342</v>
      </c>
      <c r="G177" s="216" t="s">
        <v>173</v>
      </c>
      <c r="H177" s="217">
        <v>20</v>
      </c>
      <c r="I177" s="218"/>
      <c r="J177" s="219">
        <f>ROUND(I177*H177,2)</f>
        <v>0</v>
      </c>
      <c r="K177" s="215" t="s">
        <v>142</v>
      </c>
      <c r="L177" s="45"/>
      <c r="M177" s="220" t="s">
        <v>19</v>
      </c>
      <c r="N177" s="221" t="s">
        <v>44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0.0088</v>
      </c>
      <c r="T177" s="223">
        <f>S177*H177</f>
        <v>0.17600000000000002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213</v>
      </c>
      <c r="AT177" s="224" t="s">
        <v>138</v>
      </c>
      <c r="AU177" s="224" t="s">
        <v>81</v>
      </c>
      <c r="AY177" s="18" t="s">
        <v>135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81</v>
      </c>
      <c r="BK177" s="225">
        <f>ROUND(I177*H177,2)</f>
        <v>0</v>
      </c>
      <c r="BL177" s="18" t="s">
        <v>213</v>
      </c>
      <c r="BM177" s="224" t="s">
        <v>343</v>
      </c>
    </row>
    <row r="178" spans="1:51" s="13" customFormat="1" ht="12">
      <c r="A178" s="13"/>
      <c r="B178" s="226"/>
      <c r="C178" s="227"/>
      <c r="D178" s="228" t="s">
        <v>145</v>
      </c>
      <c r="E178" s="229" t="s">
        <v>19</v>
      </c>
      <c r="F178" s="230" t="s">
        <v>344</v>
      </c>
      <c r="G178" s="227"/>
      <c r="H178" s="231">
        <v>20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145</v>
      </c>
      <c r="AU178" s="237" t="s">
        <v>81</v>
      </c>
      <c r="AV178" s="13" t="s">
        <v>81</v>
      </c>
      <c r="AW178" s="13" t="s">
        <v>33</v>
      </c>
      <c r="AX178" s="13" t="s">
        <v>77</v>
      </c>
      <c r="AY178" s="237" t="s">
        <v>135</v>
      </c>
    </row>
    <row r="179" spans="1:65" s="2" customFormat="1" ht="21.75" customHeight="1">
      <c r="A179" s="39"/>
      <c r="B179" s="40"/>
      <c r="C179" s="213" t="s">
        <v>345</v>
      </c>
      <c r="D179" s="213" t="s">
        <v>138</v>
      </c>
      <c r="E179" s="214" t="s">
        <v>346</v>
      </c>
      <c r="F179" s="215" t="s">
        <v>347</v>
      </c>
      <c r="G179" s="216" t="s">
        <v>173</v>
      </c>
      <c r="H179" s="217">
        <v>92</v>
      </c>
      <c r="I179" s="218"/>
      <c r="J179" s="219">
        <f>ROUND(I179*H179,2)</f>
        <v>0</v>
      </c>
      <c r="K179" s="215" t="s">
        <v>142</v>
      </c>
      <c r="L179" s="45"/>
      <c r="M179" s="220" t="s">
        <v>19</v>
      </c>
      <c r="N179" s="221" t="s">
        <v>44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0.01173</v>
      </c>
      <c r="T179" s="223">
        <f>S179*H179</f>
        <v>1.0791600000000001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213</v>
      </c>
      <c r="AT179" s="224" t="s">
        <v>138</v>
      </c>
      <c r="AU179" s="224" t="s">
        <v>81</v>
      </c>
      <c r="AY179" s="18" t="s">
        <v>135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81</v>
      </c>
      <c r="BK179" s="225">
        <f>ROUND(I179*H179,2)</f>
        <v>0</v>
      </c>
      <c r="BL179" s="18" t="s">
        <v>213</v>
      </c>
      <c r="BM179" s="224" t="s">
        <v>348</v>
      </c>
    </row>
    <row r="180" spans="1:51" s="13" customFormat="1" ht="12">
      <c r="A180" s="13"/>
      <c r="B180" s="226"/>
      <c r="C180" s="227"/>
      <c r="D180" s="228" t="s">
        <v>145</v>
      </c>
      <c r="E180" s="229" t="s">
        <v>19</v>
      </c>
      <c r="F180" s="230" t="s">
        <v>349</v>
      </c>
      <c r="G180" s="227"/>
      <c r="H180" s="231">
        <v>92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145</v>
      </c>
      <c r="AU180" s="237" t="s">
        <v>81</v>
      </c>
      <c r="AV180" s="13" t="s">
        <v>81</v>
      </c>
      <c r="AW180" s="13" t="s">
        <v>33</v>
      </c>
      <c r="AX180" s="13" t="s">
        <v>77</v>
      </c>
      <c r="AY180" s="237" t="s">
        <v>135</v>
      </c>
    </row>
    <row r="181" spans="1:65" s="2" customFormat="1" ht="16.5" customHeight="1">
      <c r="A181" s="39"/>
      <c r="B181" s="40"/>
      <c r="C181" s="213" t="s">
        <v>350</v>
      </c>
      <c r="D181" s="213" t="s">
        <v>138</v>
      </c>
      <c r="E181" s="214" t="s">
        <v>351</v>
      </c>
      <c r="F181" s="215" t="s">
        <v>352</v>
      </c>
      <c r="G181" s="216" t="s">
        <v>149</v>
      </c>
      <c r="H181" s="217">
        <v>612.507</v>
      </c>
      <c r="I181" s="218"/>
      <c r="J181" s="219">
        <f>ROUND(I181*H181,2)</f>
        <v>0</v>
      </c>
      <c r="K181" s="215" t="s">
        <v>19</v>
      </c>
      <c r="L181" s="45"/>
      <c r="M181" s="220" t="s">
        <v>19</v>
      </c>
      <c r="N181" s="221" t="s">
        <v>44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213</v>
      </c>
      <c r="AT181" s="224" t="s">
        <v>138</v>
      </c>
      <c r="AU181" s="224" t="s">
        <v>81</v>
      </c>
      <c r="AY181" s="18" t="s">
        <v>135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81</v>
      </c>
      <c r="BK181" s="225">
        <f>ROUND(I181*H181,2)</f>
        <v>0</v>
      </c>
      <c r="BL181" s="18" t="s">
        <v>213</v>
      </c>
      <c r="BM181" s="224" t="s">
        <v>353</v>
      </c>
    </row>
    <row r="182" spans="1:51" s="13" customFormat="1" ht="12">
      <c r="A182" s="13"/>
      <c r="B182" s="226"/>
      <c r="C182" s="227"/>
      <c r="D182" s="228" t="s">
        <v>145</v>
      </c>
      <c r="E182" s="229" t="s">
        <v>19</v>
      </c>
      <c r="F182" s="230" t="s">
        <v>93</v>
      </c>
      <c r="G182" s="227"/>
      <c r="H182" s="231">
        <v>612.507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145</v>
      </c>
      <c r="AU182" s="237" t="s">
        <v>81</v>
      </c>
      <c r="AV182" s="13" t="s">
        <v>81</v>
      </c>
      <c r="AW182" s="13" t="s">
        <v>33</v>
      </c>
      <c r="AX182" s="13" t="s">
        <v>77</v>
      </c>
      <c r="AY182" s="237" t="s">
        <v>135</v>
      </c>
    </row>
    <row r="183" spans="1:65" s="2" customFormat="1" ht="16.5" customHeight="1">
      <c r="A183" s="39"/>
      <c r="B183" s="40"/>
      <c r="C183" s="213" t="s">
        <v>354</v>
      </c>
      <c r="D183" s="213" t="s">
        <v>138</v>
      </c>
      <c r="E183" s="214" t="s">
        <v>355</v>
      </c>
      <c r="F183" s="215" t="s">
        <v>356</v>
      </c>
      <c r="G183" s="216" t="s">
        <v>173</v>
      </c>
      <c r="H183" s="217">
        <v>1553.85</v>
      </c>
      <c r="I183" s="218"/>
      <c r="J183" s="219">
        <f>ROUND(I183*H183,2)</f>
        <v>0</v>
      </c>
      <c r="K183" s="215" t="s">
        <v>19</v>
      </c>
      <c r="L183" s="45"/>
      <c r="M183" s="220" t="s">
        <v>19</v>
      </c>
      <c r="N183" s="221" t="s">
        <v>44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213</v>
      </c>
      <c r="AT183" s="224" t="s">
        <v>138</v>
      </c>
      <c r="AU183" s="224" t="s">
        <v>81</v>
      </c>
      <c r="AY183" s="18" t="s">
        <v>135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81</v>
      </c>
      <c r="BK183" s="225">
        <f>ROUND(I183*H183,2)</f>
        <v>0</v>
      </c>
      <c r="BL183" s="18" t="s">
        <v>213</v>
      </c>
      <c r="BM183" s="224" t="s">
        <v>357</v>
      </c>
    </row>
    <row r="184" spans="1:51" s="13" customFormat="1" ht="12">
      <c r="A184" s="13"/>
      <c r="B184" s="226"/>
      <c r="C184" s="227"/>
      <c r="D184" s="228" t="s">
        <v>145</v>
      </c>
      <c r="E184" s="229" t="s">
        <v>19</v>
      </c>
      <c r="F184" s="230" t="s">
        <v>358</v>
      </c>
      <c r="G184" s="227"/>
      <c r="H184" s="231">
        <v>389.5</v>
      </c>
      <c r="I184" s="232"/>
      <c r="J184" s="227"/>
      <c r="K184" s="227"/>
      <c r="L184" s="233"/>
      <c r="M184" s="234"/>
      <c r="N184" s="235"/>
      <c r="O184" s="235"/>
      <c r="P184" s="235"/>
      <c r="Q184" s="235"/>
      <c r="R184" s="235"/>
      <c r="S184" s="235"/>
      <c r="T184" s="23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7" t="s">
        <v>145</v>
      </c>
      <c r="AU184" s="237" t="s">
        <v>81</v>
      </c>
      <c r="AV184" s="13" t="s">
        <v>81</v>
      </c>
      <c r="AW184" s="13" t="s">
        <v>33</v>
      </c>
      <c r="AX184" s="13" t="s">
        <v>72</v>
      </c>
      <c r="AY184" s="237" t="s">
        <v>135</v>
      </c>
    </row>
    <row r="185" spans="1:51" s="13" customFormat="1" ht="12">
      <c r="A185" s="13"/>
      <c r="B185" s="226"/>
      <c r="C185" s="227"/>
      <c r="D185" s="228" t="s">
        <v>145</v>
      </c>
      <c r="E185" s="229" t="s">
        <v>19</v>
      </c>
      <c r="F185" s="230" t="s">
        <v>359</v>
      </c>
      <c r="G185" s="227"/>
      <c r="H185" s="231">
        <v>363.5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145</v>
      </c>
      <c r="AU185" s="237" t="s">
        <v>81</v>
      </c>
      <c r="AV185" s="13" t="s">
        <v>81</v>
      </c>
      <c r="AW185" s="13" t="s">
        <v>33</v>
      </c>
      <c r="AX185" s="13" t="s">
        <v>72</v>
      </c>
      <c r="AY185" s="237" t="s">
        <v>135</v>
      </c>
    </row>
    <row r="186" spans="1:51" s="13" customFormat="1" ht="12">
      <c r="A186" s="13"/>
      <c r="B186" s="226"/>
      <c r="C186" s="227"/>
      <c r="D186" s="228" t="s">
        <v>145</v>
      </c>
      <c r="E186" s="229" t="s">
        <v>19</v>
      </c>
      <c r="F186" s="230" t="s">
        <v>360</v>
      </c>
      <c r="G186" s="227"/>
      <c r="H186" s="231">
        <v>750.85</v>
      </c>
      <c r="I186" s="232"/>
      <c r="J186" s="227"/>
      <c r="K186" s="227"/>
      <c r="L186" s="233"/>
      <c r="M186" s="234"/>
      <c r="N186" s="235"/>
      <c r="O186" s="235"/>
      <c r="P186" s="235"/>
      <c r="Q186" s="235"/>
      <c r="R186" s="235"/>
      <c r="S186" s="235"/>
      <c r="T186" s="23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7" t="s">
        <v>145</v>
      </c>
      <c r="AU186" s="237" t="s">
        <v>81</v>
      </c>
      <c r="AV186" s="13" t="s">
        <v>81</v>
      </c>
      <c r="AW186" s="13" t="s">
        <v>33</v>
      </c>
      <c r="AX186" s="13" t="s">
        <v>72</v>
      </c>
      <c r="AY186" s="237" t="s">
        <v>135</v>
      </c>
    </row>
    <row r="187" spans="1:51" s="13" customFormat="1" ht="12">
      <c r="A187" s="13"/>
      <c r="B187" s="226"/>
      <c r="C187" s="227"/>
      <c r="D187" s="228" t="s">
        <v>145</v>
      </c>
      <c r="E187" s="229" t="s">
        <v>19</v>
      </c>
      <c r="F187" s="230" t="s">
        <v>361</v>
      </c>
      <c r="G187" s="227"/>
      <c r="H187" s="231">
        <v>50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145</v>
      </c>
      <c r="AU187" s="237" t="s">
        <v>81</v>
      </c>
      <c r="AV187" s="13" t="s">
        <v>81</v>
      </c>
      <c r="AW187" s="13" t="s">
        <v>33</v>
      </c>
      <c r="AX187" s="13" t="s">
        <v>72</v>
      </c>
      <c r="AY187" s="237" t="s">
        <v>135</v>
      </c>
    </row>
    <row r="188" spans="1:51" s="14" customFormat="1" ht="12">
      <c r="A188" s="14"/>
      <c r="B188" s="238"/>
      <c r="C188" s="239"/>
      <c r="D188" s="228" t="s">
        <v>145</v>
      </c>
      <c r="E188" s="240" t="s">
        <v>19</v>
      </c>
      <c r="F188" s="241" t="s">
        <v>248</v>
      </c>
      <c r="G188" s="239"/>
      <c r="H188" s="242">
        <v>1553.85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8" t="s">
        <v>145</v>
      </c>
      <c r="AU188" s="248" t="s">
        <v>81</v>
      </c>
      <c r="AV188" s="14" t="s">
        <v>136</v>
      </c>
      <c r="AW188" s="14" t="s">
        <v>33</v>
      </c>
      <c r="AX188" s="14" t="s">
        <v>77</v>
      </c>
      <c r="AY188" s="248" t="s">
        <v>135</v>
      </c>
    </row>
    <row r="189" spans="1:65" s="2" customFormat="1" ht="16.5" customHeight="1">
      <c r="A189" s="39"/>
      <c r="B189" s="40"/>
      <c r="C189" s="260" t="s">
        <v>362</v>
      </c>
      <c r="D189" s="260" t="s">
        <v>252</v>
      </c>
      <c r="E189" s="261" t="s">
        <v>363</v>
      </c>
      <c r="F189" s="262" t="s">
        <v>364</v>
      </c>
      <c r="G189" s="263" t="s">
        <v>141</v>
      </c>
      <c r="H189" s="264">
        <v>6.041</v>
      </c>
      <c r="I189" s="265"/>
      <c r="J189" s="266">
        <f>ROUND(I189*H189,2)</f>
        <v>0</v>
      </c>
      <c r="K189" s="262" t="s">
        <v>19</v>
      </c>
      <c r="L189" s="267"/>
      <c r="M189" s="268" t="s">
        <v>19</v>
      </c>
      <c r="N189" s="269" t="s">
        <v>44</v>
      </c>
      <c r="O189" s="85"/>
      <c r="P189" s="222">
        <f>O189*H189</f>
        <v>0</v>
      </c>
      <c r="Q189" s="222">
        <v>0.55</v>
      </c>
      <c r="R189" s="222">
        <f>Q189*H189</f>
        <v>3.3225500000000006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255</v>
      </c>
      <c r="AT189" s="224" t="s">
        <v>252</v>
      </c>
      <c r="AU189" s="224" t="s">
        <v>81</v>
      </c>
      <c r="AY189" s="18" t="s">
        <v>135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81</v>
      </c>
      <c r="BK189" s="225">
        <f>ROUND(I189*H189,2)</f>
        <v>0</v>
      </c>
      <c r="BL189" s="18" t="s">
        <v>213</v>
      </c>
      <c r="BM189" s="224" t="s">
        <v>365</v>
      </c>
    </row>
    <row r="190" spans="1:51" s="13" customFormat="1" ht="12">
      <c r="A190" s="13"/>
      <c r="B190" s="226"/>
      <c r="C190" s="227"/>
      <c r="D190" s="228" t="s">
        <v>145</v>
      </c>
      <c r="E190" s="229" t="s">
        <v>82</v>
      </c>
      <c r="F190" s="230" t="s">
        <v>366</v>
      </c>
      <c r="G190" s="227"/>
      <c r="H190" s="231">
        <v>6.041</v>
      </c>
      <c r="I190" s="232"/>
      <c r="J190" s="227"/>
      <c r="K190" s="227"/>
      <c r="L190" s="233"/>
      <c r="M190" s="234"/>
      <c r="N190" s="235"/>
      <c r="O190" s="235"/>
      <c r="P190" s="235"/>
      <c r="Q190" s="235"/>
      <c r="R190" s="235"/>
      <c r="S190" s="235"/>
      <c r="T190" s="23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7" t="s">
        <v>145</v>
      </c>
      <c r="AU190" s="237" t="s">
        <v>81</v>
      </c>
      <c r="AV190" s="13" t="s">
        <v>81</v>
      </c>
      <c r="AW190" s="13" t="s">
        <v>33</v>
      </c>
      <c r="AX190" s="13" t="s">
        <v>77</v>
      </c>
      <c r="AY190" s="237" t="s">
        <v>135</v>
      </c>
    </row>
    <row r="191" spans="1:65" s="2" customFormat="1" ht="21.75" customHeight="1">
      <c r="A191" s="39"/>
      <c r="B191" s="40"/>
      <c r="C191" s="213" t="s">
        <v>367</v>
      </c>
      <c r="D191" s="213" t="s">
        <v>138</v>
      </c>
      <c r="E191" s="214" t="s">
        <v>368</v>
      </c>
      <c r="F191" s="215" t="s">
        <v>369</v>
      </c>
      <c r="G191" s="216" t="s">
        <v>149</v>
      </c>
      <c r="H191" s="217">
        <v>20</v>
      </c>
      <c r="I191" s="218"/>
      <c r="J191" s="219">
        <f>ROUND(I191*H191,2)</f>
        <v>0</v>
      </c>
      <c r="K191" s="215" t="s">
        <v>142</v>
      </c>
      <c r="L191" s="45"/>
      <c r="M191" s="220" t="s">
        <v>19</v>
      </c>
      <c r="N191" s="221" t="s">
        <v>44</v>
      </c>
      <c r="O191" s="85"/>
      <c r="P191" s="222">
        <f>O191*H191</f>
        <v>0</v>
      </c>
      <c r="Q191" s="222">
        <v>0.01946</v>
      </c>
      <c r="R191" s="222">
        <f>Q191*H191</f>
        <v>0.38920000000000005</v>
      </c>
      <c r="S191" s="222">
        <v>0</v>
      </c>
      <c r="T191" s="223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24" t="s">
        <v>213</v>
      </c>
      <c r="AT191" s="224" t="s">
        <v>138</v>
      </c>
      <c r="AU191" s="224" t="s">
        <v>81</v>
      </c>
      <c r="AY191" s="18" t="s">
        <v>135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8" t="s">
        <v>81</v>
      </c>
      <c r="BK191" s="225">
        <f>ROUND(I191*H191,2)</f>
        <v>0</v>
      </c>
      <c r="BL191" s="18" t="s">
        <v>213</v>
      </c>
      <c r="BM191" s="224" t="s">
        <v>370</v>
      </c>
    </row>
    <row r="192" spans="1:51" s="13" customFormat="1" ht="12">
      <c r="A192" s="13"/>
      <c r="B192" s="226"/>
      <c r="C192" s="227"/>
      <c r="D192" s="228" t="s">
        <v>145</v>
      </c>
      <c r="E192" s="229" t="s">
        <v>19</v>
      </c>
      <c r="F192" s="230" t="s">
        <v>344</v>
      </c>
      <c r="G192" s="227"/>
      <c r="H192" s="231">
        <v>20</v>
      </c>
      <c r="I192" s="232"/>
      <c r="J192" s="227"/>
      <c r="K192" s="227"/>
      <c r="L192" s="233"/>
      <c r="M192" s="234"/>
      <c r="N192" s="235"/>
      <c r="O192" s="235"/>
      <c r="P192" s="235"/>
      <c r="Q192" s="235"/>
      <c r="R192" s="235"/>
      <c r="S192" s="235"/>
      <c r="T192" s="23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7" t="s">
        <v>145</v>
      </c>
      <c r="AU192" s="237" t="s">
        <v>81</v>
      </c>
      <c r="AV192" s="13" t="s">
        <v>81</v>
      </c>
      <c r="AW192" s="13" t="s">
        <v>33</v>
      </c>
      <c r="AX192" s="13" t="s">
        <v>77</v>
      </c>
      <c r="AY192" s="237" t="s">
        <v>135</v>
      </c>
    </row>
    <row r="193" spans="1:65" s="2" customFormat="1" ht="21.75" customHeight="1">
      <c r="A193" s="39"/>
      <c r="B193" s="40"/>
      <c r="C193" s="213" t="s">
        <v>371</v>
      </c>
      <c r="D193" s="213" t="s">
        <v>138</v>
      </c>
      <c r="E193" s="214" t="s">
        <v>372</v>
      </c>
      <c r="F193" s="215" t="s">
        <v>373</v>
      </c>
      <c r="G193" s="216" t="s">
        <v>149</v>
      </c>
      <c r="H193" s="217">
        <v>27.6</v>
      </c>
      <c r="I193" s="218"/>
      <c r="J193" s="219">
        <f>ROUND(I193*H193,2)</f>
        <v>0</v>
      </c>
      <c r="K193" s="215" t="s">
        <v>142</v>
      </c>
      <c r="L193" s="45"/>
      <c r="M193" s="220" t="s">
        <v>19</v>
      </c>
      <c r="N193" s="221" t="s">
        <v>44</v>
      </c>
      <c r="O193" s="85"/>
      <c r="P193" s="222">
        <f>O193*H193</f>
        <v>0</v>
      </c>
      <c r="Q193" s="222">
        <v>0.01946</v>
      </c>
      <c r="R193" s="222">
        <f>Q193*H193</f>
        <v>0.537096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213</v>
      </c>
      <c r="AT193" s="224" t="s">
        <v>138</v>
      </c>
      <c r="AU193" s="224" t="s">
        <v>81</v>
      </c>
      <c r="AY193" s="18" t="s">
        <v>135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81</v>
      </c>
      <c r="BK193" s="225">
        <f>ROUND(I193*H193,2)</f>
        <v>0</v>
      </c>
      <c r="BL193" s="18" t="s">
        <v>213</v>
      </c>
      <c r="BM193" s="224" t="s">
        <v>374</v>
      </c>
    </row>
    <row r="194" spans="1:51" s="13" customFormat="1" ht="12">
      <c r="A194" s="13"/>
      <c r="B194" s="226"/>
      <c r="C194" s="227"/>
      <c r="D194" s="228" t="s">
        <v>145</v>
      </c>
      <c r="E194" s="229" t="s">
        <v>19</v>
      </c>
      <c r="F194" s="230" t="s">
        <v>375</v>
      </c>
      <c r="G194" s="227"/>
      <c r="H194" s="231">
        <v>27.6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145</v>
      </c>
      <c r="AU194" s="237" t="s">
        <v>81</v>
      </c>
      <c r="AV194" s="13" t="s">
        <v>81</v>
      </c>
      <c r="AW194" s="13" t="s">
        <v>33</v>
      </c>
      <c r="AX194" s="13" t="s">
        <v>77</v>
      </c>
      <c r="AY194" s="237" t="s">
        <v>135</v>
      </c>
    </row>
    <row r="195" spans="1:65" s="2" customFormat="1" ht="16.5" customHeight="1">
      <c r="A195" s="39"/>
      <c r="B195" s="40"/>
      <c r="C195" s="213" t="s">
        <v>376</v>
      </c>
      <c r="D195" s="213" t="s">
        <v>138</v>
      </c>
      <c r="E195" s="214" t="s">
        <v>377</v>
      </c>
      <c r="F195" s="215" t="s">
        <v>378</v>
      </c>
      <c r="G195" s="216" t="s">
        <v>149</v>
      </c>
      <c r="H195" s="217">
        <v>188.772</v>
      </c>
      <c r="I195" s="218"/>
      <c r="J195" s="219">
        <f>ROUND(I195*H195,2)</f>
        <v>0</v>
      </c>
      <c r="K195" s="215" t="s">
        <v>142</v>
      </c>
      <c r="L195" s="45"/>
      <c r="M195" s="220" t="s">
        <v>19</v>
      </c>
      <c r="N195" s="221" t="s">
        <v>44</v>
      </c>
      <c r="O195" s="85"/>
      <c r="P195" s="222">
        <f>O195*H195</f>
        <v>0</v>
      </c>
      <c r="Q195" s="222">
        <v>0</v>
      </c>
      <c r="R195" s="222">
        <f>Q195*H195</f>
        <v>0</v>
      </c>
      <c r="S195" s="222">
        <v>0</v>
      </c>
      <c r="T195" s="223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24" t="s">
        <v>213</v>
      </c>
      <c r="AT195" s="224" t="s">
        <v>138</v>
      </c>
      <c r="AU195" s="224" t="s">
        <v>81</v>
      </c>
      <c r="AY195" s="18" t="s">
        <v>135</v>
      </c>
      <c r="BE195" s="225">
        <f>IF(N195="základní",J195,0)</f>
        <v>0</v>
      </c>
      <c r="BF195" s="225">
        <f>IF(N195="snížená",J195,0)</f>
        <v>0</v>
      </c>
      <c r="BG195" s="225">
        <f>IF(N195="zákl. přenesená",J195,0)</f>
        <v>0</v>
      </c>
      <c r="BH195" s="225">
        <f>IF(N195="sníž. přenesená",J195,0)</f>
        <v>0</v>
      </c>
      <c r="BI195" s="225">
        <f>IF(N195="nulová",J195,0)</f>
        <v>0</v>
      </c>
      <c r="BJ195" s="18" t="s">
        <v>81</v>
      </c>
      <c r="BK195" s="225">
        <f>ROUND(I195*H195,2)</f>
        <v>0</v>
      </c>
      <c r="BL195" s="18" t="s">
        <v>213</v>
      </c>
      <c r="BM195" s="224" t="s">
        <v>379</v>
      </c>
    </row>
    <row r="196" spans="1:51" s="13" customFormat="1" ht="12">
      <c r="A196" s="13"/>
      <c r="B196" s="226"/>
      <c r="C196" s="227"/>
      <c r="D196" s="228" t="s">
        <v>145</v>
      </c>
      <c r="E196" s="229" t="s">
        <v>19</v>
      </c>
      <c r="F196" s="230" t="s">
        <v>79</v>
      </c>
      <c r="G196" s="227"/>
      <c r="H196" s="231">
        <v>396.748</v>
      </c>
      <c r="I196" s="232"/>
      <c r="J196" s="227"/>
      <c r="K196" s="227"/>
      <c r="L196" s="233"/>
      <c r="M196" s="234"/>
      <c r="N196" s="235"/>
      <c r="O196" s="235"/>
      <c r="P196" s="235"/>
      <c r="Q196" s="235"/>
      <c r="R196" s="235"/>
      <c r="S196" s="235"/>
      <c r="T196" s="23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7" t="s">
        <v>145</v>
      </c>
      <c r="AU196" s="237" t="s">
        <v>81</v>
      </c>
      <c r="AV196" s="13" t="s">
        <v>81</v>
      </c>
      <c r="AW196" s="13" t="s">
        <v>33</v>
      </c>
      <c r="AX196" s="13" t="s">
        <v>72</v>
      </c>
      <c r="AY196" s="237" t="s">
        <v>135</v>
      </c>
    </row>
    <row r="197" spans="1:51" s="13" customFormat="1" ht="12">
      <c r="A197" s="13"/>
      <c r="B197" s="226"/>
      <c r="C197" s="227"/>
      <c r="D197" s="228" t="s">
        <v>145</v>
      </c>
      <c r="E197" s="229" t="s">
        <v>19</v>
      </c>
      <c r="F197" s="230" t="s">
        <v>380</v>
      </c>
      <c r="G197" s="227"/>
      <c r="H197" s="231">
        <v>-8.64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145</v>
      </c>
      <c r="AU197" s="237" t="s">
        <v>81</v>
      </c>
      <c r="AV197" s="13" t="s">
        <v>81</v>
      </c>
      <c r="AW197" s="13" t="s">
        <v>33</v>
      </c>
      <c r="AX197" s="13" t="s">
        <v>72</v>
      </c>
      <c r="AY197" s="237" t="s">
        <v>135</v>
      </c>
    </row>
    <row r="198" spans="1:51" s="13" customFormat="1" ht="12">
      <c r="A198" s="13"/>
      <c r="B198" s="226"/>
      <c r="C198" s="227"/>
      <c r="D198" s="228" t="s">
        <v>145</v>
      </c>
      <c r="E198" s="229" t="s">
        <v>19</v>
      </c>
      <c r="F198" s="230" t="s">
        <v>381</v>
      </c>
      <c r="G198" s="227"/>
      <c r="H198" s="231">
        <v>-199.336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145</v>
      </c>
      <c r="AU198" s="237" t="s">
        <v>81</v>
      </c>
      <c r="AV198" s="13" t="s">
        <v>81</v>
      </c>
      <c r="AW198" s="13" t="s">
        <v>33</v>
      </c>
      <c r="AX198" s="13" t="s">
        <v>72</v>
      </c>
      <c r="AY198" s="237" t="s">
        <v>135</v>
      </c>
    </row>
    <row r="199" spans="1:51" s="14" customFormat="1" ht="12">
      <c r="A199" s="14"/>
      <c r="B199" s="238"/>
      <c r="C199" s="239"/>
      <c r="D199" s="228" t="s">
        <v>145</v>
      </c>
      <c r="E199" s="240" t="s">
        <v>19</v>
      </c>
      <c r="F199" s="241" t="s">
        <v>248</v>
      </c>
      <c r="G199" s="239"/>
      <c r="H199" s="242">
        <v>188.772</v>
      </c>
      <c r="I199" s="243"/>
      <c r="J199" s="239"/>
      <c r="K199" s="239"/>
      <c r="L199" s="244"/>
      <c r="M199" s="245"/>
      <c r="N199" s="246"/>
      <c r="O199" s="246"/>
      <c r="P199" s="246"/>
      <c r="Q199" s="246"/>
      <c r="R199" s="246"/>
      <c r="S199" s="246"/>
      <c r="T199" s="247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8" t="s">
        <v>145</v>
      </c>
      <c r="AU199" s="248" t="s">
        <v>81</v>
      </c>
      <c r="AV199" s="14" t="s">
        <v>136</v>
      </c>
      <c r="AW199" s="14" t="s">
        <v>33</v>
      </c>
      <c r="AX199" s="14" t="s">
        <v>77</v>
      </c>
      <c r="AY199" s="248" t="s">
        <v>135</v>
      </c>
    </row>
    <row r="200" spans="1:65" s="2" customFormat="1" ht="16.5" customHeight="1">
      <c r="A200" s="39"/>
      <c r="B200" s="40"/>
      <c r="C200" s="260" t="s">
        <v>382</v>
      </c>
      <c r="D200" s="260" t="s">
        <v>252</v>
      </c>
      <c r="E200" s="261" t="s">
        <v>383</v>
      </c>
      <c r="F200" s="262" t="s">
        <v>384</v>
      </c>
      <c r="G200" s="263" t="s">
        <v>141</v>
      </c>
      <c r="H200" s="264">
        <v>4.984</v>
      </c>
      <c r="I200" s="265"/>
      <c r="J200" s="266">
        <f>ROUND(I200*H200,2)</f>
        <v>0</v>
      </c>
      <c r="K200" s="262" t="s">
        <v>142</v>
      </c>
      <c r="L200" s="267"/>
      <c r="M200" s="268" t="s">
        <v>19</v>
      </c>
      <c r="N200" s="269" t="s">
        <v>44</v>
      </c>
      <c r="O200" s="85"/>
      <c r="P200" s="222">
        <f>O200*H200</f>
        <v>0</v>
      </c>
      <c r="Q200" s="222">
        <v>0.55</v>
      </c>
      <c r="R200" s="222">
        <f>Q200*H200</f>
        <v>2.7412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255</v>
      </c>
      <c r="AT200" s="224" t="s">
        <v>252</v>
      </c>
      <c r="AU200" s="224" t="s">
        <v>81</v>
      </c>
      <c r="AY200" s="18" t="s">
        <v>135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81</v>
      </c>
      <c r="BK200" s="225">
        <f>ROUND(I200*H200,2)</f>
        <v>0</v>
      </c>
      <c r="BL200" s="18" t="s">
        <v>213</v>
      </c>
      <c r="BM200" s="224" t="s">
        <v>385</v>
      </c>
    </row>
    <row r="201" spans="1:51" s="13" customFormat="1" ht="12">
      <c r="A201" s="13"/>
      <c r="B201" s="226"/>
      <c r="C201" s="227"/>
      <c r="D201" s="228" t="s">
        <v>145</v>
      </c>
      <c r="E201" s="229" t="s">
        <v>19</v>
      </c>
      <c r="F201" s="230" t="s">
        <v>386</v>
      </c>
      <c r="G201" s="227"/>
      <c r="H201" s="231">
        <v>4.984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145</v>
      </c>
      <c r="AU201" s="237" t="s">
        <v>81</v>
      </c>
      <c r="AV201" s="13" t="s">
        <v>81</v>
      </c>
      <c r="AW201" s="13" t="s">
        <v>33</v>
      </c>
      <c r="AX201" s="13" t="s">
        <v>72</v>
      </c>
      <c r="AY201" s="237" t="s">
        <v>135</v>
      </c>
    </row>
    <row r="202" spans="1:51" s="14" customFormat="1" ht="12">
      <c r="A202" s="14"/>
      <c r="B202" s="238"/>
      <c r="C202" s="239"/>
      <c r="D202" s="228" t="s">
        <v>145</v>
      </c>
      <c r="E202" s="240" t="s">
        <v>85</v>
      </c>
      <c r="F202" s="241" t="s">
        <v>248</v>
      </c>
      <c r="G202" s="239"/>
      <c r="H202" s="242">
        <v>4.984</v>
      </c>
      <c r="I202" s="243"/>
      <c r="J202" s="239"/>
      <c r="K202" s="239"/>
      <c r="L202" s="244"/>
      <c r="M202" s="245"/>
      <c r="N202" s="246"/>
      <c r="O202" s="246"/>
      <c r="P202" s="246"/>
      <c r="Q202" s="246"/>
      <c r="R202" s="246"/>
      <c r="S202" s="246"/>
      <c r="T202" s="24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8" t="s">
        <v>145</v>
      </c>
      <c r="AU202" s="248" t="s">
        <v>81</v>
      </c>
      <c r="AV202" s="14" t="s">
        <v>136</v>
      </c>
      <c r="AW202" s="14" t="s">
        <v>33</v>
      </c>
      <c r="AX202" s="14" t="s">
        <v>77</v>
      </c>
      <c r="AY202" s="248" t="s">
        <v>135</v>
      </c>
    </row>
    <row r="203" spans="1:65" s="2" customFormat="1" ht="16.5" customHeight="1">
      <c r="A203" s="39"/>
      <c r="B203" s="40"/>
      <c r="C203" s="213" t="s">
        <v>387</v>
      </c>
      <c r="D203" s="213" t="s">
        <v>138</v>
      </c>
      <c r="E203" s="214" t="s">
        <v>388</v>
      </c>
      <c r="F203" s="215" t="s">
        <v>389</v>
      </c>
      <c r="G203" s="216" t="s">
        <v>141</v>
      </c>
      <c r="H203" s="217">
        <v>11.025</v>
      </c>
      <c r="I203" s="218"/>
      <c r="J203" s="219">
        <f>ROUND(I203*H203,2)</f>
        <v>0</v>
      </c>
      <c r="K203" s="215" t="s">
        <v>142</v>
      </c>
      <c r="L203" s="45"/>
      <c r="M203" s="220" t="s">
        <v>19</v>
      </c>
      <c r="N203" s="221" t="s">
        <v>44</v>
      </c>
      <c r="O203" s="85"/>
      <c r="P203" s="222">
        <f>O203*H203</f>
        <v>0</v>
      </c>
      <c r="Q203" s="222">
        <v>0.00281</v>
      </c>
      <c r="R203" s="222">
        <f>Q203*H203</f>
        <v>0.03098025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213</v>
      </c>
      <c r="AT203" s="224" t="s">
        <v>138</v>
      </c>
      <c r="AU203" s="224" t="s">
        <v>81</v>
      </c>
      <c r="AY203" s="18" t="s">
        <v>135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81</v>
      </c>
      <c r="BK203" s="225">
        <f>ROUND(I203*H203,2)</f>
        <v>0</v>
      </c>
      <c r="BL203" s="18" t="s">
        <v>213</v>
      </c>
      <c r="BM203" s="224" t="s">
        <v>390</v>
      </c>
    </row>
    <row r="204" spans="1:51" s="13" customFormat="1" ht="12">
      <c r="A204" s="13"/>
      <c r="B204" s="226"/>
      <c r="C204" s="227"/>
      <c r="D204" s="228" t="s">
        <v>145</v>
      </c>
      <c r="E204" s="229" t="s">
        <v>19</v>
      </c>
      <c r="F204" s="230" t="s">
        <v>328</v>
      </c>
      <c r="G204" s="227"/>
      <c r="H204" s="231">
        <v>11.025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145</v>
      </c>
      <c r="AU204" s="237" t="s">
        <v>81</v>
      </c>
      <c r="AV204" s="13" t="s">
        <v>81</v>
      </c>
      <c r="AW204" s="13" t="s">
        <v>33</v>
      </c>
      <c r="AX204" s="13" t="s">
        <v>77</v>
      </c>
      <c r="AY204" s="237" t="s">
        <v>135</v>
      </c>
    </row>
    <row r="205" spans="1:65" s="2" customFormat="1" ht="16.5" customHeight="1">
      <c r="A205" s="39"/>
      <c r="B205" s="40"/>
      <c r="C205" s="213" t="s">
        <v>361</v>
      </c>
      <c r="D205" s="213" t="s">
        <v>138</v>
      </c>
      <c r="E205" s="214" t="s">
        <v>391</v>
      </c>
      <c r="F205" s="215" t="s">
        <v>392</v>
      </c>
      <c r="G205" s="216" t="s">
        <v>173</v>
      </c>
      <c r="H205" s="217">
        <v>10</v>
      </c>
      <c r="I205" s="218"/>
      <c r="J205" s="219">
        <f>ROUND(I205*H205,2)</f>
        <v>0</v>
      </c>
      <c r="K205" s="215" t="s">
        <v>19</v>
      </c>
      <c r="L205" s="45"/>
      <c r="M205" s="220" t="s">
        <v>19</v>
      </c>
      <c r="N205" s="221" t="s">
        <v>44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213</v>
      </c>
      <c r="AT205" s="224" t="s">
        <v>138</v>
      </c>
      <c r="AU205" s="224" t="s">
        <v>81</v>
      </c>
      <c r="AY205" s="18" t="s">
        <v>135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81</v>
      </c>
      <c r="BK205" s="225">
        <f>ROUND(I205*H205,2)</f>
        <v>0</v>
      </c>
      <c r="BL205" s="18" t="s">
        <v>213</v>
      </c>
      <c r="BM205" s="224" t="s">
        <v>393</v>
      </c>
    </row>
    <row r="206" spans="1:51" s="13" customFormat="1" ht="12">
      <c r="A206" s="13"/>
      <c r="B206" s="226"/>
      <c r="C206" s="227"/>
      <c r="D206" s="228" t="s">
        <v>145</v>
      </c>
      <c r="E206" s="229" t="s">
        <v>19</v>
      </c>
      <c r="F206" s="230" t="s">
        <v>394</v>
      </c>
      <c r="G206" s="227"/>
      <c r="H206" s="231">
        <v>10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145</v>
      </c>
      <c r="AU206" s="237" t="s">
        <v>81</v>
      </c>
      <c r="AV206" s="13" t="s">
        <v>81</v>
      </c>
      <c r="AW206" s="13" t="s">
        <v>33</v>
      </c>
      <c r="AX206" s="13" t="s">
        <v>77</v>
      </c>
      <c r="AY206" s="237" t="s">
        <v>135</v>
      </c>
    </row>
    <row r="207" spans="1:65" s="2" customFormat="1" ht="16.5" customHeight="1">
      <c r="A207" s="39"/>
      <c r="B207" s="40"/>
      <c r="C207" s="213" t="s">
        <v>395</v>
      </c>
      <c r="D207" s="213" t="s">
        <v>138</v>
      </c>
      <c r="E207" s="214" t="s">
        <v>396</v>
      </c>
      <c r="F207" s="215" t="s">
        <v>397</v>
      </c>
      <c r="G207" s="216" t="s">
        <v>398</v>
      </c>
      <c r="H207" s="217">
        <v>1</v>
      </c>
      <c r="I207" s="218"/>
      <c r="J207" s="219">
        <f>ROUND(I207*H207,2)</f>
        <v>0</v>
      </c>
      <c r="K207" s="215" t="s">
        <v>19</v>
      </c>
      <c r="L207" s="45"/>
      <c r="M207" s="220" t="s">
        <v>19</v>
      </c>
      <c r="N207" s="221" t="s">
        <v>44</v>
      </c>
      <c r="O207" s="85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24" t="s">
        <v>213</v>
      </c>
      <c r="AT207" s="224" t="s">
        <v>138</v>
      </c>
      <c r="AU207" s="224" t="s">
        <v>81</v>
      </c>
      <c r="AY207" s="18" t="s">
        <v>135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8" t="s">
        <v>81</v>
      </c>
      <c r="BK207" s="225">
        <f>ROUND(I207*H207,2)</f>
        <v>0</v>
      </c>
      <c r="BL207" s="18" t="s">
        <v>213</v>
      </c>
      <c r="BM207" s="224" t="s">
        <v>399</v>
      </c>
    </row>
    <row r="208" spans="1:65" s="2" customFormat="1" ht="21.75" customHeight="1">
      <c r="A208" s="39"/>
      <c r="B208" s="40"/>
      <c r="C208" s="213" t="s">
        <v>400</v>
      </c>
      <c r="D208" s="213" t="s">
        <v>138</v>
      </c>
      <c r="E208" s="214" t="s">
        <v>401</v>
      </c>
      <c r="F208" s="215" t="s">
        <v>402</v>
      </c>
      <c r="G208" s="216" t="s">
        <v>199</v>
      </c>
      <c r="H208" s="217">
        <v>7.22</v>
      </c>
      <c r="I208" s="218"/>
      <c r="J208" s="219">
        <f>ROUND(I208*H208,2)</f>
        <v>0</v>
      </c>
      <c r="K208" s="215" t="s">
        <v>142</v>
      </c>
      <c r="L208" s="45"/>
      <c r="M208" s="220" t="s">
        <v>19</v>
      </c>
      <c r="N208" s="221" t="s">
        <v>44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213</v>
      </c>
      <c r="AT208" s="224" t="s">
        <v>138</v>
      </c>
      <c r="AU208" s="224" t="s">
        <v>81</v>
      </c>
      <c r="AY208" s="18" t="s">
        <v>135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81</v>
      </c>
      <c r="BK208" s="225">
        <f>ROUND(I208*H208,2)</f>
        <v>0</v>
      </c>
      <c r="BL208" s="18" t="s">
        <v>213</v>
      </c>
      <c r="BM208" s="224" t="s">
        <v>403</v>
      </c>
    </row>
    <row r="209" spans="1:65" s="2" customFormat="1" ht="21.75" customHeight="1">
      <c r="A209" s="39"/>
      <c r="B209" s="40"/>
      <c r="C209" s="213" t="s">
        <v>404</v>
      </c>
      <c r="D209" s="213" t="s">
        <v>138</v>
      </c>
      <c r="E209" s="214" t="s">
        <v>405</v>
      </c>
      <c r="F209" s="215" t="s">
        <v>406</v>
      </c>
      <c r="G209" s="216" t="s">
        <v>199</v>
      </c>
      <c r="H209" s="217">
        <v>7.22</v>
      </c>
      <c r="I209" s="218"/>
      <c r="J209" s="219">
        <f>ROUND(I209*H209,2)</f>
        <v>0</v>
      </c>
      <c r="K209" s="215" t="s">
        <v>142</v>
      </c>
      <c r="L209" s="45"/>
      <c r="M209" s="220" t="s">
        <v>19</v>
      </c>
      <c r="N209" s="221" t="s">
        <v>44</v>
      </c>
      <c r="O209" s="85"/>
      <c r="P209" s="222">
        <f>O209*H209</f>
        <v>0</v>
      </c>
      <c r="Q209" s="222">
        <v>0</v>
      </c>
      <c r="R209" s="222">
        <f>Q209*H209</f>
        <v>0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213</v>
      </c>
      <c r="AT209" s="224" t="s">
        <v>138</v>
      </c>
      <c r="AU209" s="224" t="s">
        <v>81</v>
      </c>
      <c r="AY209" s="18" t="s">
        <v>135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81</v>
      </c>
      <c r="BK209" s="225">
        <f>ROUND(I209*H209,2)</f>
        <v>0</v>
      </c>
      <c r="BL209" s="18" t="s">
        <v>213</v>
      </c>
      <c r="BM209" s="224" t="s">
        <v>407</v>
      </c>
    </row>
    <row r="210" spans="1:63" s="12" customFormat="1" ht="22.8" customHeight="1">
      <c r="A210" s="12"/>
      <c r="B210" s="197"/>
      <c r="C210" s="198"/>
      <c r="D210" s="199" t="s">
        <v>71</v>
      </c>
      <c r="E210" s="211" t="s">
        <v>408</v>
      </c>
      <c r="F210" s="211" t="s">
        <v>409</v>
      </c>
      <c r="G210" s="198"/>
      <c r="H210" s="198"/>
      <c r="I210" s="201"/>
      <c r="J210" s="212">
        <f>BK210</f>
        <v>0</v>
      </c>
      <c r="K210" s="198"/>
      <c r="L210" s="203"/>
      <c r="M210" s="204"/>
      <c r="N210" s="205"/>
      <c r="O210" s="205"/>
      <c r="P210" s="206">
        <f>SUM(P211:P298)</f>
        <v>0</v>
      </c>
      <c r="Q210" s="205"/>
      <c r="R210" s="206">
        <f>SUM(R211:R298)</f>
        <v>2.9998613400000003</v>
      </c>
      <c r="S210" s="205"/>
      <c r="T210" s="207">
        <f>SUM(T211:T298)</f>
        <v>2.29762419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8" t="s">
        <v>81</v>
      </c>
      <c r="AT210" s="209" t="s">
        <v>71</v>
      </c>
      <c r="AU210" s="209" t="s">
        <v>77</v>
      </c>
      <c r="AY210" s="208" t="s">
        <v>135</v>
      </c>
      <c r="BK210" s="210">
        <f>SUM(BK211:BK298)</f>
        <v>0</v>
      </c>
    </row>
    <row r="211" spans="1:65" s="2" customFormat="1" ht="16.5" customHeight="1">
      <c r="A211" s="39"/>
      <c r="B211" s="40"/>
      <c r="C211" s="213" t="s">
        <v>410</v>
      </c>
      <c r="D211" s="213" t="s">
        <v>138</v>
      </c>
      <c r="E211" s="214" t="s">
        <v>411</v>
      </c>
      <c r="F211" s="215" t="s">
        <v>412</v>
      </c>
      <c r="G211" s="216" t="s">
        <v>149</v>
      </c>
      <c r="H211" s="217">
        <v>211.283</v>
      </c>
      <c r="I211" s="218"/>
      <c r="J211" s="219">
        <f>ROUND(I211*H211,2)</f>
        <v>0</v>
      </c>
      <c r="K211" s="215" t="s">
        <v>142</v>
      </c>
      <c r="L211" s="45"/>
      <c r="M211" s="220" t="s">
        <v>19</v>
      </c>
      <c r="N211" s="221" t="s">
        <v>44</v>
      </c>
      <c r="O211" s="85"/>
      <c r="P211" s="222">
        <f>O211*H211</f>
        <v>0</v>
      </c>
      <c r="Q211" s="222">
        <v>0</v>
      </c>
      <c r="R211" s="222">
        <f>Q211*H211</f>
        <v>0</v>
      </c>
      <c r="S211" s="222">
        <v>0.00594</v>
      </c>
      <c r="T211" s="223">
        <f>S211*H211</f>
        <v>1.2550210199999998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24" t="s">
        <v>213</v>
      </c>
      <c r="AT211" s="224" t="s">
        <v>138</v>
      </c>
      <c r="AU211" s="224" t="s">
        <v>81</v>
      </c>
      <c r="AY211" s="18" t="s">
        <v>135</v>
      </c>
      <c r="BE211" s="225">
        <f>IF(N211="základní",J211,0)</f>
        <v>0</v>
      </c>
      <c r="BF211" s="225">
        <f>IF(N211="snížená",J211,0)</f>
        <v>0</v>
      </c>
      <c r="BG211" s="225">
        <f>IF(N211="zákl. přenesená",J211,0)</f>
        <v>0</v>
      </c>
      <c r="BH211" s="225">
        <f>IF(N211="sníž. přenesená",J211,0)</f>
        <v>0</v>
      </c>
      <c r="BI211" s="225">
        <f>IF(N211="nulová",J211,0)</f>
        <v>0</v>
      </c>
      <c r="BJ211" s="18" t="s">
        <v>81</v>
      </c>
      <c r="BK211" s="225">
        <f>ROUND(I211*H211,2)</f>
        <v>0</v>
      </c>
      <c r="BL211" s="18" t="s">
        <v>213</v>
      </c>
      <c r="BM211" s="224" t="s">
        <v>413</v>
      </c>
    </row>
    <row r="212" spans="1:51" s="13" customFormat="1" ht="12">
      <c r="A212" s="13"/>
      <c r="B212" s="226"/>
      <c r="C212" s="227"/>
      <c r="D212" s="228" t="s">
        <v>145</v>
      </c>
      <c r="E212" s="229" t="s">
        <v>19</v>
      </c>
      <c r="F212" s="230" t="s">
        <v>91</v>
      </c>
      <c r="G212" s="227"/>
      <c r="H212" s="231">
        <v>211.283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145</v>
      </c>
      <c r="AU212" s="237" t="s">
        <v>81</v>
      </c>
      <c r="AV212" s="13" t="s">
        <v>81</v>
      </c>
      <c r="AW212" s="13" t="s">
        <v>33</v>
      </c>
      <c r="AX212" s="13" t="s">
        <v>77</v>
      </c>
      <c r="AY212" s="237" t="s">
        <v>135</v>
      </c>
    </row>
    <row r="213" spans="1:65" s="2" customFormat="1" ht="16.5" customHeight="1">
      <c r="A213" s="39"/>
      <c r="B213" s="40"/>
      <c r="C213" s="213" t="s">
        <v>414</v>
      </c>
      <c r="D213" s="213" t="s">
        <v>138</v>
      </c>
      <c r="E213" s="214" t="s">
        <v>415</v>
      </c>
      <c r="F213" s="215" t="s">
        <v>416</v>
      </c>
      <c r="G213" s="216" t="s">
        <v>149</v>
      </c>
      <c r="H213" s="217">
        <v>4.3</v>
      </c>
      <c r="I213" s="218"/>
      <c r="J213" s="219">
        <f>ROUND(I213*H213,2)</f>
        <v>0</v>
      </c>
      <c r="K213" s="215" t="s">
        <v>142</v>
      </c>
      <c r="L213" s="45"/>
      <c r="M213" s="220" t="s">
        <v>19</v>
      </c>
      <c r="N213" s="221" t="s">
        <v>44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0.00571</v>
      </c>
      <c r="T213" s="223">
        <f>S213*H213</f>
        <v>0.024553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213</v>
      </c>
      <c r="AT213" s="224" t="s">
        <v>138</v>
      </c>
      <c r="AU213" s="224" t="s">
        <v>81</v>
      </c>
      <c r="AY213" s="18" t="s">
        <v>135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81</v>
      </c>
      <c r="BK213" s="225">
        <f>ROUND(I213*H213,2)</f>
        <v>0</v>
      </c>
      <c r="BL213" s="18" t="s">
        <v>213</v>
      </c>
      <c r="BM213" s="224" t="s">
        <v>417</v>
      </c>
    </row>
    <row r="214" spans="1:51" s="13" customFormat="1" ht="12">
      <c r="A214" s="13"/>
      <c r="B214" s="226"/>
      <c r="C214" s="227"/>
      <c r="D214" s="228" t="s">
        <v>145</v>
      </c>
      <c r="E214" s="229" t="s">
        <v>19</v>
      </c>
      <c r="F214" s="230" t="s">
        <v>418</v>
      </c>
      <c r="G214" s="227"/>
      <c r="H214" s="231">
        <v>4.3</v>
      </c>
      <c r="I214" s="232"/>
      <c r="J214" s="227"/>
      <c r="K214" s="227"/>
      <c r="L214" s="233"/>
      <c r="M214" s="234"/>
      <c r="N214" s="235"/>
      <c r="O214" s="235"/>
      <c r="P214" s="235"/>
      <c r="Q214" s="235"/>
      <c r="R214" s="235"/>
      <c r="S214" s="235"/>
      <c r="T214" s="23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7" t="s">
        <v>145</v>
      </c>
      <c r="AU214" s="237" t="s">
        <v>81</v>
      </c>
      <c r="AV214" s="13" t="s">
        <v>81</v>
      </c>
      <c r="AW214" s="13" t="s">
        <v>33</v>
      </c>
      <c r="AX214" s="13" t="s">
        <v>77</v>
      </c>
      <c r="AY214" s="237" t="s">
        <v>135</v>
      </c>
    </row>
    <row r="215" spans="1:65" s="2" customFormat="1" ht="16.5" customHeight="1">
      <c r="A215" s="39"/>
      <c r="B215" s="40"/>
      <c r="C215" s="213" t="s">
        <v>419</v>
      </c>
      <c r="D215" s="213" t="s">
        <v>138</v>
      </c>
      <c r="E215" s="214" t="s">
        <v>420</v>
      </c>
      <c r="F215" s="215" t="s">
        <v>421</v>
      </c>
      <c r="G215" s="216" t="s">
        <v>173</v>
      </c>
      <c r="H215" s="217">
        <v>24.6</v>
      </c>
      <c r="I215" s="218"/>
      <c r="J215" s="219">
        <f>ROUND(I215*H215,2)</f>
        <v>0</v>
      </c>
      <c r="K215" s="215" t="s">
        <v>142</v>
      </c>
      <c r="L215" s="45"/>
      <c r="M215" s="220" t="s">
        <v>19</v>
      </c>
      <c r="N215" s="221" t="s">
        <v>44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0.00348</v>
      </c>
      <c r="T215" s="223">
        <f>S215*H215</f>
        <v>0.085608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213</v>
      </c>
      <c r="AT215" s="224" t="s">
        <v>138</v>
      </c>
      <c r="AU215" s="224" t="s">
        <v>81</v>
      </c>
      <c r="AY215" s="18" t="s">
        <v>135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81</v>
      </c>
      <c r="BK215" s="225">
        <f>ROUND(I215*H215,2)</f>
        <v>0</v>
      </c>
      <c r="BL215" s="18" t="s">
        <v>213</v>
      </c>
      <c r="BM215" s="224" t="s">
        <v>422</v>
      </c>
    </row>
    <row r="216" spans="1:65" s="2" customFormat="1" ht="16.5" customHeight="1">
      <c r="A216" s="39"/>
      <c r="B216" s="40"/>
      <c r="C216" s="213" t="s">
        <v>423</v>
      </c>
      <c r="D216" s="213" t="s">
        <v>138</v>
      </c>
      <c r="E216" s="214" t="s">
        <v>424</v>
      </c>
      <c r="F216" s="215" t="s">
        <v>425</v>
      </c>
      <c r="G216" s="216" t="s">
        <v>173</v>
      </c>
      <c r="H216" s="217">
        <v>93.6</v>
      </c>
      <c r="I216" s="218"/>
      <c r="J216" s="219">
        <f>ROUND(I216*H216,2)</f>
        <v>0</v>
      </c>
      <c r="K216" s="215" t="s">
        <v>19</v>
      </c>
      <c r="L216" s="45"/>
      <c r="M216" s="220" t="s">
        <v>19</v>
      </c>
      <c r="N216" s="221" t="s">
        <v>44</v>
      </c>
      <c r="O216" s="85"/>
      <c r="P216" s="222">
        <f>O216*H216</f>
        <v>0</v>
      </c>
      <c r="Q216" s="222">
        <v>0</v>
      </c>
      <c r="R216" s="222">
        <f>Q216*H216</f>
        <v>0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213</v>
      </c>
      <c r="AT216" s="224" t="s">
        <v>138</v>
      </c>
      <c r="AU216" s="224" t="s">
        <v>81</v>
      </c>
      <c r="AY216" s="18" t="s">
        <v>135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81</v>
      </c>
      <c r="BK216" s="225">
        <f>ROUND(I216*H216,2)</f>
        <v>0</v>
      </c>
      <c r="BL216" s="18" t="s">
        <v>213</v>
      </c>
      <c r="BM216" s="224" t="s">
        <v>426</v>
      </c>
    </row>
    <row r="217" spans="1:51" s="13" customFormat="1" ht="12">
      <c r="A217" s="13"/>
      <c r="B217" s="226"/>
      <c r="C217" s="227"/>
      <c r="D217" s="228" t="s">
        <v>145</v>
      </c>
      <c r="E217" s="229" t="s">
        <v>19</v>
      </c>
      <c r="F217" s="230" t="s">
        <v>427</v>
      </c>
      <c r="G217" s="227"/>
      <c r="H217" s="231">
        <v>93.6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145</v>
      </c>
      <c r="AU217" s="237" t="s">
        <v>81</v>
      </c>
      <c r="AV217" s="13" t="s">
        <v>81</v>
      </c>
      <c r="AW217" s="13" t="s">
        <v>33</v>
      </c>
      <c r="AX217" s="13" t="s">
        <v>77</v>
      </c>
      <c r="AY217" s="237" t="s">
        <v>135</v>
      </c>
    </row>
    <row r="218" spans="1:65" s="2" customFormat="1" ht="16.5" customHeight="1">
      <c r="A218" s="39"/>
      <c r="B218" s="40"/>
      <c r="C218" s="213" t="s">
        <v>428</v>
      </c>
      <c r="D218" s="213" t="s">
        <v>138</v>
      </c>
      <c r="E218" s="214" t="s">
        <v>429</v>
      </c>
      <c r="F218" s="215" t="s">
        <v>430</v>
      </c>
      <c r="G218" s="216" t="s">
        <v>156</v>
      </c>
      <c r="H218" s="217">
        <v>1</v>
      </c>
      <c r="I218" s="218"/>
      <c r="J218" s="219">
        <f>ROUND(I218*H218,2)</f>
        <v>0</v>
      </c>
      <c r="K218" s="215" t="s">
        <v>19</v>
      </c>
      <c r="L218" s="45"/>
      <c r="M218" s="220" t="s">
        <v>19</v>
      </c>
      <c r="N218" s="221" t="s">
        <v>44</v>
      </c>
      <c r="O218" s="85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213</v>
      </c>
      <c r="AT218" s="224" t="s">
        <v>138</v>
      </c>
      <c r="AU218" s="224" t="s">
        <v>81</v>
      </c>
      <c r="AY218" s="18" t="s">
        <v>135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81</v>
      </c>
      <c r="BK218" s="225">
        <f>ROUND(I218*H218,2)</f>
        <v>0</v>
      </c>
      <c r="BL218" s="18" t="s">
        <v>213</v>
      </c>
      <c r="BM218" s="224" t="s">
        <v>431</v>
      </c>
    </row>
    <row r="219" spans="1:65" s="2" customFormat="1" ht="16.5" customHeight="1">
      <c r="A219" s="39"/>
      <c r="B219" s="40"/>
      <c r="C219" s="213" t="s">
        <v>432</v>
      </c>
      <c r="D219" s="213" t="s">
        <v>138</v>
      </c>
      <c r="E219" s="214" t="s">
        <v>433</v>
      </c>
      <c r="F219" s="215" t="s">
        <v>434</v>
      </c>
      <c r="G219" s="216" t="s">
        <v>156</v>
      </c>
      <c r="H219" s="217">
        <v>1</v>
      </c>
      <c r="I219" s="218"/>
      <c r="J219" s="219">
        <f>ROUND(I219*H219,2)</f>
        <v>0</v>
      </c>
      <c r="K219" s="215" t="s">
        <v>19</v>
      </c>
      <c r="L219" s="45"/>
      <c r="M219" s="220" t="s">
        <v>19</v>
      </c>
      <c r="N219" s="221" t="s">
        <v>44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213</v>
      </c>
      <c r="AT219" s="224" t="s">
        <v>138</v>
      </c>
      <c r="AU219" s="224" t="s">
        <v>81</v>
      </c>
      <c r="AY219" s="18" t="s">
        <v>135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81</v>
      </c>
      <c r="BK219" s="225">
        <f>ROUND(I219*H219,2)</f>
        <v>0</v>
      </c>
      <c r="BL219" s="18" t="s">
        <v>213</v>
      </c>
      <c r="BM219" s="224" t="s">
        <v>435</v>
      </c>
    </row>
    <row r="220" spans="1:65" s="2" customFormat="1" ht="16.5" customHeight="1">
      <c r="A220" s="39"/>
      <c r="B220" s="40"/>
      <c r="C220" s="213" t="s">
        <v>436</v>
      </c>
      <c r="D220" s="213" t="s">
        <v>138</v>
      </c>
      <c r="E220" s="214" t="s">
        <v>437</v>
      </c>
      <c r="F220" s="215" t="s">
        <v>438</v>
      </c>
      <c r="G220" s="216" t="s">
        <v>156</v>
      </c>
      <c r="H220" s="217">
        <v>2</v>
      </c>
      <c r="I220" s="218"/>
      <c r="J220" s="219">
        <f>ROUND(I220*H220,2)</f>
        <v>0</v>
      </c>
      <c r="K220" s="215" t="s">
        <v>142</v>
      </c>
      <c r="L220" s="45"/>
      <c r="M220" s="220" t="s">
        <v>19</v>
      </c>
      <c r="N220" s="221" t="s">
        <v>44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0.00906</v>
      </c>
      <c r="T220" s="223">
        <f>S220*H220</f>
        <v>0.01812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213</v>
      </c>
      <c r="AT220" s="224" t="s">
        <v>138</v>
      </c>
      <c r="AU220" s="224" t="s">
        <v>81</v>
      </c>
      <c r="AY220" s="18" t="s">
        <v>135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81</v>
      </c>
      <c r="BK220" s="225">
        <f>ROUND(I220*H220,2)</f>
        <v>0</v>
      </c>
      <c r="BL220" s="18" t="s">
        <v>213</v>
      </c>
      <c r="BM220" s="224" t="s">
        <v>439</v>
      </c>
    </row>
    <row r="221" spans="1:65" s="2" customFormat="1" ht="16.5" customHeight="1">
      <c r="A221" s="39"/>
      <c r="B221" s="40"/>
      <c r="C221" s="213" t="s">
        <v>440</v>
      </c>
      <c r="D221" s="213" t="s">
        <v>138</v>
      </c>
      <c r="E221" s="214" t="s">
        <v>441</v>
      </c>
      <c r="F221" s="215" t="s">
        <v>442</v>
      </c>
      <c r="G221" s="216" t="s">
        <v>149</v>
      </c>
      <c r="H221" s="217">
        <v>12.413</v>
      </c>
      <c r="I221" s="218"/>
      <c r="J221" s="219">
        <f>ROUND(I221*H221,2)</f>
        <v>0</v>
      </c>
      <c r="K221" s="215" t="s">
        <v>142</v>
      </c>
      <c r="L221" s="45"/>
      <c r="M221" s="220" t="s">
        <v>19</v>
      </c>
      <c r="N221" s="221" t="s">
        <v>44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0.00584</v>
      </c>
      <c r="T221" s="223">
        <f>S221*H221</f>
        <v>0.07249192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213</v>
      </c>
      <c r="AT221" s="224" t="s">
        <v>138</v>
      </c>
      <c r="AU221" s="224" t="s">
        <v>81</v>
      </c>
      <c r="AY221" s="18" t="s">
        <v>135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81</v>
      </c>
      <c r="BK221" s="225">
        <f>ROUND(I221*H221,2)</f>
        <v>0</v>
      </c>
      <c r="BL221" s="18" t="s">
        <v>213</v>
      </c>
      <c r="BM221" s="224" t="s">
        <v>443</v>
      </c>
    </row>
    <row r="222" spans="1:65" s="2" customFormat="1" ht="16.5" customHeight="1">
      <c r="A222" s="39"/>
      <c r="B222" s="40"/>
      <c r="C222" s="213" t="s">
        <v>444</v>
      </c>
      <c r="D222" s="213" t="s">
        <v>138</v>
      </c>
      <c r="E222" s="214" t="s">
        <v>445</v>
      </c>
      <c r="F222" s="215" t="s">
        <v>446</v>
      </c>
      <c r="G222" s="216" t="s">
        <v>173</v>
      </c>
      <c r="H222" s="217">
        <v>91.605</v>
      </c>
      <c r="I222" s="218"/>
      <c r="J222" s="219">
        <f>ROUND(I222*H222,2)</f>
        <v>0</v>
      </c>
      <c r="K222" s="215" t="s">
        <v>142</v>
      </c>
      <c r="L222" s="45"/>
      <c r="M222" s="220" t="s">
        <v>19</v>
      </c>
      <c r="N222" s="221" t="s">
        <v>44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0.00605</v>
      </c>
      <c r="T222" s="223">
        <f>S222*H222</f>
        <v>0.55421025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213</v>
      </c>
      <c r="AT222" s="224" t="s">
        <v>138</v>
      </c>
      <c r="AU222" s="224" t="s">
        <v>81</v>
      </c>
      <c r="AY222" s="18" t="s">
        <v>135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81</v>
      </c>
      <c r="BK222" s="225">
        <f>ROUND(I222*H222,2)</f>
        <v>0</v>
      </c>
      <c r="BL222" s="18" t="s">
        <v>213</v>
      </c>
      <c r="BM222" s="224" t="s">
        <v>447</v>
      </c>
    </row>
    <row r="223" spans="1:65" s="2" customFormat="1" ht="16.5" customHeight="1">
      <c r="A223" s="39"/>
      <c r="B223" s="40"/>
      <c r="C223" s="213" t="s">
        <v>448</v>
      </c>
      <c r="D223" s="213" t="s">
        <v>138</v>
      </c>
      <c r="E223" s="214" t="s">
        <v>449</v>
      </c>
      <c r="F223" s="215" t="s">
        <v>450</v>
      </c>
      <c r="G223" s="216" t="s">
        <v>173</v>
      </c>
      <c r="H223" s="217">
        <v>73</v>
      </c>
      <c r="I223" s="218"/>
      <c r="J223" s="219">
        <f>ROUND(I223*H223,2)</f>
        <v>0</v>
      </c>
      <c r="K223" s="215" t="s">
        <v>142</v>
      </c>
      <c r="L223" s="45"/>
      <c r="M223" s="220" t="s">
        <v>19</v>
      </c>
      <c r="N223" s="221" t="s">
        <v>44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0.00394</v>
      </c>
      <c r="T223" s="223">
        <f>S223*H223</f>
        <v>0.28762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213</v>
      </c>
      <c r="AT223" s="224" t="s">
        <v>138</v>
      </c>
      <c r="AU223" s="224" t="s">
        <v>81</v>
      </c>
      <c r="AY223" s="18" t="s">
        <v>135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81</v>
      </c>
      <c r="BK223" s="225">
        <f>ROUND(I223*H223,2)</f>
        <v>0</v>
      </c>
      <c r="BL223" s="18" t="s">
        <v>213</v>
      </c>
      <c r="BM223" s="224" t="s">
        <v>451</v>
      </c>
    </row>
    <row r="224" spans="1:65" s="2" customFormat="1" ht="16.5" customHeight="1">
      <c r="A224" s="39"/>
      <c r="B224" s="40"/>
      <c r="C224" s="213" t="s">
        <v>452</v>
      </c>
      <c r="D224" s="213" t="s">
        <v>138</v>
      </c>
      <c r="E224" s="214" t="s">
        <v>453</v>
      </c>
      <c r="F224" s="215" t="s">
        <v>454</v>
      </c>
      <c r="G224" s="216" t="s">
        <v>173</v>
      </c>
      <c r="H224" s="217">
        <v>15.6</v>
      </c>
      <c r="I224" s="218"/>
      <c r="J224" s="219">
        <f>ROUND(I224*H224,2)</f>
        <v>0</v>
      </c>
      <c r="K224" s="215" t="s">
        <v>142</v>
      </c>
      <c r="L224" s="45"/>
      <c r="M224" s="220" t="s">
        <v>19</v>
      </c>
      <c r="N224" s="221" t="s">
        <v>44</v>
      </c>
      <c r="O224" s="85"/>
      <c r="P224" s="222">
        <f>O224*H224</f>
        <v>0</v>
      </c>
      <c r="Q224" s="222">
        <v>0.00039</v>
      </c>
      <c r="R224" s="222">
        <f>Q224*H224</f>
        <v>0.006084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213</v>
      </c>
      <c r="AT224" s="224" t="s">
        <v>138</v>
      </c>
      <c r="AU224" s="224" t="s">
        <v>81</v>
      </c>
      <c r="AY224" s="18" t="s">
        <v>135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81</v>
      </c>
      <c r="BK224" s="225">
        <f>ROUND(I224*H224,2)</f>
        <v>0</v>
      </c>
      <c r="BL224" s="18" t="s">
        <v>213</v>
      </c>
      <c r="BM224" s="224" t="s">
        <v>455</v>
      </c>
    </row>
    <row r="225" spans="1:51" s="13" customFormat="1" ht="12">
      <c r="A225" s="13"/>
      <c r="B225" s="226"/>
      <c r="C225" s="227"/>
      <c r="D225" s="228" t="s">
        <v>145</v>
      </c>
      <c r="E225" s="229" t="s">
        <v>19</v>
      </c>
      <c r="F225" s="230" t="s">
        <v>456</v>
      </c>
      <c r="G225" s="227"/>
      <c r="H225" s="231">
        <v>15.6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145</v>
      </c>
      <c r="AU225" s="237" t="s">
        <v>81</v>
      </c>
      <c r="AV225" s="13" t="s">
        <v>81</v>
      </c>
      <c r="AW225" s="13" t="s">
        <v>33</v>
      </c>
      <c r="AX225" s="13" t="s">
        <v>77</v>
      </c>
      <c r="AY225" s="237" t="s">
        <v>135</v>
      </c>
    </row>
    <row r="226" spans="1:65" s="2" customFormat="1" ht="16.5" customHeight="1">
      <c r="A226" s="39"/>
      <c r="B226" s="40"/>
      <c r="C226" s="213" t="s">
        <v>457</v>
      </c>
      <c r="D226" s="213" t="s">
        <v>138</v>
      </c>
      <c r="E226" s="214" t="s">
        <v>458</v>
      </c>
      <c r="F226" s="215" t="s">
        <v>459</v>
      </c>
      <c r="G226" s="216" t="s">
        <v>173</v>
      </c>
      <c r="H226" s="217">
        <v>93.4</v>
      </c>
      <c r="I226" s="218"/>
      <c r="J226" s="219">
        <f>ROUND(I226*H226,2)</f>
        <v>0</v>
      </c>
      <c r="K226" s="215" t="s">
        <v>19</v>
      </c>
      <c r="L226" s="45"/>
      <c r="M226" s="220" t="s">
        <v>19</v>
      </c>
      <c r="N226" s="221" t="s">
        <v>44</v>
      </c>
      <c r="O226" s="85"/>
      <c r="P226" s="222">
        <f>O226*H226</f>
        <v>0</v>
      </c>
      <c r="Q226" s="222">
        <v>0.00061</v>
      </c>
      <c r="R226" s="222">
        <f>Q226*H226</f>
        <v>0.056974000000000004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213</v>
      </c>
      <c r="AT226" s="224" t="s">
        <v>138</v>
      </c>
      <c r="AU226" s="224" t="s">
        <v>81</v>
      </c>
      <c r="AY226" s="18" t="s">
        <v>135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81</v>
      </c>
      <c r="BK226" s="225">
        <f>ROUND(I226*H226,2)</f>
        <v>0</v>
      </c>
      <c r="BL226" s="18" t="s">
        <v>213</v>
      </c>
      <c r="BM226" s="224" t="s">
        <v>460</v>
      </c>
    </row>
    <row r="227" spans="1:51" s="13" customFormat="1" ht="12">
      <c r="A227" s="13"/>
      <c r="B227" s="226"/>
      <c r="C227" s="227"/>
      <c r="D227" s="228" t="s">
        <v>145</v>
      </c>
      <c r="E227" s="229" t="s">
        <v>19</v>
      </c>
      <c r="F227" s="230" t="s">
        <v>461</v>
      </c>
      <c r="G227" s="227"/>
      <c r="H227" s="231">
        <v>93.4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145</v>
      </c>
      <c r="AU227" s="237" t="s">
        <v>81</v>
      </c>
      <c r="AV227" s="13" t="s">
        <v>81</v>
      </c>
      <c r="AW227" s="13" t="s">
        <v>33</v>
      </c>
      <c r="AX227" s="13" t="s">
        <v>77</v>
      </c>
      <c r="AY227" s="237" t="s">
        <v>135</v>
      </c>
    </row>
    <row r="228" spans="1:65" s="2" customFormat="1" ht="16.5" customHeight="1">
      <c r="A228" s="39"/>
      <c r="B228" s="40"/>
      <c r="C228" s="213" t="s">
        <v>462</v>
      </c>
      <c r="D228" s="213" t="s">
        <v>138</v>
      </c>
      <c r="E228" s="214" t="s">
        <v>463</v>
      </c>
      <c r="F228" s="215" t="s">
        <v>464</v>
      </c>
      <c r="G228" s="216" t="s">
        <v>173</v>
      </c>
      <c r="H228" s="217">
        <v>89.4</v>
      </c>
      <c r="I228" s="218"/>
      <c r="J228" s="219">
        <f>ROUND(I228*H228,2)</f>
        <v>0</v>
      </c>
      <c r="K228" s="215" t="s">
        <v>19</v>
      </c>
      <c r="L228" s="45"/>
      <c r="M228" s="220" t="s">
        <v>19</v>
      </c>
      <c r="N228" s="221" t="s">
        <v>44</v>
      </c>
      <c r="O228" s="85"/>
      <c r="P228" s="222">
        <f>O228*H228</f>
        <v>0</v>
      </c>
      <c r="Q228" s="222">
        <v>0.00061</v>
      </c>
      <c r="R228" s="222">
        <f>Q228*H228</f>
        <v>0.054534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213</v>
      </c>
      <c r="AT228" s="224" t="s">
        <v>138</v>
      </c>
      <c r="AU228" s="224" t="s">
        <v>81</v>
      </c>
      <c r="AY228" s="18" t="s">
        <v>135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81</v>
      </c>
      <c r="BK228" s="225">
        <f>ROUND(I228*H228,2)</f>
        <v>0</v>
      </c>
      <c r="BL228" s="18" t="s">
        <v>213</v>
      </c>
      <c r="BM228" s="224" t="s">
        <v>465</v>
      </c>
    </row>
    <row r="229" spans="1:51" s="13" customFormat="1" ht="12">
      <c r="A229" s="13"/>
      <c r="B229" s="226"/>
      <c r="C229" s="227"/>
      <c r="D229" s="228" t="s">
        <v>145</v>
      </c>
      <c r="E229" s="229" t="s">
        <v>19</v>
      </c>
      <c r="F229" s="230" t="s">
        <v>466</v>
      </c>
      <c r="G229" s="227"/>
      <c r="H229" s="231">
        <v>89.4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145</v>
      </c>
      <c r="AU229" s="237" t="s">
        <v>81</v>
      </c>
      <c r="AV229" s="13" t="s">
        <v>81</v>
      </c>
      <c r="AW229" s="13" t="s">
        <v>33</v>
      </c>
      <c r="AX229" s="13" t="s">
        <v>77</v>
      </c>
      <c r="AY229" s="237" t="s">
        <v>135</v>
      </c>
    </row>
    <row r="230" spans="1:65" s="2" customFormat="1" ht="16.5" customHeight="1">
      <c r="A230" s="39"/>
      <c r="B230" s="40"/>
      <c r="C230" s="213" t="s">
        <v>467</v>
      </c>
      <c r="D230" s="213" t="s">
        <v>138</v>
      </c>
      <c r="E230" s="214" t="s">
        <v>468</v>
      </c>
      <c r="F230" s="215" t="s">
        <v>469</v>
      </c>
      <c r="G230" s="216" t="s">
        <v>173</v>
      </c>
      <c r="H230" s="217">
        <v>16.5</v>
      </c>
      <c r="I230" s="218"/>
      <c r="J230" s="219">
        <f>ROUND(I230*H230,2)</f>
        <v>0</v>
      </c>
      <c r="K230" s="215" t="s">
        <v>142</v>
      </c>
      <c r="L230" s="45"/>
      <c r="M230" s="220" t="s">
        <v>19</v>
      </c>
      <c r="N230" s="221" t="s">
        <v>44</v>
      </c>
      <c r="O230" s="85"/>
      <c r="P230" s="222">
        <f>O230*H230</f>
        <v>0</v>
      </c>
      <c r="Q230" s="222">
        <v>0.00029</v>
      </c>
      <c r="R230" s="222">
        <f>Q230*H230</f>
        <v>0.004785</v>
      </c>
      <c r="S230" s="222">
        <v>0</v>
      </c>
      <c r="T230" s="223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24" t="s">
        <v>213</v>
      </c>
      <c r="AT230" s="224" t="s">
        <v>138</v>
      </c>
      <c r="AU230" s="224" t="s">
        <v>81</v>
      </c>
      <c r="AY230" s="18" t="s">
        <v>135</v>
      </c>
      <c r="BE230" s="225">
        <f>IF(N230="základní",J230,0)</f>
        <v>0</v>
      </c>
      <c r="BF230" s="225">
        <f>IF(N230="snížená",J230,0)</f>
        <v>0</v>
      </c>
      <c r="BG230" s="225">
        <f>IF(N230="zákl. přenesená",J230,0)</f>
        <v>0</v>
      </c>
      <c r="BH230" s="225">
        <f>IF(N230="sníž. přenesená",J230,0)</f>
        <v>0</v>
      </c>
      <c r="BI230" s="225">
        <f>IF(N230="nulová",J230,0)</f>
        <v>0</v>
      </c>
      <c r="BJ230" s="18" t="s">
        <v>81</v>
      </c>
      <c r="BK230" s="225">
        <f>ROUND(I230*H230,2)</f>
        <v>0</v>
      </c>
      <c r="BL230" s="18" t="s">
        <v>213</v>
      </c>
      <c r="BM230" s="224" t="s">
        <v>470</v>
      </c>
    </row>
    <row r="231" spans="1:51" s="13" customFormat="1" ht="12">
      <c r="A231" s="13"/>
      <c r="B231" s="226"/>
      <c r="C231" s="227"/>
      <c r="D231" s="228" t="s">
        <v>145</v>
      </c>
      <c r="E231" s="229" t="s">
        <v>19</v>
      </c>
      <c r="F231" s="230" t="s">
        <v>471</v>
      </c>
      <c r="G231" s="227"/>
      <c r="H231" s="231">
        <v>16.5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145</v>
      </c>
      <c r="AU231" s="237" t="s">
        <v>81</v>
      </c>
      <c r="AV231" s="13" t="s">
        <v>81</v>
      </c>
      <c r="AW231" s="13" t="s">
        <v>33</v>
      </c>
      <c r="AX231" s="13" t="s">
        <v>77</v>
      </c>
      <c r="AY231" s="237" t="s">
        <v>135</v>
      </c>
    </row>
    <row r="232" spans="1:65" s="2" customFormat="1" ht="16.5" customHeight="1">
      <c r="A232" s="39"/>
      <c r="B232" s="40"/>
      <c r="C232" s="213" t="s">
        <v>472</v>
      </c>
      <c r="D232" s="213" t="s">
        <v>138</v>
      </c>
      <c r="E232" s="214" t="s">
        <v>473</v>
      </c>
      <c r="F232" s="215" t="s">
        <v>474</v>
      </c>
      <c r="G232" s="216" t="s">
        <v>173</v>
      </c>
      <c r="H232" s="217">
        <v>92</v>
      </c>
      <c r="I232" s="218"/>
      <c r="J232" s="219">
        <f>ROUND(I232*H232,2)</f>
        <v>0</v>
      </c>
      <c r="K232" s="215" t="s">
        <v>19</v>
      </c>
      <c r="L232" s="45"/>
      <c r="M232" s="220" t="s">
        <v>19</v>
      </c>
      <c r="N232" s="221" t="s">
        <v>44</v>
      </c>
      <c r="O232" s="85"/>
      <c r="P232" s="222">
        <f>O232*H232</f>
        <v>0</v>
      </c>
      <c r="Q232" s="222">
        <v>0.00039</v>
      </c>
      <c r="R232" s="222">
        <f>Q232*H232</f>
        <v>0.03588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213</v>
      </c>
      <c r="AT232" s="224" t="s">
        <v>138</v>
      </c>
      <c r="AU232" s="224" t="s">
        <v>81</v>
      </c>
      <c r="AY232" s="18" t="s">
        <v>135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81</v>
      </c>
      <c r="BK232" s="225">
        <f>ROUND(I232*H232,2)</f>
        <v>0</v>
      </c>
      <c r="BL232" s="18" t="s">
        <v>213</v>
      </c>
      <c r="BM232" s="224" t="s">
        <v>475</v>
      </c>
    </row>
    <row r="233" spans="1:65" s="2" customFormat="1" ht="16.5" customHeight="1">
      <c r="A233" s="39"/>
      <c r="B233" s="40"/>
      <c r="C233" s="213" t="s">
        <v>476</v>
      </c>
      <c r="D233" s="213" t="s">
        <v>138</v>
      </c>
      <c r="E233" s="214" t="s">
        <v>477</v>
      </c>
      <c r="F233" s="215" t="s">
        <v>478</v>
      </c>
      <c r="G233" s="216" t="s">
        <v>173</v>
      </c>
      <c r="H233" s="217">
        <v>5.9</v>
      </c>
      <c r="I233" s="218"/>
      <c r="J233" s="219">
        <f>ROUND(I233*H233,2)</f>
        <v>0</v>
      </c>
      <c r="K233" s="215" t="s">
        <v>19</v>
      </c>
      <c r="L233" s="45"/>
      <c r="M233" s="220" t="s">
        <v>19</v>
      </c>
      <c r="N233" s="221" t="s">
        <v>44</v>
      </c>
      <c r="O233" s="85"/>
      <c r="P233" s="222">
        <f>O233*H233</f>
        <v>0</v>
      </c>
      <c r="Q233" s="222">
        <v>0.00049</v>
      </c>
      <c r="R233" s="222">
        <f>Q233*H233</f>
        <v>0.002891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213</v>
      </c>
      <c r="AT233" s="224" t="s">
        <v>138</v>
      </c>
      <c r="AU233" s="224" t="s">
        <v>81</v>
      </c>
      <c r="AY233" s="18" t="s">
        <v>135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81</v>
      </c>
      <c r="BK233" s="225">
        <f>ROUND(I233*H233,2)</f>
        <v>0</v>
      </c>
      <c r="BL233" s="18" t="s">
        <v>213</v>
      </c>
      <c r="BM233" s="224" t="s">
        <v>479</v>
      </c>
    </row>
    <row r="234" spans="1:65" s="2" customFormat="1" ht="21.75" customHeight="1">
      <c r="A234" s="39"/>
      <c r="B234" s="40"/>
      <c r="C234" s="213" t="s">
        <v>480</v>
      </c>
      <c r="D234" s="213" t="s">
        <v>138</v>
      </c>
      <c r="E234" s="214" t="s">
        <v>481</v>
      </c>
      <c r="F234" s="215" t="s">
        <v>482</v>
      </c>
      <c r="G234" s="216" t="s">
        <v>149</v>
      </c>
      <c r="H234" s="217">
        <v>4.3</v>
      </c>
      <c r="I234" s="218"/>
      <c r="J234" s="219">
        <f>ROUND(I234*H234,2)</f>
        <v>0</v>
      </c>
      <c r="K234" s="215" t="s">
        <v>142</v>
      </c>
      <c r="L234" s="45"/>
      <c r="M234" s="220" t="s">
        <v>19</v>
      </c>
      <c r="N234" s="221" t="s">
        <v>44</v>
      </c>
      <c r="O234" s="85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213</v>
      </c>
      <c r="AT234" s="224" t="s">
        <v>138</v>
      </c>
      <c r="AU234" s="224" t="s">
        <v>81</v>
      </c>
      <c r="AY234" s="18" t="s">
        <v>135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81</v>
      </c>
      <c r="BK234" s="225">
        <f>ROUND(I234*H234,2)</f>
        <v>0</v>
      </c>
      <c r="BL234" s="18" t="s">
        <v>213</v>
      </c>
      <c r="BM234" s="224" t="s">
        <v>483</v>
      </c>
    </row>
    <row r="235" spans="1:51" s="13" customFormat="1" ht="12">
      <c r="A235" s="13"/>
      <c r="B235" s="226"/>
      <c r="C235" s="227"/>
      <c r="D235" s="228" t="s">
        <v>145</v>
      </c>
      <c r="E235" s="229" t="s">
        <v>19</v>
      </c>
      <c r="F235" s="230" t="s">
        <v>484</v>
      </c>
      <c r="G235" s="227"/>
      <c r="H235" s="231">
        <v>4.3</v>
      </c>
      <c r="I235" s="232"/>
      <c r="J235" s="227"/>
      <c r="K235" s="227"/>
      <c r="L235" s="233"/>
      <c r="M235" s="234"/>
      <c r="N235" s="235"/>
      <c r="O235" s="235"/>
      <c r="P235" s="235"/>
      <c r="Q235" s="235"/>
      <c r="R235" s="235"/>
      <c r="S235" s="235"/>
      <c r="T235" s="23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37" t="s">
        <v>145</v>
      </c>
      <c r="AU235" s="237" t="s">
        <v>81</v>
      </c>
      <c r="AV235" s="13" t="s">
        <v>81</v>
      </c>
      <c r="AW235" s="13" t="s">
        <v>33</v>
      </c>
      <c r="AX235" s="13" t="s">
        <v>77</v>
      </c>
      <c r="AY235" s="237" t="s">
        <v>135</v>
      </c>
    </row>
    <row r="236" spans="1:65" s="2" customFormat="1" ht="21.75" customHeight="1">
      <c r="A236" s="39"/>
      <c r="B236" s="40"/>
      <c r="C236" s="213" t="s">
        <v>485</v>
      </c>
      <c r="D236" s="213" t="s">
        <v>138</v>
      </c>
      <c r="E236" s="214" t="s">
        <v>486</v>
      </c>
      <c r="F236" s="215" t="s">
        <v>487</v>
      </c>
      <c r="G236" s="216" t="s">
        <v>149</v>
      </c>
      <c r="H236" s="217">
        <v>211.283</v>
      </c>
      <c r="I236" s="218"/>
      <c r="J236" s="219">
        <f>ROUND(I236*H236,2)</f>
        <v>0</v>
      </c>
      <c r="K236" s="215" t="s">
        <v>142</v>
      </c>
      <c r="L236" s="45"/>
      <c r="M236" s="220" t="s">
        <v>19</v>
      </c>
      <c r="N236" s="221" t="s">
        <v>44</v>
      </c>
      <c r="O236" s="85"/>
      <c r="P236" s="222">
        <f>O236*H236</f>
        <v>0</v>
      </c>
      <c r="Q236" s="222">
        <v>0.00261</v>
      </c>
      <c r="R236" s="222">
        <f>Q236*H236</f>
        <v>0.55144863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213</v>
      </c>
      <c r="AT236" s="224" t="s">
        <v>138</v>
      </c>
      <c r="AU236" s="224" t="s">
        <v>81</v>
      </c>
      <c r="AY236" s="18" t="s">
        <v>135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81</v>
      </c>
      <c r="BK236" s="225">
        <f>ROUND(I236*H236,2)</f>
        <v>0</v>
      </c>
      <c r="BL236" s="18" t="s">
        <v>213</v>
      </c>
      <c r="BM236" s="224" t="s">
        <v>488</v>
      </c>
    </row>
    <row r="237" spans="1:51" s="13" customFormat="1" ht="12">
      <c r="A237" s="13"/>
      <c r="B237" s="226"/>
      <c r="C237" s="227"/>
      <c r="D237" s="228" t="s">
        <v>145</v>
      </c>
      <c r="E237" s="229" t="s">
        <v>19</v>
      </c>
      <c r="F237" s="230" t="s">
        <v>489</v>
      </c>
      <c r="G237" s="227"/>
      <c r="H237" s="231">
        <v>202.803</v>
      </c>
      <c r="I237" s="232"/>
      <c r="J237" s="227"/>
      <c r="K237" s="227"/>
      <c r="L237" s="233"/>
      <c r="M237" s="234"/>
      <c r="N237" s="235"/>
      <c r="O237" s="235"/>
      <c r="P237" s="235"/>
      <c r="Q237" s="235"/>
      <c r="R237" s="235"/>
      <c r="S237" s="235"/>
      <c r="T237" s="23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37" t="s">
        <v>145</v>
      </c>
      <c r="AU237" s="237" t="s">
        <v>81</v>
      </c>
      <c r="AV237" s="13" t="s">
        <v>81</v>
      </c>
      <c r="AW237" s="13" t="s">
        <v>33</v>
      </c>
      <c r="AX237" s="13" t="s">
        <v>72</v>
      </c>
      <c r="AY237" s="237" t="s">
        <v>135</v>
      </c>
    </row>
    <row r="238" spans="1:51" s="13" customFormat="1" ht="12">
      <c r="A238" s="13"/>
      <c r="B238" s="226"/>
      <c r="C238" s="227"/>
      <c r="D238" s="228" t="s">
        <v>145</v>
      </c>
      <c r="E238" s="229" t="s">
        <v>19</v>
      </c>
      <c r="F238" s="230" t="s">
        <v>490</v>
      </c>
      <c r="G238" s="227"/>
      <c r="H238" s="231">
        <v>4.8</v>
      </c>
      <c r="I238" s="232"/>
      <c r="J238" s="227"/>
      <c r="K238" s="227"/>
      <c r="L238" s="233"/>
      <c r="M238" s="234"/>
      <c r="N238" s="235"/>
      <c r="O238" s="235"/>
      <c r="P238" s="235"/>
      <c r="Q238" s="235"/>
      <c r="R238" s="235"/>
      <c r="S238" s="235"/>
      <c r="T238" s="23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37" t="s">
        <v>145</v>
      </c>
      <c r="AU238" s="237" t="s">
        <v>81</v>
      </c>
      <c r="AV238" s="13" t="s">
        <v>81</v>
      </c>
      <c r="AW238" s="13" t="s">
        <v>33</v>
      </c>
      <c r="AX238" s="13" t="s">
        <v>72</v>
      </c>
      <c r="AY238" s="237" t="s">
        <v>135</v>
      </c>
    </row>
    <row r="239" spans="1:51" s="13" customFormat="1" ht="12">
      <c r="A239" s="13"/>
      <c r="B239" s="226"/>
      <c r="C239" s="227"/>
      <c r="D239" s="228" t="s">
        <v>145</v>
      </c>
      <c r="E239" s="229" t="s">
        <v>19</v>
      </c>
      <c r="F239" s="230" t="s">
        <v>491</v>
      </c>
      <c r="G239" s="227"/>
      <c r="H239" s="231">
        <v>3.68</v>
      </c>
      <c r="I239" s="232"/>
      <c r="J239" s="227"/>
      <c r="K239" s="227"/>
      <c r="L239" s="233"/>
      <c r="M239" s="234"/>
      <c r="N239" s="235"/>
      <c r="O239" s="235"/>
      <c r="P239" s="235"/>
      <c r="Q239" s="235"/>
      <c r="R239" s="235"/>
      <c r="S239" s="235"/>
      <c r="T239" s="23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37" t="s">
        <v>145</v>
      </c>
      <c r="AU239" s="237" t="s">
        <v>81</v>
      </c>
      <c r="AV239" s="13" t="s">
        <v>81</v>
      </c>
      <c r="AW239" s="13" t="s">
        <v>33</v>
      </c>
      <c r="AX239" s="13" t="s">
        <v>72</v>
      </c>
      <c r="AY239" s="237" t="s">
        <v>135</v>
      </c>
    </row>
    <row r="240" spans="1:51" s="14" customFormat="1" ht="12">
      <c r="A240" s="14"/>
      <c r="B240" s="238"/>
      <c r="C240" s="239"/>
      <c r="D240" s="228" t="s">
        <v>145</v>
      </c>
      <c r="E240" s="240" t="s">
        <v>91</v>
      </c>
      <c r="F240" s="241" t="s">
        <v>248</v>
      </c>
      <c r="G240" s="239"/>
      <c r="H240" s="242">
        <v>211.283</v>
      </c>
      <c r="I240" s="243"/>
      <c r="J240" s="239"/>
      <c r="K240" s="239"/>
      <c r="L240" s="244"/>
      <c r="M240" s="245"/>
      <c r="N240" s="246"/>
      <c r="O240" s="246"/>
      <c r="P240" s="246"/>
      <c r="Q240" s="246"/>
      <c r="R240" s="246"/>
      <c r="S240" s="246"/>
      <c r="T240" s="24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48" t="s">
        <v>145</v>
      </c>
      <c r="AU240" s="248" t="s">
        <v>81</v>
      </c>
      <c r="AV240" s="14" t="s">
        <v>136</v>
      </c>
      <c r="AW240" s="14" t="s">
        <v>33</v>
      </c>
      <c r="AX240" s="14" t="s">
        <v>77</v>
      </c>
      <c r="AY240" s="248" t="s">
        <v>135</v>
      </c>
    </row>
    <row r="241" spans="1:65" s="2" customFormat="1" ht="21.75" customHeight="1">
      <c r="A241" s="39"/>
      <c r="B241" s="40"/>
      <c r="C241" s="213" t="s">
        <v>492</v>
      </c>
      <c r="D241" s="213" t="s">
        <v>138</v>
      </c>
      <c r="E241" s="214" t="s">
        <v>493</v>
      </c>
      <c r="F241" s="215" t="s">
        <v>494</v>
      </c>
      <c r="G241" s="216" t="s">
        <v>149</v>
      </c>
      <c r="H241" s="217">
        <v>418.49</v>
      </c>
      <c r="I241" s="218"/>
      <c r="J241" s="219">
        <f>ROUND(I241*H241,2)</f>
        <v>0</v>
      </c>
      <c r="K241" s="215" t="s">
        <v>142</v>
      </c>
      <c r="L241" s="45"/>
      <c r="M241" s="220" t="s">
        <v>19</v>
      </c>
      <c r="N241" s="221" t="s">
        <v>44</v>
      </c>
      <c r="O241" s="85"/>
      <c r="P241" s="222">
        <f>O241*H241</f>
        <v>0</v>
      </c>
      <c r="Q241" s="222">
        <v>0.00299</v>
      </c>
      <c r="R241" s="222">
        <f>Q241*H241</f>
        <v>1.2512851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213</v>
      </c>
      <c r="AT241" s="224" t="s">
        <v>138</v>
      </c>
      <c r="AU241" s="224" t="s">
        <v>81</v>
      </c>
      <c r="AY241" s="18" t="s">
        <v>135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81</v>
      </c>
      <c r="BK241" s="225">
        <f>ROUND(I241*H241,2)</f>
        <v>0</v>
      </c>
      <c r="BL241" s="18" t="s">
        <v>213</v>
      </c>
      <c r="BM241" s="224" t="s">
        <v>495</v>
      </c>
    </row>
    <row r="242" spans="1:51" s="13" customFormat="1" ht="12">
      <c r="A242" s="13"/>
      <c r="B242" s="226"/>
      <c r="C242" s="227"/>
      <c r="D242" s="228" t="s">
        <v>145</v>
      </c>
      <c r="E242" s="229" t="s">
        <v>19</v>
      </c>
      <c r="F242" s="230" t="s">
        <v>496</v>
      </c>
      <c r="G242" s="227"/>
      <c r="H242" s="231">
        <v>423.69</v>
      </c>
      <c r="I242" s="232"/>
      <c r="J242" s="227"/>
      <c r="K242" s="227"/>
      <c r="L242" s="233"/>
      <c r="M242" s="234"/>
      <c r="N242" s="235"/>
      <c r="O242" s="235"/>
      <c r="P242" s="235"/>
      <c r="Q242" s="235"/>
      <c r="R242" s="235"/>
      <c r="S242" s="235"/>
      <c r="T242" s="23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7" t="s">
        <v>145</v>
      </c>
      <c r="AU242" s="237" t="s">
        <v>81</v>
      </c>
      <c r="AV242" s="13" t="s">
        <v>81</v>
      </c>
      <c r="AW242" s="13" t="s">
        <v>33</v>
      </c>
      <c r="AX242" s="13" t="s">
        <v>72</v>
      </c>
      <c r="AY242" s="237" t="s">
        <v>135</v>
      </c>
    </row>
    <row r="243" spans="1:51" s="13" customFormat="1" ht="12">
      <c r="A243" s="13"/>
      <c r="B243" s="226"/>
      <c r="C243" s="227"/>
      <c r="D243" s="228" t="s">
        <v>145</v>
      </c>
      <c r="E243" s="229" t="s">
        <v>19</v>
      </c>
      <c r="F243" s="230" t="s">
        <v>497</v>
      </c>
      <c r="G243" s="227"/>
      <c r="H243" s="231">
        <v>-5.2</v>
      </c>
      <c r="I243" s="232"/>
      <c r="J243" s="227"/>
      <c r="K243" s="227"/>
      <c r="L243" s="233"/>
      <c r="M243" s="234"/>
      <c r="N243" s="235"/>
      <c r="O243" s="235"/>
      <c r="P243" s="235"/>
      <c r="Q243" s="235"/>
      <c r="R243" s="235"/>
      <c r="S243" s="235"/>
      <c r="T243" s="23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7" t="s">
        <v>145</v>
      </c>
      <c r="AU243" s="237" t="s">
        <v>81</v>
      </c>
      <c r="AV243" s="13" t="s">
        <v>81</v>
      </c>
      <c r="AW243" s="13" t="s">
        <v>33</v>
      </c>
      <c r="AX243" s="13" t="s">
        <v>72</v>
      </c>
      <c r="AY243" s="237" t="s">
        <v>135</v>
      </c>
    </row>
    <row r="244" spans="1:51" s="14" customFormat="1" ht="12">
      <c r="A244" s="14"/>
      <c r="B244" s="238"/>
      <c r="C244" s="239"/>
      <c r="D244" s="228" t="s">
        <v>145</v>
      </c>
      <c r="E244" s="240" t="s">
        <v>89</v>
      </c>
      <c r="F244" s="241" t="s">
        <v>248</v>
      </c>
      <c r="G244" s="239"/>
      <c r="H244" s="242">
        <v>418.49</v>
      </c>
      <c r="I244" s="243"/>
      <c r="J244" s="239"/>
      <c r="K244" s="239"/>
      <c r="L244" s="244"/>
      <c r="M244" s="245"/>
      <c r="N244" s="246"/>
      <c r="O244" s="246"/>
      <c r="P244" s="246"/>
      <c r="Q244" s="246"/>
      <c r="R244" s="246"/>
      <c r="S244" s="246"/>
      <c r="T244" s="247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48" t="s">
        <v>145</v>
      </c>
      <c r="AU244" s="248" t="s">
        <v>81</v>
      </c>
      <c r="AV244" s="14" t="s">
        <v>136</v>
      </c>
      <c r="AW244" s="14" t="s">
        <v>33</v>
      </c>
      <c r="AX244" s="14" t="s">
        <v>77</v>
      </c>
      <c r="AY244" s="248" t="s">
        <v>135</v>
      </c>
    </row>
    <row r="245" spans="1:65" s="2" customFormat="1" ht="21.75" customHeight="1">
      <c r="A245" s="39"/>
      <c r="B245" s="40"/>
      <c r="C245" s="213" t="s">
        <v>498</v>
      </c>
      <c r="D245" s="213" t="s">
        <v>138</v>
      </c>
      <c r="E245" s="214" t="s">
        <v>499</v>
      </c>
      <c r="F245" s="215" t="s">
        <v>500</v>
      </c>
      <c r="G245" s="216" t="s">
        <v>149</v>
      </c>
      <c r="H245" s="217">
        <v>223.696</v>
      </c>
      <c r="I245" s="218"/>
      <c r="J245" s="219">
        <f>ROUND(I245*H245,2)</f>
        <v>0</v>
      </c>
      <c r="K245" s="215" t="s">
        <v>142</v>
      </c>
      <c r="L245" s="45"/>
      <c r="M245" s="220" t="s">
        <v>19</v>
      </c>
      <c r="N245" s="221" t="s">
        <v>44</v>
      </c>
      <c r="O245" s="85"/>
      <c r="P245" s="222">
        <f>O245*H245</f>
        <v>0</v>
      </c>
      <c r="Q245" s="222">
        <v>0.00034</v>
      </c>
      <c r="R245" s="222">
        <f>Q245*H245</f>
        <v>0.07605664000000001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213</v>
      </c>
      <c r="AT245" s="224" t="s">
        <v>138</v>
      </c>
      <c r="AU245" s="224" t="s">
        <v>81</v>
      </c>
      <c r="AY245" s="18" t="s">
        <v>135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81</v>
      </c>
      <c r="BK245" s="225">
        <f>ROUND(I245*H245,2)</f>
        <v>0</v>
      </c>
      <c r="BL245" s="18" t="s">
        <v>213</v>
      </c>
      <c r="BM245" s="224" t="s">
        <v>501</v>
      </c>
    </row>
    <row r="246" spans="1:51" s="13" customFormat="1" ht="12">
      <c r="A246" s="13"/>
      <c r="B246" s="226"/>
      <c r="C246" s="227"/>
      <c r="D246" s="228" t="s">
        <v>145</v>
      </c>
      <c r="E246" s="229" t="s">
        <v>19</v>
      </c>
      <c r="F246" s="230" t="s">
        <v>502</v>
      </c>
      <c r="G246" s="227"/>
      <c r="H246" s="231">
        <v>223.696</v>
      </c>
      <c r="I246" s="232"/>
      <c r="J246" s="227"/>
      <c r="K246" s="227"/>
      <c r="L246" s="233"/>
      <c r="M246" s="234"/>
      <c r="N246" s="235"/>
      <c r="O246" s="235"/>
      <c r="P246" s="235"/>
      <c r="Q246" s="235"/>
      <c r="R246" s="235"/>
      <c r="S246" s="235"/>
      <c r="T246" s="23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37" t="s">
        <v>145</v>
      </c>
      <c r="AU246" s="237" t="s">
        <v>81</v>
      </c>
      <c r="AV246" s="13" t="s">
        <v>81</v>
      </c>
      <c r="AW246" s="13" t="s">
        <v>33</v>
      </c>
      <c r="AX246" s="13" t="s">
        <v>77</v>
      </c>
      <c r="AY246" s="237" t="s">
        <v>135</v>
      </c>
    </row>
    <row r="247" spans="1:65" s="2" customFormat="1" ht="21.75" customHeight="1">
      <c r="A247" s="39"/>
      <c r="B247" s="40"/>
      <c r="C247" s="213" t="s">
        <v>503</v>
      </c>
      <c r="D247" s="213" t="s">
        <v>138</v>
      </c>
      <c r="E247" s="214" t="s">
        <v>504</v>
      </c>
      <c r="F247" s="215" t="s">
        <v>505</v>
      </c>
      <c r="G247" s="216" t="s">
        <v>173</v>
      </c>
      <c r="H247" s="217">
        <v>18</v>
      </c>
      <c r="I247" s="218"/>
      <c r="J247" s="219">
        <f>ROUND(I247*H247,2)</f>
        <v>0</v>
      </c>
      <c r="K247" s="215" t="s">
        <v>19</v>
      </c>
      <c r="L247" s="45"/>
      <c r="M247" s="220" t="s">
        <v>19</v>
      </c>
      <c r="N247" s="221" t="s">
        <v>44</v>
      </c>
      <c r="O247" s="85"/>
      <c r="P247" s="222">
        <f>O247*H247</f>
        <v>0</v>
      </c>
      <c r="Q247" s="222">
        <v>0.00187</v>
      </c>
      <c r="R247" s="222">
        <f>Q247*H247</f>
        <v>0.033659999999999995</v>
      </c>
      <c r="S247" s="222">
        <v>0</v>
      </c>
      <c r="T247" s="223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24" t="s">
        <v>213</v>
      </c>
      <c r="AT247" s="224" t="s">
        <v>138</v>
      </c>
      <c r="AU247" s="224" t="s">
        <v>81</v>
      </c>
      <c r="AY247" s="18" t="s">
        <v>135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8" t="s">
        <v>81</v>
      </c>
      <c r="BK247" s="225">
        <f>ROUND(I247*H247,2)</f>
        <v>0</v>
      </c>
      <c r="BL247" s="18" t="s">
        <v>213</v>
      </c>
      <c r="BM247" s="224" t="s">
        <v>506</v>
      </c>
    </row>
    <row r="248" spans="1:51" s="13" customFormat="1" ht="12">
      <c r="A248" s="13"/>
      <c r="B248" s="226"/>
      <c r="C248" s="227"/>
      <c r="D248" s="228" t="s">
        <v>145</v>
      </c>
      <c r="E248" s="229" t="s">
        <v>19</v>
      </c>
      <c r="F248" s="230" t="s">
        <v>507</v>
      </c>
      <c r="G248" s="227"/>
      <c r="H248" s="231">
        <v>18</v>
      </c>
      <c r="I248" s="232"/>
      <c r="J248" s="227"/>
      <c r="K248" s="227"/>
      <c r="L248" s="233"/>
      <c r="M248" s="234"/>
      <c r="N248" s="235"/>
      <c r="O248" s="235"/>
      <c r="P248" s="235"/>
      <c r="Q248" s="235"/>
      <c r="R248" s="235"/>
      <c r="S248" s="235"/>
      <c r="T248" s="23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7" t="s">
        <v>145</v>
      </c>
      <c r="AU248" s="237" t="s">
        <v>81</v>
      </c>
      <c r="AV248" s="13" t="s">
        <v>81</v>
      </c>
      <c r="AW248" s="13" t="s">
        <v>33</v>
      </c>
      <c r="AX248" s="13" t="s">
        <v>77</v>
      </c>
      <c r="AY248" s="237" t="s">
        <v>135</v>
      </c>
    </row>
    <row r="249" spans="1:65" s="2" customFormat="1" ht="21.75" customHeight="1">
      <c r="A249" s="39"/>
      <c r="B249" s="40"/>
      <c r="C249" s="213" t="s">
        <v>508</v>
      </c>
      <c r="D249" s="213" t="s">
        <v>138</v>
      </c>
      <c r="E249" s="214" t="s">
        <v>509</v>
      </c>
      <c r="F249" s="215" t="s">
        <v>510</v>
      </c>
      <c r="G249" s="216" t="s">
        <v>511</v>
      </c>
      <c r="H249" s="217">
        <v>10</v>
      </c>
      <c r="I249" s="218"/>
      <c r="J249" s="219">
        <f>ROUND(I249*H249,2)</f>
        <v>0</v>
      </c>
      <c r="K249" s="215" t="s">
        <v>19</v>
      </c>
      <c r="L249" s="45"/>
      <c r="M249" s="220" t="s">
        <v>19</v>
      </c>
      <c r="N249" s="221" t="s">
        <v>44</v>
      </c>
      <c r="O249" s="85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213</v>
      </c>
      <c r="AT249" s="224" t="s">
        <v>138</v>
      </c>
      <c r="AU249" s="224" t="s">
        <v>81</v>
      </c>
      <c r="AY249" s="18" t="s">
        <v>135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81</v>
      </c>
      <c r="BK249" s="225">
        <f>ROUND(I249*H249,2)</f>
        <v>0</v>
      </c>
      <c r="BL249" s="18" t="s">
        <v>213</v>
      </c>
      <c r="BM249" s="224" t="s">
        <v>512</v>
      </c>
    </row>
    <row r="250" spans="1:51" s="13" customFormat="1" ht="12">
      <c r="A250" s="13"/>
      <c r="B250" s="226"/>
      <c r="C250" s="227"/>
      <c r="D250" s="228" t="s">
        <v>145</v>
      </c>
      <c r="E250" s="229" t="s">
        <v>19</v>
      </c>
      <c r="F250" s="230" t="s">
        <v>184</v>
      </c>
      <c r="G250" s="227"/>
      <c r="H250" s="231">
        <v>10</v>
      </c>
      <c r="I250" s="232"/>
      <c r="J250" s="227"/>
      <c r="K250" s="227"/>
      <c r="L250" s="233"/>
      <c r="M250" s="234"/>
      <c r="N250" s="235"/>
      <c r="O250" s="235"/>
      <c r="P250" s="235"/>
      <c r="Q250" s="235"/>
      <c r="R250" s="235"/>
      <c r="S250" s="235"/>
      <c r="T250" s="23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7" t="s">
        <v>145</v>
      </c>
      <c r="AU250" s="237" t="s">
        <v>81</v>
      </c>
      <c r="AV250" s="13" t="s">
        <v>81</v>
      </c>
      <c r="AW250" s="13" t="s">
        <v>33</v>
      </c>
      <c r="AX250" s="13" t="s">
        <v>77</v>
      </c>
      <c r="AY250" s="237" t="s">
        <v>135</v>
      </c>
    </row>
    <row r="251" spans="1:65" s="2" customFormat="1" ht="16.5" customHeight="1">
      <c r="A251" s="39"/>
      <c r="B251" s="40"/>
      <c r="C251" s="213" t="s">
        <v>513</v>
      </c>
      <c r="D251" s="213" t="s">
        <v>138</v>
      </c>
      <c r="E251" s="214" t="s">
        <v>514</v>
      </c>
      <c r="F251" s="215" t="s">
        <v>515</v>
      </c>
      <c r="G251" s="216" t="s">
        <v>173</v>
      </c>
      <c r="H251" s="217">
        <v>12.45</v>
      </c>
      <c r="I251" s="218"/>
      <c r="J251" s="219">
        <f>ROUND(I251*H251,2)</f>
        <v>0</v>
      </c>
      <c r="K251" s="215" t="s">
        <v>142</v>
      </c>
      <c r="L251" s="45"/>
      <c r="M251" s="220" t="s">
        <v>19</v>
      </c>
      <c r="N251" s="221" t="s">
        <v>44</v>
      </c>
      <c r="O251" s="85"/>
      <c r="P251" s="222">
        <f>O251*H251</f>
        <v>0</v>
      </c>
      <c r="Q251" s="222">
        <v>0.00129</v>
      </c>
      <c r="R251" s="222">
        <f>Q251*H251</f>
        <v>0.0160605</v>
      </c>
      <c r="S251" s="222">
        <v>0</v>
      </c>
      <c r="T251" s="223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24" t="s">
        <v>213</v>
      </c>
      <c r="AT251" s="224" t="s">
        <v>138</v>
      </c>
      <c r="AU251" s="224" t="s">
        <v>81</v>
      </c>
      <c r="AY251" s="18" t="s">
        <v>135</v>
      </c>
      <c r="BE251" s="225">
        <f>IF(N251="základní",J251,0)</f>
        <v>0</v>
      </c>
      <c r="BF251" s="225">
        <f>IF(N251="snížená",J251,0)</f>
        <v>0</v>
      </c>
      <c r="BG251" s="225">
        <f>IF(N251="zákl. přenesená",J251,0)</f>
        <v>0</v>
      </c>
      <c r="BH251" s="225">
        <f>IF(N251="sníž. přenesená",J251,0)</f>
        <v>0</v>
      </c>
      <c r="BI251" s="225">
        <f>IF(N251="nulová",J251,0)</f>
        <v>0</v>
      </c>
      <c r="BJ251" s="18" t="s">
        <v>81</v>
      </c>
      <c r="BK251" s="225">
        <f>ROUND(I251*H251,2)</f>
        <v>0</v>
      </c>
      <c r="BL251" s="18" t="s">
        <v>213</v>
      </c>
      <c r="BM251" s="224" t="s">
        <v>516</v>
      </c>
    </row>
    <row r="252" spans="1:51" s="13" customFormat="1" ht="12">
      <c r="A252" s="13"/>
      <c r="B252" s="226"/>
      <c r="C252" s="227"/>
      <c r="D252" s="228" t="s">
        <v>145</v>
      </c>
      <c r="E252" s="229" t="s">
        <v>19</v>
      </c>
      <c r="F252" s="230" t="s">
        <v>517</v>
      </c>
      <c r="G252" s="227"/>
      <c r="H252" s="231">
        <v>12.45</v>
      </c>
      <c r="I252" s="232"/>
      <c r="J252" s="227"/>
      <c r="K252" s="227"/>
      <c r="L252" s="233"/>
      <c r="M252" s="234"/>
      <c r="N252" s="235"/>
      <c r="O252" s="235"/>
      <c r="P252" s="235"/>
      <c r="Q252" s="235"/>
      <c r="R252" s="235"/>
      <c r="S252" s="235"/>
      <c r="T252" s="23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37" t="s">
        <v>145</v>
      </c>
      <c r="AU252" s="237" t="s">
        <v>81</v>
      </c>
      <c r="AV252" s="13" t="s">
        <v>81</v>
      </c>
      <c r="AW252" s="13" t="s">
        <v>33</v>
      </c>
      <c r="AX252" s="13" t="s">
        <v>77</v>
      </c>
      <c r="AY252" s="237" t="s">
        <v>135</v>
      </c>
    </row>
    <row r="253" spans="1:65" s="2" customFormat="1" ht="16.5" customHeight="1">
      <c r="A253" s="39"/>
      <c r="B253" s="40"/>
      <c r="C253" s="213" t="s">
        <v>518</v>
      </c>
      <c r="D253" s="213" t="s">
        <v>138</v>
      </c>
      <c r="E253" s="214" t="s">
        <v>519</v>
      </c>
      <c r="F253" s="215" t="s">
        <v>520</v>
      </c>
      <c r="G253" s="216" t="s">
        <v>173</v>
      </c>
      <c r="H253" s="217">
        <v>10.2</v>
      </c>
      <c r="I253" s="218"/>
      <c r="J253" s="219">
        <f>ROUND(I253*H253,2)</f>
        <v>0</v>
      </c>
      <c r="K253" s="215" t="s">
        <v>142</v>
      </c>
      <c r="L253" s="45"/>
      <c r="M253" s="220" t="s">
        <v>19</v>
      </c>
      <c r="N253" s="221" t="s">
        <v>44</v>
      </c>
      <c r="O253" s="85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213</v>
      </c>
      <c r="AT253" s="224" t="s">
        <v>138</v>
      </c>
      <c r="AU253" s="224" t="s">
        <v>81</v>
      </c>
      <c r="AY253" s="18" t="s">
        <v>135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81</v>
      </c>
      <c r="BK253" s="225">
        <f>ROUND(I253*H253,2)</f>
        <v>0</v>
      </c>
      <c r="BL253" s="18" t="s">
        <v>213</v>
      </c>
      <c r="BM253" s="224" t="s">
        <v>521</v>
      </c>
    </row>
    <row r="254" spans="1:51" s="13" customFormat="1" ht="12">
      <c r="A254" s="13"/>
      <c r="B254" s="226"/>
      <c r="C254" s="227"/>
      <c r="D254" s="228" t="s">
        <v>145</v>
      </c>
      <c r="E254" s="229" t="s">
        <v>19</v>
      </c>
      <c r="F254" s="230" t="s">
        <v>522</v>
      </c>
      <c r="G254" s="227"/>
      <c r="H254" s="231">
        <v>10.2</v>
      </c>
      <c r="I254" s="232"/>
      <c r="J254" s="227"/>
      <c r="K254" s="227"/>
      <c r="L254" s="233"/>
      <c r="M254" s="234"/>
      <c r="N254" s="235"/>
      <c r="O254" s="235"/>
      <c r="P254" s="235"/>
      <c r="Q254" s="235"/>
      <c r="R254" s="235"/>
      <c r="S254" s="235"/>
      <c r="T254" s="23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37" t="s">
        <v>145</v>
      </c>
      <c r="AU254" s="237" t="s">
        <v>81</v>
      </c>
      <c r="AV254" s="13" t="s">
        <v>81</v>
      </c>
      <c r="AW254" s="13" t="s">
        <v>33</v>
      </c>
      <c r="AX254" s="13" t="s">
        <v>77</v>
      </c>
      <c r="AY254" s="237" t="s">
        <v>135</v>
      </c>
    </row>
    <row r="255" spans="1:65" s="2" customFormat="1" ht="16.5" customHeight="1">
      <c r="A255" s="39"/>
      <c r="B255" s="40"/>
      <c r="C255" s="213" t="s">
        <v>523</v>
      </c>
      <c r="D255" s="213" t="s">
        <v>138</v>
      </c>
      <c r="E255" s="214" t="s">
        <v>524</v>
      </c>
      <c r="F255" s="215" t="s">
        <v>525</v>
      </c>
      <c r="G255" s="216" t="s">
        <v>173</v>
      </c>
      <c r="H255" s="217">
        <v>30.05</v>
      </c>
      <c r="I255" s="218"/>
      <c r="J255" s="219">
        <f>ROUND(I255*H255,2)</f>
        <v>0</v>
      </c>
      <c r="K255" s="215" t="s">
        <v>142</v>
      </c>
      <c r="L255" s="45"/>
      <c r="M255" s="220" t="s">
        <v>19</v>
      </c>
      <c r="N255" s="221" t="s">
        <v>44</v>
      </c>
      <c r="O255" s="85"/>
      <c r="P255" s="222">
        <f>O255*H255</f>
        <v>0</v>
      </c>
      <c r="Q255" s="222">
        <v>0.00129</v>
      </c>
      <c r="R255" s="222">
        <f>Q255*H255</f>
        <v>0.0387645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213</v>
      </c>
      <c r="AT255" s="224" t="s">
        <v>138</v>
      </c>
      <c r="AU255" s="224" t="s">
        <v>81</v>
      </c>
      <c r="AY255" s="18" t="s">
        <v>135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81</v>
      </c>
      <c r="BK255" s="225">
        <f>ROUND(I255*H255,2)</f>
        <v>0</v>
      </c>
      <c r="BL255" s="18" t="s">
        <v>213</v>
      </c>
      <c r="BM255" s="224" t="s">
        <v>526</v>
      </c>
    </row>
    <row r="256" spans="1:51" s="13" customFormat="1" ht="12">
      <c r="A256" s="13"/>
      <c r="B256" s="226"/>
      <c r="C256" s="227"/>
      <c r="D256" s="228" t="s">
        <v>145</v>
      </c>
      <c r="E256" s="229" t="s">
        <v>19</v>
      </c>
      <c r="F256" s="230" t="s">
        <v>527</v>
      </c>
      <c r="G256" s="227"/>
      <c r="H256" s="231">
        <v>25.35</v>
      </c>
      <c r="I256" s="232"/>
      <c r="J256" s="227"/>
      <c r="K256" s="227"/>
      <c r="L256" s="233"/>
      <c r="M256" s="234"/>
      <c r="N256" s="235"/>
      <c r="O256" s="235"/>
      <c r="P256" s="235"/>
      <c r="Q256" s="235"/>
      <c r="R256" s="235"/>
      <c r="S256" s="235"/>
      <c r="T256" s="23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37" t="s">
        <v>145</v>
      </c>
      <c r="AU256" s="237" t="s">
        <v>81</v>
      </c>
      <c r="AV256" s="13" t="s">
        <v>81</v>
      </c>
      <c r="AW256" s="13" t="s">
        <v>33</v>
      </c>
      <c r="AX256" s="13" t="s">
        <v>72</v>
      </c>
      <c r="AY256" s="237" t="s">
        <v>135</v>
      </c>
    </row>
    <row r="257" spans="1:51" s="13" customFormat="1" ht="12">
      <c r="A257" s="13"/>
      <c r="B257" s="226"/>
      <c r="C257" s="227"/>
      <c r="D257" s="228" t="s">
        <v>145</v>
      </c>
      <c r="E257" s="229" t="s">
        <v>19</v>
      </c>
      <c r="F257" s="230" t="s">
        <v>528</v>
      </c>
      <c r="G257" s="227"/>
      <c r="H257" s="231">
        <v>4.7</v>
      </c>
      <c r="I257" s="232"/>
      <c r="J257" s="227"/>
      <c r="K257" s="227"/>
      <c r="L257" s="233"/>
      <c r="M257" s="234"/>
      <c r="N257" s="235"/>
      <c r="O257" s="235"/>
      <c r="P257" s="235"/>
      <c r="Q257" s="235"/>
      <c r="R257" s="235"/>
      <c r="S257" s="235"/>
      <c r="T257" s="236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37" t="s">
        <v>145</v>
      </c>
      <c r="AU257" s="237" t="s">
        <v>81</v>
      </c>
      <c r="AV257" s="13" t="s">
        <v>81</v>
      </c>
      <c r="AW257" s="13" t="s">
        <v>33</v>
      </c>
      <c r="AX257" s="13" t="s">
        <v>72</v>
      </c>
      <c r="AY257" s="237" t="s">
        <v>135</v>
      </c>
    </row>
    <row r="258" spans="1:51" s="14" customFormat="1" ht="12">
      <c r="A258" s="14"/>
      <c r="B258" s="238"/>
      <c r="C258" s="239"/>
      <c r="D258" s="228" t="s">
        <v>145</v>
      </c>
      <c r="E258" s="240" t="s">
        <v>19</v>
      </c>
      <c r="F258" s="241" t="s">
        <v>248</v>
      </c>
      <c r="G258" s="239"/>
      <c r="H258" s="242">
        <v>30.05</v>
      </c>
      <c r="I258" s="243"/>
      <c r="J258" s="239"/>
      <c r="K258" s="239"/>
      <c r="L258" s="244"/>
      <c r="M258" s="245"/>
      <c r="N258" s="246"/>
      <c r="O258" s="246"/>
      <c r="P258" s="246"/>
      <c r="Q258" s="246"/>
      <c r="R258" s="246"/>
      <c r="S258" s="246"/>
      <c r="T258" s="247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48" t="s">
        <v>145</v>
      </c>
      <c r="AU258" s="248" t="s">
        <v>81</v>
      </c>
      <c r="AV258" s="14" t="s">
        <v>136</v>
      </c>
      <c r="AW258" s="14" t="s">
        <v>33</v>
      </c>
      <c r="AX258" s="14" t="s">
        <v>77</v>
      </c>
      <c r="AY258" s="248" t="s">
        <v>135</v>
      </c>
    </row>
    <row r="259" spans="1:65" s="2" customFormat="1" ht="16.5" customHeight="1">
      <c r="A259" s="39"/>
      <c r="B259" s="40"/>
      <c r="C259" s="213" t="s">
        <v>529</v>
      </c>
      <c r="D259" s="213" t="s">
        <v>138</v>
      </c>
      <c r="E259" s="214" t="s">
        <v>530</v>
      </c>
      <c r="F259" s="215" t="s">
        <v>531</v>
      </c>
      <c r="G259" s="216" t="s">
        <v>173</v>
      </c>
      <c r="H259" s="217">
        <v>24.6</v>
      </c>
      <c r="I259" s="218"/>
      <c r="J259" s="219">
        <f>ROUND(I259*H259,2)</f>
        <v>0</v>
      </c>
      <c r="K259" s="215" t="s">
        <v>19</v>
      </c>
      <c r="L259" s="45"/>
      <c r="M259" s="220" t="s">
        <v>19</v>
      </c>
      <c r="N259" s="221" t="s">
        <v>44</v>
      </c>
      <c r="O259" s="85"/>
      <c r="P259" s="222">
        <f>O259*H259</f>
        <v>0</v>
      </c>
      <c r="Q259" s="222">
        <v>0.00149</v>
      </c>
      <c r="R259" s="222">
        <f>Q259*H259</f>
        <v>0.036654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213</v>
      </c>
      <c r="AT259" s="224" t="s">
        <v>138</v>
      </c>
      <c r="AU259" s="224" t="s">
        <v>81</v>
      </c>
      <c r="AY259" s="18" t="s">
        <v>135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81</v>
      </c>
      <c r="BK259" s="225">
        <f>ROUND(I259*H259,2)</f>
        <v>0</v>
      </c>
      <c r="BL259" s="18" t="s">
        <v>213</v>
      </c>
      <c r="BM259" s="224" t="s">
        <v>532</v>
      </c>
    </row>
    <row r="260" spans="1:51" s="13" customFormat="1" ht="12">
      <c r="A260" s="13"/>
      <c r="B260" s="226"/>
      <c r="C260" s="227"/>
      <c r="D260" s="228" t="s">
        <v>145</v>
      </c>
      <c r="E260" s="229" t="s">
        <v>19</v>
      </c>
      <c r="F260" s="230" t="s">
        <v>533</v>
      </c>
      <c r="G260" s="227"/>
      <c r="H260" s="231">
        <v>24.6</v>
      </c>
      <c r="I260" s="232"/>
      <c r="J260" s="227"/>
      <c r="K260" s="227"/>
      <c r="L260" s="233"/>
      <c r="M260" s="234"/>
      <c r="N260" s="235"/>
      <c r="O260" s="235"/>
      <c r="P260" s="235"/>
      <c r="Q260" s="235"/>
      <c r="R260" s="235"/>
      <c r="S260" s="235"/>
      <c r="T260" s="23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7" t="s">
        <v>145</v>
      </c>
      <c r="AU260" s="237" t="s">
        <v>81</v>
      </c>
      <c r="AV260" s="13" t="s">
        <v>81</v>
      </c>
      <c r="AW260" s="13" t="s">
        <v>33</v>
      </c>
      <c r="AX260" s="13" t="s">
        <v>77</v>
      </c>
      <c r="AY260" s="237" t="s">
        <v>135</v>
      </c>
    </row>
    <row r="261" spans="1:65" s="2" customFormat="1" ht="16.5" customHeight="1">
      <c r="A261" s="39"/>
      <c r="B261" s="40"/>
      <c r="C261" s="213" t="s">
        <v>534</v>
      </c>
      <c r="D261" s="213" t="s">
        <v>138</v>
      </c>
      <c r="E261" s="214" t="s">
        <v>535</v>
      </c>
      <c r="F261" s="215" t="s">
        <v>536</v>
      </c>
      <c r="G261" s="216" t="s">
        <v>173</v>
      </c>
      <c r="H261" s="217">
        <v>5.64</v>
      </c>
      <c r="I261" s="218"/>
      <c r="J261" s="219">
        <f>ROUND(I261*H261,2)</f>
        <v>0</v>
      </c>
      <c r="K261" s="215" t="s">
        <v>142</v>
      </c>
      <c r="L261" s="45"/>
      <c r="M261" s="220" t="s">
        <v>19</v>
      </c>
      <c r="N261" s="221" t="s">
        <v>44</v>
      </c>
      <c r="O261" s="85"/>
      <c r="P261" s="222">
        <f>O261*H261</f>
        <v>0</v>
      </c>
      <c r="Q261" s="222">
        <v>0.00022</v>
      </c>
      <c r="R261" s="222">
        <f>Q261*H261</f>
        <v>0.0012408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213</v>
      </c>
      <c r="AT261" s="224" t="s">
        <v>138</v>
      </c>
      <c r="AU261" s="224" t="s">
        <v>81</v>
      </c>
      <c r="AY261" s="18" t="s">
        <v>135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81</v>
      </c>
      <c r="BK261" s="225">
        <f>ROUND(I261*H261,2)</f>
        <v>0</v>
      </c>
      <c r="BL261" s="18" t="s">
        <v>213</v>
      </c>
      <c r="BM261" s="224" t="s">
        <v>537</v>
      </c>
    </row>
    <row r="262" spans="1:51" s="13" customFormat="1" ht="12">
      <c r="A262" s="13"/>
      <c r="B262" s="226"/>
      <c r="C262" s="227"/>
      <c r="D262" s="228" t="s">
        <v>145</v>
      </c>
      <c r="E262" s="229" t="s">
        <v>19</v>
      </c>
      <c r="F262" s="230" t="s">
        <v>538</v>
      </c>
      <c r="G262" s="227"/>
      <c r="H262" s="231">
        <v>5.64</v>
      </c>
      <c r="I262" s="232"/>
      <c r="J262" s="227"/>
      <c r="K262" s="227"/>
      <c r="L262" s="233"/>
      <c r="M262" s="234"/>
      <c r="N262" s="235"/>
      <c r="O262" s="235"/>
      <c r="P262" s="235"/>
      <c r="Q262" s="235"/>
      <c r="R262" s="235"/>
      <c r="S262" s="235"/>
      <c r="T262" s="23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7" t="s">
        <v>145</v>
      </c>
      <c r="AU262" s="237" t="s">
        <v>81</v>
      </c>
      <c r="AV262" s="13" t="s">
        <v>81</v>
      </c>
      <c r="AW262" s="13" t="s">
        <v>33</v>
      </c>
      <c r="AX262" s="13" t="s">
        <v>77</v>
      </c>
      <c r="AY262" s="237" t="s">
        <v>135</v>
      </c>
    </row>
    <row r="263" spans="1:65" s="2" customFormat="1" ht="21.75" customHeight="1">
      <c r="A263" s="39"/>
      <c r="B263" s="40"/>
      <c r="C263" s="213" t="s">
        <v>539</v>
      </c>
      <c r="D263" s="213" t="s">
        <v>138</v>
      </c>
      <c r="E263" s="214" t="s">
        <v>540</v>
      </c>
      <c r="F263" s="215" t="s">
        <v>541</v>
      </c>
      <c r="G263" s="216" t="s">
        <v>156</v>
      </c>
      <c r="H263" s="217">
        <v>2</v>
      </c>
      <c r="I263" s="218"/>
      <c r="J263" s="219">
        <f>ROUND(I263*H263,2)</f>
        <v>0</v>
      </c>
      <c r="K263" s="215" t="s">
        <v>142</v>
      </c>
      <c r="L263" s="45"/>
      <c r="M263" s="220" t="s">
        <v>19</v>
      </c>
      <c r="N263" s="221" t="s">
        <v>44</v>
      </c>
      <c r="O263" s="85"/>
      <c r="P263" s="222">
        <f>O263*H263</f>
        <v>0</v>
      </c>
      <c r="Q263" s="222">
        <v>0.00871</v>
      </c>
      <c r="R263" s="222">
        <f>Q263*H263</f>
        <v>0.01742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213</v>
      </c>
      <c r="AT263" s="224" t="s">
        <v>138</v>
      </c>
      <c r="AU263" s="224" t="s">
        <v>81</v>
      </c>
      <c r="AY263" s="18" t="s">
        <v>135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81</v>
      </c>
      <c r="BK263" s="225">
        <f>ROUND(I263*H263,2)</f>
        <v>0</v>
      </c>
      <c r="BL263" s="18" t="s">
        <v>213</v>
      </c>
      <c r="BM263" s="224" t="s">
        <v>542</v>
      </c>
    </row>
    <row r="264" spans="1:65" s="2" customFormat="1" ht="16.5" customHeight="1">
      <c r="A264" s="39"/>
      <c r="B264" s="40"/>
      <c r="C264" s="213" t="s">
        <v>543</v>
      </c>
      <c r="D264" s="213" t="s">
        <v>138</v>
      </c>
      <c r="E264" s="214" t="s">
        <v>544</v>
      </c>
      <c r="F264" s="215" t="s">
        <v>545</v>
      </c>
      <c r="G264" s="216" t="s">
        <v>156</v>
      </c>
      <c r="H264" s="217">
        <v>1590</v>
      </c>
      <c r="I264" s="218"/>
      <c r="J264" s="219">
        <f>ROUND(I264*H264,2)</f>
        <v>0</v>
      </c>
      <c r="K264" s="215" t="s">
        <v>142</v>
      </c>
      <c r="L264" s="45"/>
      <c r="M264" s="220" t="s">
        <v>19</v>
      </c>
      <c r="N264" s="221" t="s">
        <v>44</v>
      </c>
      <c r="O264" s="85"/>
      <c r="P264" s="222">
        <f>O264*H264</f>
        <v>0</v>
      </c>
      <c r="Q264" s="222">
        <v>8E-05</v>
      </c>
      <c r="R264" s="222">
        <f>Q264*H264</f>
        <v>0.1272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213</v>
      </c>
      <c r="AT264" s="224" t="s">
        <v>138</v>
      </c>
      <c r="AU264" s="224" t="s">
        <v>81</v>
      </c>
      <c r="AY264" s="18" t="s">
        <v>135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81</v>
      </c>
      <c r="BK264" s="225">
        <f>ROUND(I264*H264,2)</f>
        <v>0</v>
      </c>
      <c r="BL264" s="18" t="s">
        <v>213</v>
      </c>
      <c r="BM264" s="224" t="s">
        <v>546</v>
      </c>
    </row>
    <row r="265" spans="1:51" s="13" customFormat="1" ht="12">
      <c r="A265" s="13"/>
      <c r="B265" s="226"/>
      <c r="C265" s="227"/>
      <c r="D265" s="228" t="s">
        <v>145</v>
      </c>
      <c r="E265" s="229" t="s">
        <v>19</v>
      </c>
      <c r="F265" s="230" t="s">
        <v>547</v>
      </c>
      <c r="G265" s="227"/>
      <c r="H265" s="231">
        <v>1247.73</v>
      </c>
      <c r="I265" s="232"/>
      <c r="J265" s="227"/>
      <c r="K265" s="227"/>
      <c r="L265" s="233"/>
      <c r="M265" s="234"/>
      <c r="N265" s="235"/>
      <c r="O265" s="235"/>
      <c r="P265" s="235"/>
      <c r="Q265" s="235"/>
      <c r="R265" s="235"/>
      <c r="S265" s="235"/>
      <c r="T265" s="23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7" t="s">
        <v>145</v>
      </c>
      <c r="AU265" s="237" t="s">
        <v>81</v>
      </c>
      <c r="AV265" s="13" t="s">
        <v>81</v>
      </c>
      <c r="AW265" s="13" t="s">
        <v>33</v>
      </c>
      <c r="AX265" s="13" t="s">
        <v>72</v>
      </c>
      <c r="AY265" s="237" t="s">
        <v>135</v>
      </c>
    </row>
    <row r="266" spans="1:51" s="13" customFormat="1" ht="12">
      <c r="A266" s="13"/>
      <c r="B266" s="226"/>
      <c r="C266" s="227"/>
      <c r="D266" s="228" t="s">
        <v>145</v>
      </c>
      <c r="E266" s="229" t="s">
        <v>19</v>
      </c>
      <c r="F266" s="230" t="s">
        <v>548</v>
      </c>
      <c r="G266" s="227"/>
      <c r="H266" s="231">
        <v>340.92</v>
      </c>
      <c r="I266" s="232"/>
      <c r="J266" s="227"/>
      <c r="K266" s="227"/>
      <c r="L266" s="233"/>
      <c r="M266" s="234"/>
      <c r="N266" s="235"/>
      <c r="O266" s="235"/>
      <c r="P266" s="235"/>
      <c r="Q266" s="235"/>
      <c r="R266" s="235"/>
      <c r="S266" s="235"/>
      <c r="T266" s="23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7" t="s">
        <v>145</v>
      </c>
      <c r="AU266" s="237" t="s">
        <v>81</v>
      </c>
      <c r="AV266" s="13" t="s">
        <v>81</v>
      </c>
      <c r="AW266" s="13" t="s">
        <v>33</v>
      </c>
      <c r="AX266" s="13" t="s">
        <v>72</v>
      </c>
      <c r="AY266" s="237" t="s">
        <v>135</v>
      </c>
    </row>
    <row r="267" spans="1:51" s="14" customFormat="1" ht="12">
      <c r="A267" s="14"/>
      <c r="B267" s="238"/>
      <c r="C267" s="239"/>
      <c r="D267" s="228" t="s">
        <v>145</v>
      </c>
      <c r="E267" s="240" t="s">
        <v>19</v>
      </c>
      <c r="F267" s="241" t="s">
        <v>248</v>
      </c>
      <c r="G267" s="239"/>
      <c r="H267" s="242">
        <v>1588.65</v>
      </c>
      <c r="I267" s="243"/>
      <c r="J267" s="239"/>
      <c r="K267" s="239"/>
      <c r="L267" s="244"/>
      <c r="M267" s="245"/>
      <c r="N267" s="246"/>
      <c r="O267" s="246"/>
      <c r="P267" s="246"/>
      <c r="Q267" s="246"/>
      <c r="R267" s="246"/>
      <c r="S267" s="246"/>
      <c r="T267" s="247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8" t="s">
        <v>145</v>
      </c>
      <c r="AU267" s="248" t="s">
        <v>81</v>
      </c>
      <c r="AV267" s="14" t="s">
        <v>136</v>
      </c>
      <c r="AW267" s="14" t="s">
        <v>33</v>
      </c>
      <c r="AX267" s="14" t="s">
        <v>72</v>
      </c>
      <c r="AY267" s="248" t="s">
        <v>135</v>
      </c>
    </row>
    <row r="268" spans="1:51" s="13" customFormat="1" ht="12">
      <c r="A268" s="13"/>
      <c r="B268" s="226"/>
      <c r="C268" s="227"/>
      <c r="D268" s="228" t="s">
        <v>145</v>
      </c>
      <c r="E268" s="229" t="s">
        <v>19</v>
      </c>
      <c r="F268" s="230" t="s">
        <v>549</v>
      </c>
      <c r="G268" s="227"/>
      <c r="H268" s="231">
        <v>1590</v>
      </c>
      <c r="I268" s="232"/>
      <c r="J268" s="227"/>
      <c r="K268" s="227"/>
      <c r="L268" s="233"/>
      <c r="M268" s="234"/>
      <c r="N268" s="235"/>
      <c r="O268" s="235"/>
      <c r="P268" s="235"/>
      <c r="Q268" s="235"/>
      <c r="R268" s="235"/>
      <c r="S268" s="235"/>
      <c r="T268" s="23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7" t="s">
        <v>145</v>
      </c>
      <c r="AU268" s="237" t="s">
        <v>81</v>
      </c>
      <c r="AV268" s="13" t="s">
        <v>81</v>
      </c>
      <c r="AW268" s="13" t="s">
        <v>33</v>
      </c>
      <c r="AX268" s="13" t="s">
        <v>77</v>
      </c>
      <c r="AY268" s="237" t="s">
        <v>135</v>
      </c>
    </row>
    <row r="269" spans="1:65" s="2" customFormat="1" ht="16.5" customHeight="1">
      <c r="A269" s="39"/>
      <c r="B269" s="40"/>
      <c r="C269" s="213" t="s">
        <v>550</v>
      </c>
      <c r="D269" s="213" t="s">
        <v>138</v>
      </c>
      <c r="E269" s="214" t="s">
        <v>551</v>
      </c>
      <c r="F269" s="215" t="s">
        <v>552</v>
      </c>
      <c r="G269" s="216" t="s">
        <v>156</v>
      </c>
      <c r="H269" s="217">
        <v>16</v>
      </c>
      <c r="I269" s="218"/>
      <c r="J269" s="219">
        <f>ROUND(I269*H269,2)</f>
        <v>0</v>
      </c>
      <c r="K269" s="215" t="s">
        <v>19</v>
      </c>
      <c r="L269" s="45"/>
      <c r="M269" s="220" t="s">
        <v>19</v>
      </c>
      <c r="N269" s="221" t="s">
        <v>44</v>
      </c>
      <c r="O269" s="85"/>
      <c r="P269" s="222">
        <f>O269*H269</f>
        <v>0</v>
      </c>
      <c r="Q269" s="222">
        <v>8E-05</v>
      </c>
      <c r="R269" s="222">
        <f>Q269*H269</f>
        <v>0.00128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213</v>
      </c>
      <c r="AT269" s="224" t="s">
        <v>138</v>
      </c>
      <c r="AU269" s="224" t="s">
        <v>81</v>
      </c>
      <c r="AY269" s="18" t="s">
        <v>135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81</v>
      </c>
      <c r="BK269" s="225">
        <f>ROUND(I269*H269,2)</f>
        <v>0</v>
      </c>
      <c r="BL269" s="18" t="s">
        <v>213</v>
      </c>
      <c r="BM269" s="224" t="s">
        <v>553</v>
      </c>
    </row>
    <row r="270" spans="1:51" s="13" customFormat="1" ht="12">
      <c r="A270" s="13"/>
      <c r="B270" s="226"/>
      <c r="C270" s="227"/>
      <c r="D270" s="228" t="s">
        <v>145</v>
      </c>
      <c r="E270" s="229" t="s">
        <v>19</v>
      </c>
      <c r="F270" s="230" t="s">
        <v>554</v>
      </c>
      <c r="G270" s="227"/>
      <c r="H270" s="231">
        <v>16</v>
      </c>
      <c r="I270" s="232"/>
      <c r="J270" s="227"/>
      <c r="K270" s="227"/>
      <c r="L270" s="233"/>
      <c r="M270" s="234"/>
      <c r="N270" s="235"/>
      <c r="O270" s="235"/>
      <c r="P270" s="235"/>
      <c r="Q270" s="235"/>
      <c r="R270" s="235"/>
      <c r="S270" s="235"/>
      <c r="T270" s="23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37" t="s">
        <v>145</v>
      </c>
      <c r="AU270" s="237" t="s">
        <v>81</v>
      </c>
      <c r="AV270" s="13" t="s">
        <v>81</v>
      </c>
      <c r="AW270" s="13" t="s">
        <v>33</v>
      </c>
      <c r="AX270" s="13" t="s">
        <v>72</v>
      </c>
      <c r="AY270" s="237" t="s">
        <v>135</v>
      </c>
    </row>
    <row r="271" spans="1:51" s="14" customFormat="1" ht="12">
      <c r="A271" s="14"/>
      <c r="B271" s="238"/>
      <c r="C271" s="239"/>
      <c r="D271" s="228" t="s">
        <v>145</v>
      </c>
      <c r="E271" s="240" t="s">
        <v>19</v>
      </c>
      <c r="F271" s="241" t="s">
        <v>248</v>
      </c>
      <c r="G271" s="239"/>
      <c r="H271" s="242">
        <v>16</v>
      </c>
      <c r="I271" s="243"/>
      <c r="J271" s="239"/>
      <c r="K271" s="239"/>
      <c r="L271" s="244"/>
      <c r="M271" s="245"/>
      <c r="N271" s="246"/>
      <c r="O271" s="246"/>
      <c r="P271" s="246"/>
      <c r="Q271" s="246"/>
      <c r="R271" s="246"/>
      <c r="S271" s="246"/>
      <c r="T271" s="247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48" t="s">
        <v>145</v>
      </c>
      <c r="AU271" s="248" t="s">
        <v>81</v>
      </c>
      <c r="AV271" s="14" t="s">
        <v>136</v>
      </c>
      <c r="AW271" s="14" t="s">
        <v>33</v>
      </c>
      <c r="AX271" s="14" t="s">
        <v>77</v>
      </c>
      <c r="AY271" s="248" t="s">
        <v>135</v>
      </c>
    </row>
    <row r="272" spans="1:65" s="2" customFormat="1" ht="16.5" customHeight="1">
      <c r="A272" s="39"/>
      <c r="B272" s="40"/>
      <c r="C272" s="213" t="s">
        <v>555</v>
      </c>
      <c r="D272" s="213" t="s">
        <v>138</v>
      </c>
      <c r="E272" s="214" t="s">
        <v>556</v>
      </c>
      <c r="F272" s="215" t="s">
        <v>557</v>
      </c>
      <c r="G272" s="216" t="s">
        <v>173</v>
      </c>
      <c r="H272" s="217">
        <v>4</v>
      </c>
      <c r="I272" s="218"/>
      <c r="J272" s="219">
        <f>ROUND(I272*H272,2)</f>
        <v>0</v>
      </c>
      <c r="K272" s="215" t="s">
        <v>142</v>
      </c>
      <c r="L272" s="45"/>
      <c r="M272" s="220" t="s">
        <v>19</v>
      </c>
      <c r="N272" s="221" t="s">
        <v>44</v>
      </c>
      <c r="O272" s="85"/>
      <c r="P272" s="222">
        <f>O272*H272</f>
        <v>0</v>
      </c>
      <c r="Q272" s="222">
        <v>0.00028</v>
      </c>
      <c r="R272" s="222">
        <f>Q272*H272</f>
        <v>0.00112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213</v>
      </c>
      <c r="AT272" s="224" t="s">
        <v>138</v>
      </c>
      <c r="AU272" s="224" t="s">
        <v>81</v>
      </c>
      <c r="AY272" s="18" t="s">
        <v>135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81</v>
      </c>
      <c r="BK272" s="225">
        <f>ROUND(I272*H272,2)</f>
        <v>0</v>
      </c>
      <c r="BL272" s="18" t="s">
        <v>213</v>
      </c>
      <c r="BM272" s="224" t="s">
        <v>558</v>
      </c>
    </row>
    <row r="273" spans="1:51" s="13" customFormat="1" ht="12">
      <c r="A273" s="13"/>
      <c r="B273" s="226"/>
      <c r="C273" s="227"/>
      <c r="D273" s="228" t="s">
        <v>145</v>
      </c>
      <c r="E273" s="229" t="s">
        <v>19</v>
      </c>
      <c r="F273" s="230" t="s">
        <v>559</v>
      </c>
      <c r="G273" s="227"/>
      <c r="H273" s="231">
        <v>4</v>
      </c>
      <c r="I273" s="232"/>
      <c r="J273" s="227"/>
      <c r="K273" s="227"/>
      <c r="L273" s="233"/>
      <c r="M273" s="234"/>
      <c r="N273" s="235"/>
      <c r="O273" s="235"/>
      <c r="P273" s="235"/>
      <c r="Q273" s="235"/>
      <c r="R273" s="235"/>
      <c r="S273" s="235"/>
      <c r="T273" s="236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37" t="s">
        <v>145</v>
      </c>
      <c r="AU273" s="237" t="s">
        <v>81</v>
      </c>
      <c r="AV273" s="13" t="s">
        <v>81</v>
      </c>
      <c r="AW273" s="13" t="s">
        <v>33</v>
      </c>
      <c r="AX273" s="13" t="s">
        <v>77</v>
      </c>
      <c r="AY273" s="237" t="s">
        <v>135</v>
      </c>
    </row>
    <row r="274" spans="1:65" s="2" customFormat="1" ht="21.75" customHeight="1">
      <c r="A274" s="39"/>
      <c r="B274" s="40"/>
      <c r="C274" s="213" t="s">
        <v>560</v>
      </c>
      <c r="D274" s="213" t="s">
        <v>138</v>
      </c>
      <c r="E274" s="214" t="s">
        <v>561</v>
      </c>
      <c r="F274" s="215" t="s">
        <v>562</v>
      </c>
      <c r="G274" s="216" t="s">
        <v>156</v>
      </c>
      <c r="H274" s="217">
        <v>8</v>
      </c>
      <c r="I274" s="218"/>
      <c r="J274" s="219">
        <f>ROUND(I274*H274,2)</f>
        <v>0</v>
      </c>
      <c r="K274" s="215" t="s">
        <v>142</v>
      </c>
      <c r="L274" s="45"/>
      <c r="M274" s="220" t="s">
        <v>19</v>
      </c>
      <c r="N274" s="221" t="s">
        <v>44</v>
      </c>
      <c r="O274" s="85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213</v>
      </c>
      <c r="AT274" s="224" t="s">
        <v>138</v>
      </c>
      <c r="AU274" s="224" t="s">
        <v>81</v>
      </c>
      <c r="AY274" s="18" t="s">
        <v>135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81</v>
      </c>
      <c r="BK274" s="225">
        <f>ROUND(I274*H274,2)</f>
        <v>0</v>
      </c>
      <c r="BL274" s="18" t="s">
        <v>213</v>
      </c>
      <c r="BM274" s="224" t="s">
        <v>563</v>
      </c>
    </row>
    <row r="275" spans="1:65" s="2" customFormat="1" ht="16.5" customHeight="1">
      <c r="A275" s="39"/>
      <c r="B275" s="40"/>
      <c r="C275" s="213" t="s">
        <v>564</v>
      </c>
      <c r="D275" s="213" t="s">
        <v>138</v>
      </c>
      <c r="E275" s="214" t="s">
        <v>565</v>
      </c>
      <c r="F275" s="215" t="s">
        <v>566</v>
      </c>
      <c r="G275" s="216" t="s">
        <v>149</v>
      </c>
      <c r="H275" s="217">
        <v>12.413</v>
      </c>
      <c r="I275" s="218"/>
      <c r="J275" s="219">
        <f>ROUND(I275*H275,2)</f>
        <v>0</v>
      </c>
      <c r="K275" s="215" t="s">
        <v>142</v>
      </c>
      <c r="L275" s="45"/>
      <c r="M275" s="220" t="s">
        <v>19</v>
      </c>
      <c r="N275" s="221" t="s">
        <v>44</v>
      </c>
      <c r="O275" s="85"/>
      <c r="P275" s="222">
        <f>O275*H275</f>
        <v>0</v>
      </c>
      <c r="Q275" s="222">
        <v>0.00229</v>
      </c>
      <c r="R275" s="222">
        <f>Q275*H275</f>
        <v>0.02842577</v>
      </c>
      <c r="S275" s="222">
        <v>0</v>
      </c>
      <c r="T275" s="223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24" t="s">
        <v>213</v>
      </c>
      <c r="AT275" s="224" t="s">
        <v>138</v>
      </c>
      <c r="AU275" s="224" t="s">
        <v>81</v>
      </c>
      <c r="AY275" s="18" t="s">
        <v>135</v>
      </c>
      <c r="BE275" s="225">
        <f>IF(N275="základní",J275,0)</f>
        <v>0</v>
      </c>
      <c r="BF275" s="225">
        <f>IF(N275="snížená",J275,0)</f>
        <v>0</v>
      </c>
      <c r="BG275" s="225">
        <f>IF(N275="zákl. přenesená",J275,0)</f>
        <v>0</v>
      </c>
      <c r="BH275" s="225">
        <f>IF(N275="sníž. přenesená",J275,0)</f>
        <v>0</v>
      </c>
      <c r="BI275" s="225">
        <f>IF(N275="nulová",J275,0)</f>
        <v>0</v>
      </c>
      <c r="BJ275" s="18" t="s">
        <v>81</v>
      </c>
      <c r="BK275" s="225">
        <f>ROUND(I275*H275,2)</f>
        <v>0</v>
      </c>
      <c r="BL275" s="18" t="s">
        <v>213</v>
      </c>
      <c r="BM275" s="224" t="s">
        <v>567</v>
      </c>
    </row>
    <row r="276" spans="1:51" s="13" customFormat="1" ht="12">
      <c r="A276" s="13"/>
      <c r="B276" s="226"/>
      <c r="C276" s="227"/>
      <c r="D276" s="228" t="s">
        <v>145</v>
      </c>
      <c r="E276" s="229" t="s">
        <v>19</v>
      </c>
      <c r="F276" s="230" t="s">
        <v>568</v>
      </c>
      <c r="G276" s="227"/>
      <c r="H276" s="231">
        <v>8.24</v>
      </c>
      <c r="I276" s="232"/>
      <c r="J276" s="227"/>
      <c r="K276" s="227"/>
      <c r="L276" s="233"/>
      <c r="M276" s="234"/>
      <c r="N276" s="235"/>
      <c r="O276" s="235"/>
      <c r="P276" s="235"/>
      <c r="Q276" s="235"/>
      <c r="R276" s="235"/>
      <c r="S276" s="235"/>
      <c r="T276" s="23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37" t="s">
        <v>145</v>
      </c>
      <c r="AU276" s="237" t="s">
        <v>81</v>
      </c>
      <c r="AV276" s="13" t="s">
        <v>81</v>
      </c>
      <c r="AW276" s="13" t="s">
        <v>33</v>
      </c>
      <c r="AX276" s="13" t="s">
        <v>72</v>
      </c>
      <c r="AY276" s="237" t="s">
        <v>135</v>
      </c>
    </row>
    <row r="277" spans="1:51" s="13" customFormat="1" ht="12">
      <c r="A277" s="13"/>
      <c r="B277" s="226"/>
      <c r="C277" s="227"/>
      <c r="D277" s="228" t="s">
        <v>145</v>
      </c>
      <c r="E277" s="229" t="s">
        <v>19</v>
      </c>
      <c r="F277" s="230" t="s">
        <v>569</v>
      </c>
      <c r="G277" s="227"/>
      <c r="H277" s="231">
        <v>4.173</v>
      </c>
      <c r="I277" s="232"/>
      <c r="J277" s="227"/>
      <c r="K277" s="227"/>
      <c r="L277" s="233"/>
      <c r="M277" s="234"/>
      <c r="N277" s="235"/>
      <c r="O277" s="235"/>
      <c r="P277" s="235"/>
      <c r="Q277" s="235"/>
      <c r="R277" s="235"/>
      <c r="S277" s="235"/>
      <c r="T277" s="23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37" t="s">
        <v>145</v>
      </c>
      <c r="AU277" s="237" t="s">
        <v>81</v>
      </c>
      <c r="AV277" s="13" t="s">
        <v>81</v>
      </c>
      <c r="AW277" s="13" t="s">
        <v>33</v>
      </c>
      <c r="AX277" s="13" t="s">
        <v>72</v>
      </c>
      <c r="AY277" s="237" t="s">
        <v>135</v>
      </c>
    </row>
    <row r="278" spans="1:51" s="14" customFormat="1" ht="12">
      <c r="A278" s="14"/>
      <c r="B278" s="238"/>
      <c r="C278" s="239"/>
      <c r="D278" s="228" t="s">
        <v>145</v>
      </c>
      <c r="E278" s="240" t="s">
        <v>19</v>
      </c>
      <c r="F278" s="241" t="s">
        <v>248</v>
      </c>
      <c r="G278" s="239"/>
      <c r="H278" s="242">
        <v>12.413</v>
      </c>
      <c r="I278" s="243"/>
      <c r="J278" s="239"/>
      <c r="K278" s="239"/>
      <c r="L278" s="244"/>
      <c r="M278" s="245"/>
      <c r="N278" s="246"/>
      <c r="O278" s="246"/>
      <c r="P278" s="246"/>
      <c r="Q278" s="246"/>
      <c r="R278" s="246"/>
      <c r="S278" s="246"/>
      <c r="T278" s="247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48" t="s">
        <v>145</v>
      </c>
      <c r="AU278" s="248" t="s">
        <v>81</v>
      </c>
      <c r="AV278" s="14" t="s">
        <v>136</v>
      </c>
      <c r="AW278" s="14" t="s">
        <v>33</v>
      </c>
      <c r="AX278" s="14" t="s">
        <v>77</v>
      </c>
      <c r="AY278" s="248" t="s">
        <v>135</v>
      </c>
    </row>
    <row r="279" spans="1:65" s="2" customFormat="1" ht="21.75" customHeight="1">
      <c r="A279" s="39"/>
      <c r="B279" s="40"/>
      <c r="C279" s="213" t="s">
        <v>570</v>
      </c>
      <c r="D279" s="213" t="s">
        <v>138</v>
      </c>
      <c r="E279" s="214" t="s">
        <v>571</v>
      </c>
      <c r="F279" s="215" t="s">
        <v>572</v>
      </c>
      <c r="G279" s="216" t="s">
        <v>156</v>
      </c>
      <c r="H279" s="217">
        <v>20</v>
      </c>
      <c r="I279" s="218"/>
      <c r="J279" s="219">
        <f>ROUND(I279*H279,2)</f>
        <v>0</v>
      </c>
      <c r="K279" s="215" t="s">
        <v>19</v>
      </c>
      <c r="L279" s="45"/>
      <c r="M279" s="220" t="s">
        <v>19</v>
      </c>
      <c r="N279" s="221" t="s">
        <v>44</v>
      </c>
      <c r="O279" s="85"/>
      <c r="P279" s="222">
        <f>O279*H279</f>
        <v>0</v>
      </c>
      <c r="Q279" s="222">
        <v>0.00433</v>
      </c>
      <c r="R279" s="222">
        <f>Q279*H279</f>
        <v>0.0866</v>
      </c>
      <c r="S279" s="222">
        <v>0</v>
      </c>
      <c r="T279" s="22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213</v>
      </c>
      <c r="AT279" s="224" t="s">
        <v>138</v>
      </c>
      <c r="AU279" s="224" t="s">
        <v>81</v>
      </c>
      <c r="AY279" s="18" t="s">
        <v>135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81</v>
      </c>
      <c r="BK279" s="225">
        <f>ROUND(I279*H279,2)</f>
        <v>0</v>
      </c>
      <c r="BL279" s="18" t="s">
        <v>213</v>
      </c>
      <c r="BM279" s="224" t="s">
        <v>573</v>
      </c>
    </row>
    <row r="280" spans="1:51" s="13" customFormat="1" ht="12">
      <c r="A280" s="13"/>
      <c r="B280" s="226"/>
      <c r="C280" s="227"/>
      <c r="D280" s="228" t="s">
        <v>145</v>
      </c>
      <c r="E280" s="229" t="s">
        <v>19</v>
      </c>
      <c r="F280" s="230" t="s">
        <v>574</v>
      </c>
      <c r="G280" s="227"/>
      <c r="H280" s="231">
        <v>20</v>
      </c>
      <c r="I280" s="232"/>
      <c r="J280" s="227"/>
      <c r="K280" s="227"/>
      <c r="L280" s="233"/>
      <c r="M280" s="234"/>
      <c r="N280" s="235"/>
      <c r="O280" s="235"/>
      <c r="P280" s="235"/>
      <c r="Q280" s="235"/>
      <c r="R280" s="235"/>
      <c r="S280" s="235"/>
      <c r="T280" s="23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7" t="s">
        <v>145</v>
      </c>
      <c r="AU280" s="237" t="s">
        <v>81</v>
      </c>
      <c r="AV280" s="13" t="s">
        <v>81</v>
      </c>
      <c r="AW280" s="13" t="s">
        <v>33</v>
      </c>
      <c r="AX280" s="13" t="s">
        <v>77</v>
      </c>
      <c r="AY280" s="237" t="s">
        <v>135</v>
      </c>
    </row>
    <row r="281" spans="1:65" s="2" customFormat="1" ht="16.5" customHeight="1">
      <c r="A281" s="39"/>
      <c r="B281" s="40"/>
      <c r="C281" s="213" t="s">
        <v>575</v>
      </c>
      <c r="D281" s="213" t="s">
        <v>138</v>
      </c>
      <c r="E281" s="214" t="s">
        <v>576</v>
      </c>
      <c r="F281" s="215" t="s">
        <v>577</v>
      </c>
      <c r="G281" s="216" t="s">
        <v>156</v>
      </c>
      <c r="H281" s="217">
        <v>95</v>
      </c>
      <c r="I281" s="218"/>
      <c r="J281" s="219">
        <f>ROUND(I281*H281,2)</f>
        <v>0</v>
      </c>
      <c r="K281" s="215" t="s">
        <v>142</v>
      </c>
      <c r="L281" s="45"/>
      <c r="M281" s="220" t="s">
        <v>19</v>
      </c>
      <c r="N281" s="221" t="s">
        <v>44</v>
      </c>
      <c r="O281" s="85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213</v>
      </c>
      <c r="AT281" s="224" t="s">
        <v>138</v>
      </c>
      <c r="AU281" s="224" t="s">
        <v>81</v>
      </c>
      <c r="AY281" s="18" t="s">
        <v>135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81</v>
      </c>
      <c r="BK281" s="225">
        <f>ROUND(I281*H281,2)</f>
        <v>0</v>
      </c>
      <c r="BL281" s="18" t="s">
        <v>213</v>
      </c>
      <c r="BM281" s="224" t="s">
        <v>578</v>
      </c>
    </row>
    <row r="282" spans="1:51" s="13" customFormat="1" ht="12">
      <c r="A282" s="13"/>
      <c r="B282" s="226"/>
      <c r="C282" s="227"/>
      <c r="D282" s="228" t="s">
        <v>145</v>
      </c>
      <c r="E282" s="229" t="s">
        <v>19</v>
      </c>
      <c r="F282" s="230" t="s">
        <v>579</v>
      </c>
      <c r="G282" s="227"/>
      <c r="H282" s="231">
        <v>95</v>
      </c>
      <c r="I282" s="232"/>
      <c r="J282" s="227"/>
      <c r="K282" s="227"/>
      <c r="L282" s="233"/>
      <c r="M282" s="234"/>
      <c r="N282" s="235"/>
      <c r="O282" s="235"/>
      <c r="P282" s="235"/>
      <c r="Q282" s="235"/>
      <c r="R282" s="235"/>
      <c r="S282" s="235"/>
      <c r="T282" s="23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37" t="s">
        <v>145</v>
      </c>
      <c r="AU282" s="237" t="s">
        <v>81</v>
      </c>
      <c r="AV282" s="13" t="s">
        <v>81</v>
      </c>
      <c r="AW282" s="13" t="s">
        <v>33</v>
      </c>
      <c r="AX282" s="13" t="s">
        <v>77</v>
      </c>
      <c r="AY282" s="237" t="s">
        <v>135</v>
      </c>
    </row>
    <row r="283" spans="1:65" s="2" customFormat="1" ht="16.5" customHeight="1">
      <c r="A283" s="39"/>
      <c r="B283" s="40"/>
      <c r="C283" s="260" t="s">
        <v>580</v>
      </c>
      <c r="D283" s="260" t="s">
        <v>252</v>
      </c>
      <c r="E283" s="261" t="s">
        <v>581</v>
      </c>
      <c r="F283" s="262" t="s">
        <v>582</v>
      </c>
      <c r="G283" s="263" t="s">
        <v>156</v>
      </c>
      <c r="H283" s="264">
        <v>95</v>
      </c>
      <c r="I283" s="265"/>
      <c r="J283" s="266">
        <f>ROUND(I283*H283,2)</f>
        <v>0</v>
      </c>
      <c r="K283" s="262" t="s">
        <v>142</v>
      </c>
      <c r="L283" s="267"/>
      <c r="M283" s="268" t="s">
        <v>19</v>
      </c>
      <c r="N283" s="269" t="s">
        <v>44</v>
      </c>
      <c r="O283" s="85"/>
      <c r="P283" s="222">
        <f>O283*H283</f>
        <v>0</v>
      </c>
      <c r="Q283" s="222">
        <v>0.00036</v>
      </c>
      <c r="R283" s="222">
        <f>Q283*H283</f>
        <v>0.0342</v>
      </c>
      <c r="S283" s="222">
        <v>0</v>
      </c>
      <c r="T283" s="223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24" t="s">
        <v>255</v>
      </c>
      <c r="AT283" s="224" t="s">
        <v>252</v>
      </c>
      <c r="AU283" s="224" t="s">
        <v>81</v>
      </c>
      <c r="AY283" s="18" t="s">
        <v>135</v>
      </c>
      <c r="BE283" s="225">
        <f>IF(N283="základní",J283,0)</f>
        <v>0</v>
      </c>
      <c r="BF283" s="225">
        <f>IF(N283="snížená",J283,0)</f>
        <v>0</v>
      </c>
      <c r="BG283" s="225">
        <f>IF(N283="zákl. přenesená",J283,0)</f>
        <v>0</v>
      </c>
      <c r="BH283" s="225">
        <f>IF(N283="sníž. přenesená",J283,0)</f>
        <v>0</v>
      </c>
      <c r="BI283" s="225">
        <f>IF(N283="nulová",J283,0)</f>
        <v>0</v>
      </c>
      <c r="BJ283" s="18" t="s">
        <v>81</v>
      </c>
      <c r="BK283" s="225">
        <f>ROUND(I283*H283,2)</f>
        <v>0</v>
      </c>
      <c r="BL283" s="18" t="s">
        <v>213</v>
      </c>
      <c r="BM283" s="224" t="s">
        <v>583</v>
      </c>
    </row>
    <row r="284" spans="1:65" s="2" customFormat="1" ht="16.5" customHeight="1">
      <c r="A284" s="39"/>
      <c r="B284" s="40"/>
      <c r="C284" s="213" t="s">
        <v>584</v>
      </c>
      <c r="D284" s="213" t="s">
        <v>138</v>
      </c>
      <c r="E284" s="214" t="s">
        <v>585</v>
      </c>
      <c r="F284" s="215" t="s">
        <v>586</v>
      </c>
      <c r="G284" s="216" t="s">
        <v>173</v>
      </c>
      <c r="H284" s="217">
        <v>93.205</v>
      </c>
      <c r="I284" s="218"/>
      <c r="J284" s="219">
        <f>ROUND(I284*H284,2)</f>
        <v>0</v>
      </c>
      <c r="K284" s="215" t="s">
        <v>142</v>
      </c>
      <c r="L284" s="45"/>
      <c r="M284" s="220" t="s">
        <v>19</v>
      </c>
      <c r="N284" s="221" t="s">
        <v>44</v>
      </c>
      <c r="O284" s="85"/>
      <c r="P284" s="222">
        <f>O284*H284</f>
        <v>0</v>
      </c>
      <c r="Q284" s="222">
        <v>0.00428</v>
      </c>
      <c r="R284" s="222">
        <f>Q284*H284</f>
        <v>0.3989174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213</v>
      </c>
      <c r="AT284" s="224" t="s">
        <v>138</v>
      </c>
      <c r="AU284" s="224" t="s">
        <v>81</v>
      </c>
      <c r="AY284" s="18" t="s">
        <v>135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81</v>
      </c>
      <c r="BK284" s="225">
        <f>ROUND(I284*H284,2)</f>
        <v>0</v>
      </c>
      <c r="BL284" s="18" t="s">
        <v>213</v>
      </c>
      <c r="BM284" s="224" t="s">
        <v>587</v>
      </c>
    </row>
    <row r="285" spans="1:51" s="13" customFormat="1" ht="12">
      <c r="A285" s="13"/>
      <c r="B285" s="226"/>
      <c r="C285" s="227"/>
      <c r="D285" s="228" t="s">
        <v>145</v>
      </c>
      <c r="E285" s="229" t="s">
        <v>19</v>
      </c>
      <c r="F285" s="230" t="s">
        <v>588</v>
      </c>
      <c r="G285" s="227"/>
      <c r="H285" s="231">
        <v>91.605</v>
      </c>
      <c r="I285" s="232"/>
      <c r="J285" s="227"/>
      <c r="K285" s="227"/>
      <c r="L285" s="233"/>
      <c r="M285" s="234"/>
      <c r="N285" s="235"/>
      <c r="O285" s="235"/>
      <c r="P285" s="235"/>
      <c r="Q285" s="235"/>
      <c r="R285" s="235"/>
      <c r="S285" s="235"/>
      <c r="T285" s="236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37" t="s">
        <v>145</v>
      </c>
      <c r="AU285" s="237" t="s">
        <v>81</v>
      </c>
      <c r="AV285" s="13" t="s">
        <v>81</v>
      </c>
      <c r="AW285" s="13" t="s">
        <v>33</v>
      </c>
      <c r="AX285" s="13" t="s">
        <v>72</v>
      </c>
      <c r="AY285" s="237" t="s">
        <v>135</v>
      </c>
    </row>
    <row r="286" spans="1:51" s="13" customFormat="1" ht="12">
      <c r="A286" s="13"/>
      <c r="B286" s="226"/>
      <c r="C286" s="227"/>
      <c r="D286" s="228" t="s">
        <v>145</v>
      </c>
      <c r="E286" s="229" t="s">
        <v>19</v>
      </c>
      <c r="F286" s="230" t="s">
        <v>589</v>
      </c>
      <c r="G286" s="227"/>
      <c r="H286" s="231">
        <v>1.6</v>
      </c>
      <c r="I286" s="232"/>
      <c r="J286" s="227"/>
      <c r="K286" s="227"/>
      <c r="L286" s="233"/>
      <c r="M286" s="234"/>
      <c r="N286" s="235"/>
      <c r="O286" s="235"/>
      <c r="P286" s="235"/>
      <c r="Q286" s="235"/>
      <c r="R286" s="235"/>
      <c r="S286" s="235"/>
      <c r="T286" s="23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37" t="s">
        <v>145</v>
      </c>
      <c r="AU286" s="237" t="s">
        <v>81</v>
      </c>
      <c r="AV286" s="13" t="s">
        <v>81</v>
      </c>
      <c r="AW286" s="13" t="s">
        <v>33</v>
      </c>
      <c r="AX286" s="13" t="s">
        <v>72</v>
      </c>
      <c r="AY286" s="237" t="s">
        <v>135</v>
      </c>
    </row>
    <row r="287" spans="1:51" s="14" customFormat="1" ht="12">
      <c r="A287" s="14"/>
      <c r="B287" s="238"/>
      <c r="C287" s="239"/>
      <c r="D287" s="228" t="s">
        <v>145</v>
      </c>
      <c r="E287" s="240" t="s">
        <v>19</v>
      </c>
      <c r="F287" s="241" t="s">
        <v>248</v>
      </c>
      <c r="G287" s="239"/>
      <c r="H287" s="242">
        <v>93.205</v>
      </c>
      <c r="I287" s="243"/>
      <c r="J287" s="239"/>
      <c r="K287" s="239"/>
      <c r="L287" s="244"/>
      <c r="M287" s="245"/>
      <c r="N287" s="246"/>
      <c r="O287" s="246"/>
      <c r="P287" s="246"/>
      <c r="Q287" s="246"/>
      <c r="R287" s="246"/>
      <c r="S287" s="246"/>
      <c r="T287" s="247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48" t="s">
        <v>145</v>
      </c>
      <c r="AU287" s="248" t="s">
        <v>81</v>
      </c>
      <c r="AV287" s="14" t="s">
        <v>136</v>
      </c>
      <c r="AW287" s="14" t="s">
        <v>33</v>
      </c>
      <c r="AX287" s="14" t="s">
        <v>77</v>
      </c>
      <c r="AY287" s="248" t="s">
        <v>135</v>
      </c>
    </row>
    <row r="288" spans="1:65" s="2" customFormat="1" ht="21.75" customHeight="1">
      <c r="A288" s="39"/>
      <c r="B288" s="40"/>
      <c r="C288" s="213" t="s">
        <v>590</v>
      </c>
      <c r="D288" s="213" t="s">
        <v>138</v>
      </c>
      <c r="E288" s="214" t="s">
        <v>591</v>
      </c>
      <c r="F288" s="215" t="s">
        <v>592</v>
      </c>
      <c r="G288" s="216" t="s">
        <v>156</v>
      </c>
      <c r="H288" s="217">
        <v>6</v>
      </c>
      <c r="I288" s="218"/>
      <c r="J288" s="219">
        <f>ROUND(I288*H288,2)</f>
        <v>0</v>
      </c>
      <c r="K288" s="215" t="s">
        <v>142</v>
      </c>
      <c r="L288" s="45"/>
      <c r="M288" s="220" t="s">
        <v>19</v>
      </c>
      <c r="N288" s="221" t="s">
        <v>44</v>
      </c>
      <c r="O288" s="85"/>
      <c r="P288" s="222">
        <f>O288*H288</f>
        <v>0</v>
      </c>
      <c r="Q288" s="222">
        <v>9E-05</v>
      </c>
      <c r="R288" s="222">
        <f>Q288*H288</f>
        <v>0.00054</v>
      </c>
      <c r="S288" s="222">
        <v>0</v>
      </c>
      <c r="T288" s="22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213</v>
      </c>
      <c r="AT288" s="224" t="s">
        <v>138</v>
      </c>
      <c r="AU288" s="224" t="s">
        <v>81</v>
      </c>
      <c r="AY288" s="18" t="s">
        <v>135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81</v>
      </c>
      <c r="BK288" s="225">
        <f>ROUND(I288*H288,2)</f>
        <v>0</v>
      </c>
      <c r="BL288" s="18" t="s">
        <v>213</v>
      </c>
      <c r="BM288" s="224" t="s">
        <v>593</v>
      </c>
    </row>
    <row r="289" spans="1:51" s="13" customFormat="1" ht="12">
      <c r="A289" s="13"/>
      <c r="B289" s="226"/>
      <c r="C289" s="227"/>
      <c r="D289" s="228" t="s">
        <v>145</v>
      </c>
      <c r="E289" s="229" t="s">
        <v>19</v>
      </c>
      <c r="F289" s="230" t="s">
        <v>594</v>
      </c>
      <c r="G289" s="227"/>
      <c r="H289" s="231">
        <v>6</v>
      </c>
      <c r="I289" s="232"/>
      <c r="J289" s="227"/>
      <c r="K289" s="227"/>
      <c r="L289" s="233"/>
      <c r="M289" s="234"/>
      <c r="N289" s="235"/>
      <c r="O289" s="235"/>
      <c r="P289" s="235"/>
      <c r="Q289" s="235"/>
      <c r="R289" s="235"/>
      <c r="S289" s="235"/>
      <c r="T289" s="23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7" t="s">
        <v>145</v>
      </c>
      <c r="AU289" s="237" t="s">
        <v>81</v>
      </c>
      <c r="AV289" s="13" t="s">
        <v>81</v>
      </c>
      <c r="AW289" s="13" t="s">
        <v>33</v>
      </c>
      <c r="AX289" s="13" t="s">
        <v>77</v>
      </c>
      <c r="AY289" s="237" t="s">
        <v>135</v>
      </c>
    </row>
    <row r="290" spans="1:65" s="2" customFormat="1" ht="16.5" customHeight="1">
      <c r="A290" s="39"/>
      <c r="B290" s="40"/>
      <c r="C290" s="213" t="s">
        <v>595</v>
      </c>
      <c r="D290" s="213" t="s">
        <v>138</v>
      </c>
      <c r="E290" s="214" t="s">
        <v>596</v>
      </c>
      <c r="F290" s="215" t="s">
        <v>597</v>
      </c>
      <c r="G290" s="216" t="s">
        <v>156</v>
      </c>
      <c r="H290" s="217">
        <v>5</v>
      </c>
      <c r="I290" s="218"/>
      <c r="J290" s="219">
        <f>ROUND(I290*H290,2)</f>
        <v>0</v>
      </c>
      <c r="K290" s="215" t="s">
        <v>19</v>
      </c>
      <c r="L290" s="45"/>
      <c r="M290" s="220" t="s">
        <v>19</v>
      </c>
      <c r="N290" s="221" t="s">
        <v>44</v>
      </c>
      <c r="O290" s="85"/>
      <c r="P290" s="222">
        <f>O290*H290</f>
        <v>0</v>
      </c>
      <c r="Q290" s="222">
        <v>0.00013</v>
      </c>
      <c r="R290" s="222">
        <f>Q290*H290</f>
        <v>0.00065</v>
      </c>
      <c r="S290" s="222">
        <v>0</v>
      </c>
      <c r="T290" s="22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4" t="s">
        <v>213</v>
      </c>
      <c r="AT290" s="224" t="s">
        <v>138</v>
      </c>
      <c r="AU290" s="224" t="s">
        <v>81</v>
      </c>
      <c r="AY290" s="18" t="s">
        <v>135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81</v>
      </c>
      <c r="BK290" s="225">
        <f>ROUND(I290*H290,2)</f>
        <v>0</v>
      </c>
      <c r="BL290" s="18" t="s">
        <v>213</v>
      </c>
      <c r="BM290" s="224" t="s">
        <v>598</v>
      </c>
    </row>
    <row r="291" spans="1:65" s="2" customFormat="1" ht="16.5" customHeight="1">
      <c r="A291" s="39"/>
      <c r="B291" s="40"/>
      <c r="C291" s="213" t="s">
        <v>599</v>
      </c>
      <c r="D291" s="213" t="s">
        <v>138</v>
      </c>
      <c r="E291" s="214" t="s">
        <v>600</v>
      </c>
      <c r="F291" s="215" t="s">
        <v>601</v>
      </c>
      <c r="G291" s="216" t="s">
        <v>173</v>
      </c>
      <c r="H291" s="217">
        <v>15</v>
      </c>
      <c r="I291" s="218"/>
      <c r="J291" s="219">
        <f>ROUND(I291*H291,2)</f>
        <v>0</v>
      </c>
      <c r="K291" s="215" t="s">
        <v>142</v>
      </c>
      <c r="L291" s="45"/>
      <c r="M291" s="220" t="s">
        <v>19</v>
      </c>
      <c r="N291" s="221" t="s">
        <v>44</v>
      </c>
      <c r="O291" s="85"/>
      <c r="P291" s="222">
        <f>O291*H291</f>
        <v>0</v>
      </c>
      <c r="Q291" s="222">
        <v>0.00243</v>
      </c>
      <c r="R291" s="222">
        <f>Q291*H291</f>
        <v>0.036449999999999996</v>
      </c>
      <c r="S291" s="222">
        <v>0</v>
      </c>
      <c r="T291" s="22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213</v>
      </c>
      <c r="AT291" s="224" t="s">
        <v>138</v>
      </c>
      <c r="AU291" s="224" t="s">
        <v>81</v>
      </c>
      <c r="AY291" s="18" t="s">
        <v>135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81</v>
      </c>
      <c r="BK291" s="225">
        <f>ROUND(I291*H291,2)</f>
        <v>0</v>
      </c>
      <c r="BL291" s="18" t="s">
        <v>213</v>
      </c>
      <c r="BM291" s="224" t="s">
        <v>602</v>
      </c>
    </row>
    <row r="292" spans="1:65" s="2" customFormat="1" ht="16.5" customHeight="1">
      <c r="A292" s="39"/>
      <c r="B292" s="40"/>
      <c r="C292" s="213" t="s">
        <v>603</v>
      </c>
      <c r="D292" s="213" t="s">
        <v>138</v>
      </c>
      <c r="E292" s="214" t="s">
        <v>604</v>
      </c>
      <c r="F292" s="215" t="s">
        <v>605</v>
      </c>
      <c r="G292" s="216" t="s">
        <v>173</v>
      </c>
      <c r="H292" s="217">
        <v>73</v>
      </c>
      <c r="I292" s="218"/>
      <c r="J292" s="219">
        <f>ROUND(I292*H292,2)</f>
        <v>0</v>
      </c>
      <c r="K292" s="215" t="s">
        <v>142</v>
      </c>
      <c r="L292" s="45"/>
      <c r="M292" s="220" t="s">
        <v>19</v>
      </c>
      <c r="N292" s="221" t="s">
        <v>44</v>
      </c>
      <c r="O292" s="85"/>
      <c r="P292" s="222">
        <f>O292*H292</f>
        <v>0</v>
      </c>
      <c r="Q292" s="222">
        <v>0.00138</v>
      </c>
      <c r="R292" s="222">
        <f>Q292*H292</f>
        <v>0.10074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213</v>
      </c>
      <c r="AT292" s="224" t="s">
        <v>138</v>
      </c>
      <c r="AU292" s="224" t="s">
        <v>81</v>
      </c>
      <c r="AY292" s="18" t="s">
        <v>135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81</v>
      </c>
      <c r="BK292" s="225">
        <f>ROUND(I292*H292,2)</f>
        <v>0</v>
      </c>
      <c r="BL292" s="18" t="s">
        <v>213</v>
      </c>
      <c r="BM292" s="224" t="s">
        <v>606</v>
      </c>
    </row>
    <row r="293" spans="1:51" s="13" customFormat="1" ht="12">
      <c r="A293" s="13"/>
      <c r="B293" s="226"/>
      <c r="C293" s="227"/>
      <c r="D293" s="228" t="s">
        <v>145</v>
      </c>
      <c r="E293" s="229" t="s">
        <v>19</v>
      </c>
      <c r="F293" s="230" t="s">
        <v>607</v>
      </c>
      <c r="G293" s="227"/>
      <c r="H293" s="231">
        <v>73</v>
      </c>
      <c r="I293" s="232"/>
      <c r="J293" s="227"/>
      <c r="K293" s="227"/>
      <c r="L293" s="233"/>
      <c r="M293" s="234"/>
      <c r="N293" s="235"/>
      <c r="O293" s="235"/>
      <c r="P293" s="235"/>
      <c r="Q293" s="235"/>
      <c r="R293" s="235"/>
      <c r="S293" s="235"/>
      <c r="T293" s="236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37" t="s">
        <v>145</v>
      </c>
      <c r="AU293" s="237" t="s">
        <v>81</v>
      </c>
      <c r="AV293" s="13" t="s">
        <v>81</v>
      </c>
      <c r="AW293" s="13" t="s">
        <v>33</v>
      </c>
      <c r="AX293" s="13" t="s">
        <v>77</v>
      </c>
      <c r="AY293" s="237" t="s">
        <v>135</v>
      </c>
    </row>
    <row r="294" spans="1:65" s="2" customFormat="1" ht="16.5" customHeight="1">
      <c r="A294" s="39"/>
      <c r="B294" s="40"/>
      <c r="C294" s="213" t="s">
        <v>608</v>
      </c>
      <c r="D294" s="213" t="s">
        <v>138</v>
      </c>
      <c r="E294" s="214" t="s">
        <v>609</v>
      </c>
      <c r="F294" s="215" t="s">
        <v>610</v>
      </c>
      <c r="G294" s="216" t="s">
        <v>156</v>
      </c>
      <c r="H294" s="217">
        <v>6</v>
      </c>
      <c r="I294" s="218"/>
      <c r="J294" s="219">
        <f>ROUND(I294*H294,2)</f>
        <v>0</v>
      </c>
      <c r="K294" s="215" t="s">
        <v>19</v>
      </c>
      <c r="L294" s="45"/>
      <c r="M294" s="220" t="s">
        <v>19</v>
      </c>
      <c r="N294" s="221" t="s">
        <v>44</v>
      </c>
      <c r="O294" s="85"/>
      <c r="P294" s="222">
        <f>O294*H294</f>
        <v>0</v>
      </c>
      <c r="Q294" s="222">
        <v>0</v>
      </c>
      <c r="R294" s="222">
        <f>Q294*H294</f>
        <v>0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213</v>
      </c>
      <c r="AT294" s="224" t="s">
        <v>138</v>
      </c>
      <c r="AU294" s="224" t="s">
        <v>81</v>
      </c>
      <c r="AY294" s="18" t="s">
        <v>135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81</v>
      </c>
      <c r="BK294" s="225">
        <f>ROUND(I294*H294,2)</f>
        <v>0</v>
      </c>
      <c r="BL294" s="18" t="s">
        <v>213</v>
      </c>
      <c r="BM294" s="224" t="s">
        <v>611</v>
      </c>
    </row>
    <row r="295" spans="1:65" s="2" customFormat="1" ht="16.5" customHeight="1">
      <c r="A295" s="39"/>
      <c r="B295" s="40"/>
      <c r="C295" s="213" t="s">
        <v>612</v>
      </c>
      <c r="D295" s="213" t="s">
        <v>138</v>
      </c>
      <c r="E295" s="214" t="s">
        <v>613</v>
      </c>
      <c r="F295" s="215" t="s">
        <v>614</v>
      </c>
      <c r="G295" s="216" t="s">
        <v>156</v>
      </c>
      <c r="H295" s="217">
        <v>6</v>
      </c>
      <c r="I295" s="218"/>
      <c r="J295" s="219">
        <f>ROUND(I295*H295,2)</f>
        <v>0</v>
      </c>
      <c r="K295" s="215" t="s">
        <v>19</v>
      </c>
      <c r="L295" s="45"/>
      <c r="M295" s="220" t="s">
        <v>19</v>
      </c>
      <c r="N295" s="221" t="s">
        <v>44</v>
      </c>
      <c r="O295" s="85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213</v>
      </c>
      <c r="AT295" s="224" t="s">
        <v>138</v>
      </c>
      <c r="AU295" s="224" t="s">
        <v>81</v>
      </c>
      <c r="AY295" s="18" t="s">
        <v>135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81</v>
      </c>
      <c r="BK295" s="225">
        <f>ROUND(I295*H295,2)</f>
        <v>0</v>
      </c>
      <c r="BL295" s="18" t="s">
        <v>213</v>
      </c>
      <c r="BM295" s="224" t="s">
        <v>615</v>
      </c>
    </row>
    <row r="296" spans="1:65" s="2" customFormat="1" ht="21.75" customHeight="1">
      <c r="A296" s="39"/>
      <c r="B296" s="40"/>
      <c r="C296" s="213" t="s">
        <v>616</v>
      </c>
      <c r="D296" s="213" t="s">
        <v>138</v>
      </c>
      <c r="E296" s="214" t="s">
        <v>617</v>
      </c>
      <c r="F296" s="215" t="s">
        <v>618</v>
      </c>
      <c r="G296" s="216" t="s">
        <v>398</v>
      </c>
      <c r="H296" s="217">
        <v>1</v>
      </c>
      <c r="I296" s="218"/>
      <c r="J296" s="219">
        <f>ROUND(I296*H296,2)</f>
        <v>0</v>
      </c>
      <c r="K296" s="215" t="s">
        <v>19</v>
      </c>
      <c r="L296" s="45"/>
      <c r="M296" s="220" t="s">
        <v>19</v>
      </c>
      <c r="N296" s="221" t="s">
        <v>44</v>
      </c>
      <c r="O296" s="85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4" t="s">
        <v>213</v>
      </c>
      <c r="AT296" s="224" t="s">
        <v>138</v>
      </c>
      <c r="AU296" s="224" t="s">
        <v>81</v>
      </c>
      <c r="AY296" s="18" t="s">
        <v>135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81</v>
      </c>
      <c r="BK296" s="225">
        <f>ROUND(I296*H296,2)</f>
        <v>0</v>
      </c>
      <c r="BL296" s="18" t="s">
        <v>213</v>
      </c>
      <c r="BM296" s="224" t="s">
        <v>619</v>
      </c>
    </row>
    <row r="297" spans="1:65" s="2" customFormat="1" ht="21.75" customHeight="1">
      <c r="A297" s="39"/>
      <c r="B297" s="40"/>
      <c r="C297" s="213" t="s">
        <v>620</v>
      </c>
      <c r="D297" s="213" t="s">
        <v>138</v>
      </c>
      <c r="E297" s="214" t="s">
        <v>621</v>
      </c>
      <c r="F297" s="215" t="s">
        <v>622</v>
      </c>
      <c r="G297" s="216" t="s">
        <v>199</v>
      </c>
      <c r="H297" s="217">
        <v>3</v>
      </c>
      <c r="I297" s="218"/>
      <c r="J297" s="219">
        <f>ROUND(I297*H297,2)</f>
        <v>0</v>
      </c>
      <c r="K297" s="215" t="s">
        <v>142</v>
      </c>
      <c r="L297" s="45"/>
      <c r="M297" s="220" t="s">
        <v>19</v>
      </c>
      <c r="N297" s="221" t="s">
        <v>44</v>
      </c>
      <c r="O297" s="85"/>
      <c r="P297" s="222">
        <f>O297*H297</f>
        <v>0</v>
      </c>
      <c r="Q297" s="222">
        <v>0</v>
      </c>
      <c r="R297" s="222">
        <f>Q297*H297</f>
        <v>0</v>
      </c>
      <c r="S297" s="222">
        <v>0</v>
      </c>
      <c r="T297" s="22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213</v>
      </c>
      <c r="AT297" s="224" t="s">
        <v>138</v>
      </c>
      <c r="AU297" s="224" t="s">
        <v>81</v>
      </c>
      <c r="AY297" s="18" t="s">
        <v>135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81</v>
      </c>
      <c r="BK297" s="225">
        <f>ROUND(I297*H297,2)</f>
        <v>0</v>
      </c>
      <c r="BL297" s="18" t="s">
        <v>213</v>
      </c>
      <c r="BM297" s="224" t="s">
        <v>623</v>
      </c>
    </row>
    <row r="298" spans="1:65" s="2" customFormat="1" ht="21.75" customHeight="1">
      <c r="A298" s="39"/>
      <c r="B298" s="40"/>
      <c r="C298" s="213" t="s">
        <v>624</v>
      </c>
      <c r="D298" s="213" t="s">
        <v>138</v>
      </c>
      <c r="E298" s="214" t="s">
        <v>625</v>
      </c>
      <c r="F298" s="215" t="s">
        <v>626</v>
      </c>
      <c r="G298" s="216" t="s">
        <v>199</v>
      </c>
      <c r="H298" s="217">
        <v>3</v>
      </c>
      <c r="I298" s="218"/>
      <c r="J298" s="219">
        <f>ROUND(I298*H298,2)</f>
        <v>0</v>
      </c>
      <c r="K298" s="215" t="s">
        <v>142</v>
      </c>
      <c r="L298" s="45"/>
      <c r="M298" s="220" t="s">
        <v>19</v>
      </c>
      <c r="N298" s="221" t="s">
        <v>44</v>
      </c>
      <c r="O298" s="85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213</v>
      </c>
      <c r="AT298" s="224" t="s">
        <v>138</v>
      </c>
      <c r="AU298" s="224" t="s">
        <v>81</v>
      </c>
      <c r="AY298" s="18" t="s">
        <v>135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81</v>
      </c>
      <c r="BK298" s="225">
        <f>ROUND(I298*H298,2)</f>
        <v>0</v>
      </c>
      <c r="BL298" s="18" t="s">
        <v>213</v>
      </c>
      <c r="BM298" s="224" t="s">
        <v>627</v>
      </c>
    </row>
    <row r="299" spans="1:63" s="12" customFormat="1" ht="22.8" customHeight="1">
      <c r="A299" s="12"/>
      <c r="B299" s="197"/>
      <c r="C299" s="198"/>
      <c r="D299" s="199" t="s">
        <v>71</v>
      </c>
      <c r="E299" s="211" t="s">
        <v>628</v>
      </c>
      <c r="F299" s="211" t="s">
        <v>629</v>
      </c>
      <c r="G299" s="198"/>
      <c r="H299" s="198"/>
      <c r="I299" s="201"/>
      <c r="J299" s="212">
        <f>BK299</f>
        <v>0</v>
      </c>
      <c r="K299" s="198"/>
      <c r="L299" s="203"/>
      <c r="M299" s="204"/>
      <c r="N299" s="205"/>
      <c r="O299" s="205"/>
      <c r="P299" s="206">
        <f>SUM(P300:P317)</f>
        <v>0</v>
      </c>
      <c r="Q299" s="205"/>
      <c r="R299" s="206">
        <f>SUM(R300:R317)</f>
        <v>0.06280552</v>
      </c>
      <c r="S299" s="205"/>
      <c r="T299" s="207">
        <f>SUM(T300:T317)</f>
        <v>7.720867200000001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8" t="s">
        <v>81</v>
      </c>
      <c r="AT299" s="209" t="s">
        <v>71</v>
      </c>
      <c r="AU299" s="209" t="s">
        <v>77</v>
      </c>
      <c r="AY299" s="208" t="s">
        <v>135</v>
      </c>
      <c r="BK299" s="210">
        <f>SUM(BK300:BK317)</f>
        <v>0</v>
      </c>
    </row>
    <row r="300" spans="1:65" s="2" customFormat="1" ht="16.5" customHeight="1">
      <c r="A300" s="39"/>
      <c r="B300" s="40"/>
      <c r="C300" s="213" t="s">
        <v>630</v>
      </c>
      <c r="D300" s="213" t="s">
        <v>138</v>
      </c>
      <c r="E300" s="214" t="s">
        <v>631</v>
      </c>
      <c r="F300" s="215" t="s">
        <v>632</v>
      </c>
      <c r="G300" s="216" t="s">
        <v>149</v>
      </c>
      <c r="H300" s="217">
        <v>418.49</v>
      </c>
      <c r="I300" s="218"/>
      <c r="J300" s="219">
        <f>ROUND(I300*H300,2)</f>
        <v>0</v>
      </c>
      <c r="K300" s="215" t="s">
        <v>142</v>
      </c>
      <c r="L300" s="45"/>
      <c r="M300" s="220" t="s">
        <v>19</v>
      </c>
      <c r="N300" s="221" t="s">
        <v>44</v>
      </c>
      <c r="O300" s="85"/>
      <c r="P300" s="222">
        <f>O300*H300</f>
        <v>0</v>
      </c>
      <c r="Q300" s="222">
        <v>0</v>
      </c>
      <c r="R300" s="222">
        <f>Q300*H300</f>
        <v>0</v>
      </c>
      <c r="S300" s="222">
        <v>0.01778</v>
      </c>
      <c r="T300" s="223">
        <f>S300*H300</f>
        <v>7.4407522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213</v>
      </c>
      <c r="AT300" s="224" t="s">
        <v>138</v>
      </c>
      <c r="AU300" s="224" t="s">
        <v>81</v>
      </c>
      <c r="AY300" s="18" t="s">
        <v>135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81</v>
      </c>
      <c r="BK300" s="225">
        <f>ROUND(I300*H300,2)</f>
        <v>0</v>
      </c>
      <c r="BL300" s="18" t="s">
        <v>213</v>
      </c>
      <c r="BM300" s="224" t="s">
        <v>633</v>
      </c>
    </row>
    <row r="301" spans="1:51" s="13" customFormat="1" ht="12">
      <c r="A301" s="13"/>
      <c r="B301" s="226"/>
      <c r="C301" s="227"/>
      <c r="D301" s="228" t="s">
        <v>145</v>
      </c>
      <c r="E301" s="229" t="s">
        <v>19</v>
      </c>
      <c r="F301" s="230" t="s">
        <v>89</v>
      </c>
      <c r="G301" s="227"/>
      <c r="H301" s="231">
        <v>418.49</v>
      </c>
      <c r="I301" s="232"/>
      <c r="J301" s="227"/>
      <c r="K301" s="227"/>
      <c r="L301" s="233"/>
      <c r="M301" s="234"/>
      <c r="N301" s="235"/>
      <c r="O301" s="235"/>
      <c r="P301" s="235"/>
      <c r="Q301" s="235"/>
      <c r="R301" s="235"/>
      <c r="S301" s="235"/>
      <c r="T301" s="23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37" t="s">
        <v>145</v>
      </c>
      <c r="AU301" s="237" t="s">
        <v>81</v>
      </c>
      <c r="AV301" s="13" t="s">
        <v>81</v>
      </c>
      <c r="AW301" s="13" t="s">
        <v>33</v>
      </c>
      <c r="AX301" s="13" t="s">
        <v>77</v>
      </c>
      <c r="AY301" s="237" t="s">
        <v>135</v>
      </c>
    </row>
    <row r="302" spans="1:65" s="2" customFormat="1" ht="16.5" customHeight="1">
      <c r="A302" s="39"/>
      <c r="B302" s="40"/>
      <c r="C302" s="213" t="s">
        <v>634</v>
      </c>
      <c r="D302" s="213" t="s">
        <v>138</v>
      </c>
      <c r="E302" s="214" t="s">
        <v>635</v>
      </c>
      <c r="F302" s="215" t="s">
        <v>636</v>
      </c>
      <c r="G302" s="216" t="s">
        <v>173</v>
      </c>
      <c r="H302" s="217">
        <v>60.5</v>
      </c>
      <c r="I302" s="218"/>
      <c r="J302" s="219">
        <f>ROUND(I302*H302,2)</f>
        <v>0</v>
      </c>
      <c r="K302" s="215" t="s">
        <v>142</v>
      </c>
      <c r="L302" s="45"/>
      <c r="M302" s="220" t="s">
        <v>19</v>
      </c>
      <c r="N302" s="221" t="s">
        <v>44</v>
      </c>
      <c r="O302" s="85"/>
      <c r="P302" s="222">
        <f>O302*H302</f>
        <v>0</v>
      </c>
      <c r="Q302" s="222">
        <v>0</v>
      </c>
      <c r="R302" s="222">
        <f>Q302*H302</f>
        <v>0</v>
      </c>
      <c r="S302" s="222">
        <v>0.00463</v>
      </c>
      <c r="T302" s="223">
        <f>S302*H302</f>
        <v>0.28011499999999995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213</v>
      </c>
      <c r="AT302" s="224" t="s">
        <v>138</v>
      </c>
      <c r="AU302" s="224" t="s">
        <v>81</v>
      </c>
      <c r="AY302" s="18" t="s">
        <v>135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81</v>
      </c>
      <c r="BK302" s="225">
        <f>ROUND(I302*H302,2)</f>
        <v>0</v>
      </c>
      <c r="BL302" s="18" t="s">
        <v>213</v>
      </c>
      <c r="BM302" s="224" t="s">
        <v>637</v>
      </c>
    </row>
    <row r="303" spans="1:51" s="13" customFormat="1" ht="12">
      <c r="A303" s="13"/>
      <c r="B303" s="226"/>
      <c r="C303" s="227"/>
      <c r="D303" s="228" t="s">
        <v>145</v>
      </c>
      <c r="E303" s="229" t="s">
        <v>19</v>
      </c>
      <c r="F303" s="230" t="s">
        <v>638</v>
      </c>
      <c r="G303" s="227"/>
      <c r="H303" s="231">
        <v>60.5</v>
      </c>
      <c r="I303" s="232"/>
      <c r="J303" s="227"/>
      <c r="K303" s="227"/>
      <c r="L303" s="233"/>
      <c r="M303" s="234"/>
      <c r="N303" s="235"/>
      <c r="O303" s="235"/>
      <c r="P303" s="235"/>
      <c r="Q303" s="235"/>
      <c r="R303" s="235"/>
      <c r="S303" s="235"/>
      <c r="T303" s="23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37" t="s">
        <v>145</v>
      </c>
      <c r="AU303" s="237" t="s">
        <v>81</v>
      </c>
      <c r="AV303" s="13" t="s">
        <v>81</v>
      </c>
      <c r="AW303" s="13" t="s">
        <v>33</v>
      </c>
      <c r="AX303" s="13" t="s">
        <v>77</v>
      </c>
      <c r="AY303" s="237" t="s">
        <v>135</v>
      </c>
    </row>
    <row r="304" spans="1:65" s="2" customFormat="1" ht="16.5" customHeight="1">
      <c r="A304" s="39"/>
      <c r="B304" s="40"/>
      <c r="C304" s="213" t="s">
        <v>639</v>
      </c>
      <c r="D304" s="213" t="s">
        <v>138</v>
      </c>
      <c r="E304" s="214" t="s">
        <v>640</v>
      </c>
      <c r="F304" s="215" t="s">
        <v>641</v>
      </c>
      <c r="G304" s="216" t="s">
        <v>149</v>
      </c>
      <c r="H304" s="217">
        <v>418.49</v>
      </c>
      <c r="I304" s="218"/>
      <c r="J304" s="219">
        <f>ROUND(I304*H304,2)</f>
        <v>0</v>
      </c>
      <c r="K304" s="215" t="s">
        <v>142</v>
      </c>
      <c r="L304" s="45"/>
      <c r="M304" s="220" t="s">
        <v>19</v>
      </c>
      <c r="N304" s="221" t="s">
        <v>44</v>
      </c>
      <c r="O304" s="85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213</v>
      </c>
      <c r="AT304" s="224" t="s">
        <v>138</v>
      </c>
      <c r="AU304" s="224" t="s">
        <v>81</v>
      </c>
      <c r="AY304" s="18" t="s">
        <v>135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81</v>
      </c>
      <c r="BK304" s="225">
        <f>ROUND(I304*H304,2)</f>
        <v>0</v>
      </c>
      <c r="BL304" s="18" t="s">
        <v>213</v>
      </c>
      <c r="BM304" s="224" t="s">
        <v>642</v>
      </c>
    </row>
    <row r="305" spans="1:51" s="13" customFormat="1" ht="12">
      <c r="A305" s="13"/>
      <c r="B305" s="226"/>
      <c r="C305" s="227"/>
      <c r="D305" s="228" t="s">
        <v>145</v>
      </c>
      <c r="E305" s="229" t="s">
        <v>19</v>
      </c>
      <c r="F305" s="230" t="s">
        <v>89</v>
      </c>
      <c r="G305" s="227"/>
      <c r="H305" s="231">
        <v>418.49</v>
      </c>
      <c r="I305" s="232"/>
      <c r="J305" s="227"/>
      <c r="K305" s="227"/>
      <c r="L305" s="233"/>
      <c r="M305" s="234"/>
      <c r="N305" s="235"/>
      <c r="O305" s="235"/>
      <c r="P305" s="235"/>
      <c r="Q305" s="235"/>
      <c r="R305" s="235"/>
      <c r="S305" s="235"/>
      <c r="T305" s="23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37" t="s">
        <v>145</v>
      </c>
      <c r="AU305" s="237" t="s">
        <v>81</v>
      </c>
      <c r="AV305" s="13" t="s">
        <v>81</v>
      </c>
      <c r="AW305" s="13" t="s">
        <v>33</v>
      </c>
      <c r="AX305" s="13" t="s">
        <v>77</v>
      </c>
      <c r="AY305" s="237" t="s">
        <v>135</v>
      </c>
    </row>
    <row r="306" spans="1:65" s="2" customFormat="1" ht="16.5" customHeight="1">
      <c r="A306" s="39"/>
      <c r="B306" s="40"/>
      <c r="C306" s="213" t="s">
        <v>643</v>
      </c>
      <c r="D306" s="213" t="s">
        <v>138</v>
      </c>
      <c r="E306" s="214" t="s">
        <v>644</v>
      </c>
      <c r="F306" s="215" t="s">
        <v>645</v>
      </c>
      <c r="G306" s="216" t="s">
        <v>149</v>
      </c>
      <c r="H306" s="217">
        <v>410.71</v>
      </c>
      <c r="I306" s="218"/>
      <c r="J306" s="219">
        <f>ROUND(I306*H306,2)</f>
        <v>0</v>
      </c>
      <c r="K306" s="215" t="s">
        <v>19</v>
      </c>
      <c r="L306" s="45"/>
      <c r="M306" s="220" t="s">
        <v>19</v>
      </c>
      <c r="N306" s="221" t="s">
        <v>44</v>
      </c>
      <c r="O306" s="85"/>
      <c r="P306" s="222">
        <f>O306*H306</f>
        <v>0</v>
      </c>
      <c r="Q306" s="222">
        <v>0</v>
      </c>
      <c r="R306" s="222">
        <f>Q306*H306</f>
        <v>0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213</v>
      </c>
      <c r="AT306" s="224" t="s">
        <v>138</v>
      </c>
      <c r="AU306" s="224" t="s">
        <v>81</v>
      </c>
      <c r="AY306" s="18" t="s">
        <v>135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81</v>
      </c>
      <c r="BK306" s="225">
        <f>ROUND(I306*H306,2)</f>
        <v>0</v>
      </c>
      <c r="BL306" s="18" t="s">
        <v>213</v>
      </c>
      <c r="BM306" s="224" t="s">
        <v>646</v>
      </c>
    </row>
    <row r="307" spans="1:65" s="2" customFormat="1" ht="16.5" customHeight="1">
      <c r="A307" s="39"/>
      <c r="B307" s="40"/>
      <c r="C307" s="213" t="s">
        <v>647</v>
      </c>
      <c r="D307" s="213" t="s">
        <v>138</v>
      </c>
      <c r="E307" s="214" t="s">
        <v>648</v>
      </c>
      <c r="F307" s="215" t="s">
        <v>649</v>
      </c>
      <c r="G307" s="216" t="s">
        <v>149</v>
      </c>
      <c r="H307" s="217">
        <v>199.336</v>
      </c>
      <c r="I307" s="218"/>
      <c r="J307" s="219">
        <f>ROUND(I307*H307,2)</f>
        <v>0</v>
      </c>
      <c r="K307" s="215" t="s">
        <v>142</v>
      </c>
      <c r="L307" s="45"/>
      <c r="M307" s="220" t="s">
        <v>19</v>
      </c>
      <c r="N307" s="221" t="s">
        <v>44</v>
      </c>
      <c r="O307" s="85"/>
      <c r="P307" s="222">
        <f>O307*H307</f>
        <v>0</v>
      </c>
      <c r="Q307" s="222">
        <v>0</v>
      </c>
      <c r="R307" s="222">
        <f>Q307*H307</f>
        <v>0</v>
      </c>
      <c r="S307" s="222">
        <v>0</v>
      </c>
      <c r="T307" s="223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24" t="s">
        <v>213</v>
      </c>
      <c r="AT307" s="224" t="s">
        <v>138</v>
      </c>
      <c r="AU307" s="224" t="s">
        <v>81</v>
      </c>
      <c r="AY307" s="18" t="s">
        <v>135</v>
      </c>
      <c r="BE307" s="225">
        <f>IF(N307="základní",J307,0)</f>
        <v>0</v>
      </c>
      <c r="BF307" s="225">
        <f>IF(N307="snížená",J307,0)</f>
        <v>0</v>
      </c>
      <c r="BG307" s="225">
        <f>IF(N307="zákl. přenesená",J307,0)</f>
        <v>0</v>
      </c>
      <c r="BH307" s="225">
        <f>IF(N307="sníž. přenesená",J307,0)</f>
        <v>0</v>
      </c>
      <c r="BI307" s="225">
        <f>IF(N307="nulová",J307,0)</f>
        <v>0</v>
      </c>
      <c r="BJ307" s="18" t="s">
        <v>81</v>
      </c>
      <c r="BK307" s="225">
        <f>ROUND(I307*H307,2)</f>
        <v>0</v>
      </c>
      <c r="BL307" s="18" t="s">
        <v>213</v>
      </c>
      <c r="BM307" s="224" t="s">
        <v>650</v>
      </c>
    </row>
    <row r="308" spans="1:51" s="13" customFormat="1" ht="12">
      <c r="A308" s="13"/>
      <c r="B308" s="226"/>
      <c r="C308" s="227"/>
      <c r="D308" s="228" t="s">
        <v>145</v>
      </c>
      <c r="E308" s="229" t="s">
        <v>19</v>
      </c>
      <c r="F308" s="230" t="s">
        <v>651</v>
      </c>
      <c r="G308" s="227"/>
      <c r="H308" s="231">
        <v>128.554</v>
      </c>
      <c r="I308" s="232"/>
      <c r="J308" s="227"/>
      <c r="K308" s="227"/>
      <c r="L308" s="233"/>
      <c r="M308" s="234"/>
      <c r="N308" s="235"/>
      <c r="O308" s="235"/>
      <c r="P308" s="235"/>
      <c r="Q308" s="235"/>
      <c r="R308" s="235"/>
      <c r="S308" s="235"/>
      <c r="T308" s="236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37" t="s">
        <v>145</v>
      </c>
      <c r="AU308" s="237" t="s">
        <v>81</v>
      </c>
      <c r="AV308" s="13" t="s">
        <v>81</v>
      </c>
      <c r="AW308" s="13" t="s">
        <v>33</v>
      </c>
      <c r="AX308" s="13" t="s">
        <v>72</v>
      </c>
      <c r="AY308" s="237" t="s">
        <v>135</v>
      </c>
    </row>
    <row r="309" spans="1:51" s="13" customFormat="1" ht="12">
      <c r="A309" s="13"/>
      <c r="B309" s="226"/>
      <c r="C309" s="227"/>
      <c r="D309" s="228" t="s">
        <v>145</v>
      </c>
      <c r="E309" s="229" t="s">
        <v>19</v>
      </c>
      <c r="F309" s="230" t="s">
        <v>652</v>
      </c>
      <c r="G309" s="227"/>
      <c r="H309" s="231">
        <v>26.46</v>
      </c>
      <c r="I309" s="232"/>
      <c r="J309" s="227"/>
      <c r="K309" s="227"/>
      <c r="L309" s="233"/>
      <c r="M309" s="234"/>
      <c r="N309" s="235"/>
      <c r="O309" s="235"/>
      <c r="P309" s="235"/>
      <c r="Q309" s="235"/>
      <c r="R309" s="235"/>
      <c r="S309" s="235"/>
      <c r="T309" s="23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37" t="s">
        <v>145</v>
      </c>
      <c r="AU309" s="237" t="s">
        <v>81</v>
      </c>
      <c r="AV309" s="13" t="s">
        <v>81</v>
      </c>
      <c r="AW309" s="13" t="s">
        <v>33</v>
      </c>
      <c r="AX309" s="13" t="s">
        <v>72</v>
      </c>
      <c r="AY309" s="237" t="s">
        <v>135</v>
      </c>
    </row>
    <row r="310" spans="1:51" s="13" customFormat="1" ht="12">
      <c r="A310" s="13"/>
      <c r="B310" s="226"/>
      <c r="C310" s="227"/>
      <c r="D310" s="228" t="s">
        <v>145</v>
      </c>
      <c r="E310" s="229" t="s">
        <v>19</v>
      </c>
      <c r="F310" s="230" t="s">
        <v>653</v>
      </c>
      <c r="G310" s="227"/>
      <c r="H310" s="231">
        <v>44.322</v>
      </c>
      <c r="I310" s="232"/>
      <c r="J310" s="227"/>
      <c r="K310" s="227"/>
      <c r="L310" s="233"/>
      <c r="M310" s="234"/>
      <c r="N310" s="235"/>
      <c r="O310" s="235"/>
      <c r="P310" s="235"/>
      <c r="Q310" s="235"/>
      <c r="R310" s="235"/>
      <c r="S310" s="235"/>
      <c r="T310" s="23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7" t="s">
        <v>145</v>
      </c>
      <c r="AU310" s="237" t="s">
        <v>81</v>
      </c>
      <c r="AV310" s="13" t="s">
        <v>81</v>
      </c>
      <c r="AW310" s="13" t="s">
        <v>33</v>
      </c>
      <c r="AX310" s="13" t="s">
        <v>72</v>
      </c>
      <c r="AY310" s="237" t="s">
        <v>135</v>
      </c>
    </row>
    <row r="311" spans="1:51" s="14" customFormat="1" ht="12">
      <c r="A311" s="14"/>
      <c r="B311" s="238"/>
      <c r="C311" s="239"/>
      <c r="D311" s="228" t="s">
        <v>145</v>
      </c>
      <c r="E311" s="240" t="s">
        <v>87</v>
      </c>
      <c r="F311" s="241" t="s">
        <v>248</v>
      </c>
      <c r="G311" s="239"/>
      <c r="H311" s="242">
        <v>199.336</v>
      </c>
      <c r="I311" s="243"/>
      <c r="J311" s="239"/>
      <c r="K311" s="239"/>
      <c r="L311" s="244"/>
      <c r="M311" s="245"/>
      <c r="N311" s="246"/>
      <c r="O311" s="246"/>
      <c r="P311" s="246"/>
      <c r="Q311" s="246"/>
      <c r="R311" s="246"/>
      <c r="S311" s="246"/>
      <c r="T311" s="247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48" t="s">
        <v>145</v>
      </c>
      <c r="AU311" s="248" t="s">
        <v>81</v>
      </c>
      <c r="AV311" s="14" t="s">
        <v>136</v>
      </c>
      <c r="AW311" s="14" t="s">
        <v>33</v>
      </c>
      <c r="AX311" s="14" t="s">
        <v>77</v>
      </c>
      <c r="AY311" s="248" t="s">
        <v>135</v>
      </c>
    </row>
    <row r="312" spans="1:65" s="2" customFormat="1" ht="16.5" customHeight="1">
      <c r="A312" s="39"/>
      <c r="B312" s="40"/>
      <c r="C312" s="260" t="s">
        <v>654</v>
      </c>
      <c r="D312" s="260" t="s">
        <v>252</v>
      </c>
      <c r="E312" s="261" t="s">
        <v>655</v>
      </c>
      <c r="F312" s="262" t="s">
        <v>656</v>
      </c>
      <c r="G312" s="263" t="s">
        <v>149</v>
      </c>
      <c r="H312" s="264">
        <v>219.27</v>
      </c>
      <c r="I312" s="265"/>
      <c r="J312" s="266">
        <f>ROUND(I312*H312,2)</f>
        <v>0</v>
      </c>
      <c r="K312" s="262" t="s">
        <v>19</v>
      </c>
      <c r="L312" s="267"/>
      <c r="M312" s="268" t="s">
        <v>19</v>
      </c>
      <c r="N312" s="269" t="s">
        <v>44</v>
      </c>
      <c r="O312" s="85"/>
      <c r="P312" s="222">
        <f>O312*H312</f>
        <v>0</v>
      </c>
      <c r="Q312" s="222">
        <v>0.00013</v>
      </c>
      <c r="R312" s="222">
        <f>Q312*H312</f>
        <v>0.0285051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255</v>
      </c>
      <c r="AT312" s="224" t="s">
        <v>252</v>
      </c>
      <c r="AU312" s="224" t="s">
        <v>81</v>
      </c>
      <c r="AY312" s="18" t="s">
        <v>135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81</v>
      </c>
      <c r="BK312" s="225">
        <f>ROUND(I312*H312,2)</f>
        <v>0</v>
      </c>
      <c r="BL312" s="18" t="s">
        <v>213</v>
      </c>
      <c r="BM312" s="224" t="s">
        <v>657</v>
      </c>
    </row>
    <row r="313" spans="1:51" s="13" customFormat="1" ht="12">
      <c r="A313" s="13"/>
      <c r="B313" s="226"/>
      <c r="C313" s="227"/>
      <c r="D313" s="228" t="s">
        <v>145</v>
      </c>
      <c r="E313" s="229" t="s">
        <v>19</v>
      </c>
      <c r="F313" s="230" t="s">
        <v>658</v>
      </c>
      <c r="G313" s="227"/>
      <c r="H313" s="231">
        <v>219.27</v>
      </c>
      <c r="I313" s="232"/>
      <c r="J313" s="227"/>
      <c r="K313" s="227"/>
      <c r="L313" s="233"/>
      <c r="M313" s="234"/>
      <c r="N313" s="235"/>
      <c r="O313" s="235"/>
      <c r="P313" s="235"/>
      <c r="Q313" s="235"/>
      <c r="R313" s="235"/>
      <c r="S313" s="235"/>
      <c r="T313" s="23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7" t="s">
        <v>145</v>
      </c>
      <c r="AU313" s="237" t="s">
        <v>81</v>
      </c>
      <c r="AV313" s="13" t="s">
        <v>81</v>
      </c>
      <c r="AW313" s="13" t="s">
        <v>33</v>
      </c>
      <c r="AX313" s="13" t="s">
        <v>77</v>
      </c>
      <c r="AY313" s="237" t="s">
        <v>135</v>
      </c>
    </row>
    <row r="314" spans="1:65" s="2" customFormat="1" ht="16.5" customHeight="1">
      <c r="A314" s="39"/>
      <c r="B314" s="40"/>
      <c r="C314" s="213" t="s">
        <v>659</v>
      </c>
      <c r="D314" s="213" t="s">
        <v>138</v>
      </c>
      <c r="E314" s="214" t="s">
        <v>660</v>
      </c>
      <c r="F314" s="215" t="s">
        <v>661</v>
      </c>
      <c r="G314" s="216" t="s">
        <v>149</v>
      </c>
      <c r="H314" s="217">
        <v>245.003</v>
      </c>
      <c r="I314" s="218"/>
      <c r="J314" s="219">
        <f>ROUND(I314*H314,2)</f>
        <v>0</v>
      </c>
      <c r="K314" s="215" t="s">
        <v>142</v>
      </c>
      <c r="L314" s="45"/>
      <c r="M314" s="220" t="s">
        <v>19</v>
      </c>
      <c r="N314" s="221" t="s">
        <v>44</v>
      </c>
      <c r="O314" s="85"/>
      <c r="P314" s="222">
        <f>O314*H314</f>
        <v>0</v>
      </c>
      <c r="Q314" s="222">
        <v>0.00014</v>
      </c>
      <c r="R314" s="222">
        <f>Q314*H314</f>
        <v>0.03430042</v>
      </c>
      <c r="S314" s="222">
        <v>0</v>
      </c>
      <c r="T314" s="223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24" t="s">
        <v>213</v>
      </c>
      <c r="AT314" s="224" t="s">
        <v>138</v>
      </c>
      <c r="AU314" s="224" t="s">
        <v>81</v>
      </c>
      <c r="AY314" s="18" t="s">
        <v>135</v>
      </c>
      <c r="BE314" s="225">
        <f>IF(N314="základní",J314,0)</f>
        <v>0</v>
      </c>
      <c r="BF314" s="225">
        <f>IF(N314="snížená",J314,0)</f>
        <v>0</v>
      </c>
      <c r="BG314" s="225">
        <f>IF(N314="zákl. přenesená",J314,0)</f>
        <v>0</v>
      </c>
      <c r="BH314" s="225">
        <f>IF(N314="sníž. přenesená",J314,0)</f>
        <v>0</v>
      </c>
      <c r="BI314" s="225">
        <f>IF(N314="nulová",J314,0)</f>
        <v>0</v>
      </c>
      <c r="BJ314" s="18" t="s">
        <v>81</v>
      </c>
      <c r="BK314" s="225">
        <f>ROUND(I314*H314,2)</f>
        <v>0</v>
      </c>
      <c r="BL314" s="18" t="s">
        <v>213</v>
      </c>
      <c r="BM314" s="224" t="s">
        <v>662</v>
      </c>
    </row>
    <row r="315" spans="1:51" s="13" customFormat="1" ht="12">
      <c r="A315" s="13"/>
      <c r="B315" s="226"/>
      <c r="C315" s="227"/>
      <c r="D315" s="228" t="s">
        <v>145</v>
      </c>
      <c r="E315" s="229" t="s">
        <v>19</v>
      </c>
      <c r="F315" s="230" t="s">
        <v>663</v>
      </c>
      <c r="G315" s="227"/>
      <c r="H315" s="231">
        <v>245.003</v>
      </c>
      <c r="I315" s="232"/>
      <c r="J315" s="227"/>
      <c r="K315" s="227"/>
      <c r="L315" s="233"/>
      <c r="M315" s="234"/>
      <c r="N315" s="235"/>
      <c r="O315" s="235"/>
      <c r="P315" s="235"/>
      <c r="Q315" s="235"/>
      <c r="R315" s="235"/>
      <c r="S315" s="235"/>
      <c r="T315" s="236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37" t="s">
        <v>145</v>
      </c>
      <c r="AU315" s="237" t="s">
        <v>81</v>
      </c>
      <c r="AV315" s="13" t="s">
        <v>81</v>
      </c>
      <c r="AW315" s="13" t="s">
        <v>33</v>
      </c>
      <c r="AX315" s="13" t="s">
        <v>77</v>
      </c>
      <c r="AY315" s="237" t="s">
        <v>135</v>
      </c>
    </row>
    <row r="316" spans="1:65" s="2" customFormat="1" ht="21.75" customHeight="1">
      <c r="A316" s="39"/>
      <c r="B316" s="40"/>
      <c r="C316" s="213" t="s">
        <v>664</v>
      </c>
      <c r="D316" s="213" t="s">
        <v>138</v>
      </c>
      <c r="E316" s="214" t="s">
        <v>665</v>
      </c>
      <c r="F316" s="215" t="s">
        <v>666</v>
      </c>
      <c r="G316" s="216" t="s">
        <v>199</v>
      </c>
      <c r="H316" s="217">
        <v>0.063</v>
      </c>
      <c r="I316" s="218"/>
      <c r="J316" s="219">
        <f>ROUND(I316*H316,2)</f>
        <v>0</v>
      </c>
      <c r="K316" s="215" t="s">
        <v>142</v>
      </c>
      <c r="L316" s="45"/>
      <c r="M316" s="220" t="s">
        <v>19</v>
      </c>
      <c r="N316" s="221" t="s">
        <v>44</v>
      </c>
      <c r="O316" s="85"/>
      <c r="P316" s="222">
        <f>O316*H316</f>
        <v>0</v>
      </c>
      <c r="Q316" s="222">
        <v>0</v>
      </c>
      <c r="R316" s="222">
        <f>Q316*H316</f>
        <v>0</v>
      </c>
      <c r="S316" s="222">
        <v>0</v>
      </c>
      <c r="T316" s="22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4" t="s">
        <v>213</v>
      </c>
      <c r="AT316" s="224" t="s">
        <v>138</v>
      </c>
      <c r="AU316" s="224" t="s">
        <v>81</v>
      </c>
      <c r="AY316" s="18" t="s">
        <v>135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8" t="s">
        <v>81</v>
      </c>
      <c r="BK316" s="225">
        <f>ROUND(I316*H316,2)</f>
        <v>0</v>
      </c>
      <c r="BL316" s="18" t="s">
        <v>213</v>
      </c>
      <c r="BM316" s="224" t="s">
        <v>667</v>
      </c>
    </row>
    <row r="317" spans="1:65" s="2" customFormat="1" ht="21.75" customHeight="1">
      <c r="A317" s="39"/>
      <c r="B317" s="40"/>
      <c r="C317" s="213" t="s">
        <v>668</v>
      </c>
      <c r="D317" s="213" t="s">
        <v>138</v>
      </c>
      <c r="E317" s="214" t="s">
        <v>669</v>
      </c>
      <c r="F317" s="215" t="s">
        <v>670</v>
      </c>
      <c r="G317" s="216" t="s">
        <v>199</v>
      </c>
      <c r="H317" s="217">
        <v>0.063</v>
      </c>
      <c r="I317" s="218"/>
      <c r="J317" s="219">
        <f>ROUND(I317*H317,2)</f>
        <v>0</v>
      </c>
      <c r="K317" s="215" t="s">
        <v>142</v>
      </c>
      <c r="L317" s="45"/>
      <c r="M317" s="220" t="s">
        <v>19</v>
      </c>
      <c r="N317" s="221" t="s">
        <v>44</v>
      </c>
      <c r="O317" s="85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213</v>
      </c>
      <c r="AT317" s="224" t="s">
        <v>138</v>
      </c>
      <c r="AU317" s="224" t="s">
        <v>81</v>
      </c>
      <c r="AY317" s="18" t="s">
        <v>135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81</v>
      </c>
      <c r="BK317" s="225">
        <f>ROUND(I317*H317,2)</f>
        <v>0</v>
      </c>
      <c r="BL317" s="18" t="s">
        <v>213</v>
      </c>
      <c r="BM317" s="224" t="s">
        <v>671</v>
      </c>
    </row>
    <row r="318" spans="1:63" s="12" customFormat="1" ht="22.8" customHeight="1">
      <c r="A318" s="12"/>
      <c r="B318" s="197"/>
      <c r="C318" s="198"/>
      <c r="D318" s="199" t="s">
        <v>71</v>
      </c>
      <c r="E318" s="211" t="s">
        <v>672</v>
      </c>
      <c r="F318" s="211" t="s">
        <v>673</v>
      </c>
      <c r="G318" s="198"/>
      <c r="H318" s="198"/>
      <c r="I318" s="201"/>
      <c r="J318" s="212">
        <f>BK318</f>
        <v>0</v>
      </c>
      <c r="K318" s="198"/>
      <c r="L318" s="203"/>
      <c r="M318" s="204"/>
      <c r="N318" s="205"/>
      <c r="O318" s="205"/>
      <c r="P318" s="206">
        <f>P319</f>
        <v>0</v>
      </c>
      <c r="Q318" s="205"/>
      <c r="R318" s="206">
        <f>R319</f>
        <v>0</v>
      </c>
      <c r="S318" s="205"/>
      <c r="T318" s="207">
        <f>T319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8" t="s">
        <v>81</v>
      </c>
      <c r="AT318" s="209" t="s">
        <v>71</v>
      </c>
      <c r="AU318" s="209" t="s">
        <v>77</v>
      </c>
      <c r="AY318" s="208" t="s">
        <v>135</v>
      </c>
      <c r="BK318" s="210">
        <f>BK319</f>
        <v>0</v>
      </c>
    </row>
    <row r="319" spans="1:65" s="2" customFormat="1" ht="21.75" customHeight="1">
      <c r="A319" s="39"/>
      <c r="B319" s="40"/>
      <c r="C319" s="213" t="s">
        <v>674</v>
      </c>
      <c r="D319" s="213" t="s">
        <v>138</v>
      </c>
      <c r="E319" s="214" t="s">
        <v>675</v>
      </c>
      <c r="F319" s="215" t="s">
        <v>676</v>
      </c>
      <c r="G319" s="216" t="s">
        <v>156</v>
      </c>
      <c r="H319" s="217">
        <v>4</v>
      </c>
      <c r="I319" s="218"/>
      <c r="J319" s="219">
        <f>ROUND(I319*H319,2)</f>
        <v>0</v>
      </c>
      <c r="K319" s="215" t="s">
        <v>19</v>
      </c>
      <c r="L319" s="45"/>
      <c r="M319" s="220" t="s">
        <v>19</v>
      </c>
      <c r="N319" s="221" t="s">
        <v>44</v>
      </c>
      <c r="O319" s="85"/>
      <c r="P319" s="222">
        <f>O319*H319</f>
        <v>0</v>
      </c>
      <c r="Q319" s="222">
        <v>0</v>
      </c>
      <c r="R319" s="222">
        <f>Q319*H319</f>
        <v>0</v>
      </c>
      <c r="S319" s="222">
        <v>0</v>
      </c>
      <c r="T319" s="22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213</v>
      </c>
      <c r="AT319" s="224" t="s">
        <v>138</v>
      </c>
      <c r="AU319" s="224" t="s">
        <v>81</v>
      </c>
      <c r="AY319" s="18" t="s">
        <v>135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81</v>
      </c>
      <c r="BK319" s="225">
        <f>ROUND(I319*H319,2)</f>
        <v>0</v>
      </c>
      <c r="BL319" s="18" t="s">
        <v>213</v>
      </c>
      <c r="BM319" s="224" t="s">
        <v>677</v>
      </c>
    </row>
    <row r="320" spans="1:63" s="12" customFormat="1" ht="22.8" customHeight="1">
      <c r="A320" s="12"/>
      <c r="B320" s="197"/>
      <c r="C320" s="198"/>
      <c r="D320" s="199" t="s">
        <v>71</v>
      </c>
      <c r="E320" s="211" t="s">
        <v>678</v>
      </c>
      <c r="F320" s="211" t="s">
        <v>679</v>
      </c>
      <c r="G320" s="198"/>
      <c r="H320" s="198"/>
      <c r="I320" s="201"/>
      <c r="J320" s="212">
        <f>BK320</f>
        <v>0</v>
      </c>
      <c r="K320" s="198"/>
      <c r="L320" s="203"/>
      <c r="M320" s="204"/>
      <c r="N320" s="205"/>
      <c r="O320" s="205"/>
      <c r="P320" s="206">
        <f>SUM(P321:P322)</f>
        <v>0</v>
      </c>
      <c r="Q320" s="205"/>
      <c r="R320" s="206">
        <f>SUM(R321:R322)</f>
        <v>0.0008384999999999999</v>
      </c>
      <c r="S320" s="205"/>
      <c r="T320" s="207">
        <f>SUM(T321:T322)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8" t="s">
        <v>81</v>
      </c>
      <c r="AT320" s="209" t="s">
        <v>71</v>
      </c>
      <c r="AU320" s="209" t="s">
        <v>77</v>
      </c>
      <c r="AY320" s="208" t="s">
        <v>135</v>
      </c>
      <c r="BK320" s="210">
        <f>SUM(BK321:BK322)</f>
        <v>0</v>
      </c>
    </row>
    <row r="321" spans="1:65" s="2" customFormat="1" ht="21.75" customHeight="1">
      <c r="A321" s="39"/>
      <c r="B321" s="40"/>
      <c r="C321" s="213" t="s">
        <v>680</v>
      </c>
      <c r="D321" s="213" t="s">
        <v>138</v>
      </c>
      <c r="E321" s="214" t="s">
        <v>681</v>
      </c>
      <c r="F321" s="215" t="s">
        <v>682</v>
      </c>
      <c r="G321" s="216" t="s">
        <v>149</v>
      </c>
      <c r="H321" s="217">
        <v>5.59</v>
      </c>
      <c r="I321" s="218"/>
      <c r="J321" s="219">
        <f>ROUND(I321*H321,2)</f>
        <v>0</v>
      </c>
      <c r="K321" s="215" t="s">
        <v>142</v>
      </c>
      <c r="L321" s="45"/>
      <c r="M321" s="220" t="s">
        <v>19</v>
      </c>
      <c r="N321" s="221" t="s">
        <v>44</v>
      </c>
      <c r="O321" s="85"/>
      <c r="P321" s="222">
        <f>O321*H321</f>
        <v>0</v>
      </c>
      <c r="Q321" s="222">
        <v>0.00015</v>
      </c>
      <c r="R321" s="222">
        <f>Q321*H321</f>
        <v>0.0008384999999999999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213</v>
      </c>
      <c r="AT321" s="224" t="s">
        <v>138</v>
      </c>
      <c r="AU321" s="224" t="s">
        <v>81</v>
      </c>
      <c r="AY321" s="18" t="s">
        <v>135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81</v>
      </c>
      <c r="BK321" s="225">
        <f>ROUND(I321*H321,2)</f>
        <v>0</v>
      </c>
      <c r="BL321" s="18" t="s">
        <v>213</v>
      </c>
      <c r="BM321" s="224" t="s">
        <v>683</v>
      </c>
    </row>
    <row r="322" spans="1:51" s="13" customFormat="1" ht="12">
      <c r="A322" s="13"/>
      <c r="B322" s="226"/>
      <c r="C322" s="227"/>
      <c r="D322" s="228" t="s">
        <v>145</v>
      </c>
      <c r="E322" s="229" t="s">
        <v>19</v>
      </c>
      <c r="F322" s="230" t="s">
        <v>684</v>
      </c>
      <c r="G322" s="227"/>
      <c r="H322" s="231">
        <v>5.59</v>
      </c>
      <c r="I322" s="232"/>
      <c r="J322" s="227"/>
      <c r="K322" s="227"/>
      <c r="L322" s="233"/>
      <c r="M322" s="234"/>
      <c r="N322" s="235"/>
      <c r="O322" s="235"/>
      <c r="P322" s="235"/>
      <c r="Q322" s="235"/>
      <c r="R322" s="235"/>
      <c r="S322" s="235"/>
      <c r="T322" s="23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7" t="s">
        <v>145</v>
      </c>
      <c r="AU322" s="237" t="s">
        <v>81</v>
      </c>
      <c r="AV322" s="13" t="s">
        <v>81</v>
      </c>
      <c r="AW322" s="13" t="s">
        <v>33</v>
      </c>
      <c r="AX322" s="13" t="s">
        <v>77</v>
      </c>
      <c r="AY322" s="237" t="s">
        <v>135</v>
      </c>
    </row>
    <row r="323" spans="1:63" s="12" customFormat="1" ht="22.8" customHeight="1">
      <c r="A323" s="12"/>
      <c r="B323" s="197"/>
      <c r="C323" s="198"/>
      <c r="D323" s="199" t="s">
        <v>71</v>
      </c>
      <c r="E323" s="211" t="s">
        <v>685</v>
      </c>
      <c r="F323" s="211" t="s">
        <v>686</v>
      </c>
      <c r="G323" s="198"/>
      <c r="H323" s="198"/>
      <c r="I323" s="201"/>
      <c r="J323" s="212">
        <f>BK323</f>
        <v>0</v>
      </c>
      <c r="K323" s="198"/>
      <c r="L323" s="203"/>
      <c r="M323" s="204"/>
      <c r="N323" s="205"/>
      <c r="O323" s="205"/>
      <c r="P323" s="206">
        <f>SUM(P324:P327)</f>
        <v>0</v>
      </c>
      <c r="Q323" s="205"/>
      <c r="R323" s="206">
        <f>SUM(R324:R327)</f>
        <v>0</v>
      </c>
      <c r="S323" s="205"/>
      <c r="T323" s="207">
        <f>SUM(T324:T327)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08" t="s">
        <v>81</v>
      </c>
      <c r="AT323" s="209" t="s">
        <v>71</v>
      </c>
      <c r="AU323" s="209" t="s">
        <v>77</v>
      </c>
      <c r="AY323" s="208" t="s">
        <v>135</v>
      </c>
      <c r="BK323" s="210">
        <f>SUM(BK324:BK327)</f>
        <v>0</v>
      </c>
    </row>
    <row r="324" spans="1:65" s="2" customFormat="1" ht="16.5" customHeight="1">
      <c r="A324" s="39"/>
      <c r="B324" s="40"/>
      <c r="C324" s="213" t="s">
        <v>687</v>
      </c>
      <c r="D324" s="213" t="s">
        <v>138</v>
      </c>
      <c r="E324" s="214" t="s">
        <v>688</v>
      </c>
      <c r="F324" s="215" t="s">
        <v>689</v>
      </c>
      <c r="G324" s="216" t="s">
        <v>149</v>
      </c>
      <c r="H324" s="217">
        <v>2.72</v>
      </c>
      <c r="I324" s="218"/>
      <c r="J324" s="219">
        <f>ROUND(I324*H324,2)</f>
        <v>0</v>
      </c>
      <c r="K324" s="215" t="s">
        <v>19</v>
      </c>
      <c r="L324" s="45"/>
      <c r="M324" s="220" t="s">
        <v>19</v>
      </c>
      <c r="N324" s="221" t="s">
        <v>44</v>
      </c>
      <c r="O324" s="85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213</v>
      </c>
      <c r="AT324" s="224" t="s">
        <v>138</v>
      </c>
      <c r="AU324" s="224" t="s">
        <v>81</v>
      </c>
      <c r="AY324" s="18" t="s">
        <v>135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81</v>
      </c>
      <c r="BK324" s="225">
        <f>ROUND(I324*H324,2)</f>
        <v>0</v>
      </c>
      <c r="BL324" s="18" t="s">
        <v>213</v>
      </c>
      <c r="BM324" s="224" t="s">
        <v>690</v>
      </c>
    </row>
    <row r="325" spans="1:51" s="13" customFormat="1" ht="12">
      <c r="A325" s="13"/>
      <c r="B325" s="226"/>
      <c r="C325" s="227"/>
      <c r="D325" s="228" t="s">
        <v>145</v>
      </c>
      <c r="E325" s="229" t="s">
        <v>19</v>
      </c>
      <c r="F325" s="230" t="s">
        <v>691</v>
      </c>
      <c r="G325" s="227"/>
      <c r="H325" s="231">
        <v>0.72</v>
      </c>
      <c r="I325" s="232"/>
      <c r="J325" s="227"/>
      <c r="K325" s="227"/>
      <c r="L325" s="233"/>
      <c r="M325" s="234"/>
      <c r="N325" s="235"/>
      <c r="O325" s="235"/>
      <c r="P325" s="235"/>
      <c r="Q325" s="235"/>
      <c r="R325" s="235"/>
      <c r="S325" s="235"/>
      <c r="T325" s="23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7" t="s">
        <v>145</v>
      </c>
      <c r="AU325" s="237" t="s">
        <v>81</v>
      </c>
      <c r="AV325" s="13" t="s">
        <v>81</v>
      </c>
      <c r="AW325" s="13" t="s">
        <v>33</v>
      </c>
      <c r="AX325" s="13" t="s">
        <v>72</v>
      </c>
      <c r="AY325" s="237" t="s">
        <v>135</v>
      </c>
    </row>
    <row r="326" spans="1:51" s="13" customFormat="1" ht="12">
      <c r="A326" s="13"/>
      <c r="B326" s="226"/>
      <c r="C326" s="227"/>
      <c r="D326" s="228" t="s">
        <v>145</v>
      </c>
      <c r="E326" s="229" t="s">
        <v>19</v>
      </c>
      <c r="F326" s="230" t="s">
        <v>692</v>
      </c>
      <c r="G326" s="227"/>
      <c r="H326" s="231">
        <v>2</v>
      </c>
      <c r="I326" s="232"/>
      <c r="J326" s="227"/>
      <c r="K326" s="227"/>
      <c r="L326" s="233"/>
      <c r="M326" s="234"/>
      <c r="N326" s="235"/>
      <c r="O326" s="235"/>
      <c r="P326" s="235"/>
      <c r="Q326" s="235"/>
      <c r="R326" s="235"/>
      <c r="S326" s="235"/>
      <c r="T326" s="236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7" t="s">
        <v>145</v>
      </c>
      <c r="AU326" s="237" t="s">
        <v>81</v>
      </c>
      <c r="AV326" s="13" t="s">
        <v>81</v>
      </c>
      <c r="AW326" s="13" t="s">
        <v>33</v>
      </c>
      <c r="AX326" s="13" t="s">
        <v>72</v>
      </c>
      <c r="AY326" s="237" t="s">
        <v>135</v>
      </c>
    </row>
    <row r="327" spans="1:51" s="14" customFormat="1" ht="12">
      <c r="A327" s="14"/>
      <c r="B327" s="238"/>
      <c r="C327" s="239"/>
      <c r="D327" s="228" t="s">
        <v>145</v>
      </c>
      <c r="E327" s="240" t="s">
        <v>19</v>
      </c>
      <c r="F327" s="241" t="s">
        <v>248</v>
      </c>
      <c r="G327" s="239"/>
      <c r="H327" s="242">
        <v>2.72</v>
      </c>
      <c r="I327" s="243"/>
      <c r="J327" s="239"/>
      <c r="K327" s="239"/>
      <c r="L327" s="244"/>
      <c r="M327" s="245"/>
      <c r="N327" s="246"/>
      <c r="O327" s="246"/>
      <c r="P327" s="246"/>
      <c r="Q327" s="246"/>
      <c r="R327" s="246"/>
      <c r="S327" s="246"/>
      <c r="T327" s="247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48" t="s">
        <v>145</v>
      </c>
      <c r="AU327" s="248" t="s">
        <v>81</v>
      </c>
      <c r="AV327" s="14" t="s">
        <v>136</v>
      </c>
      <c r="AW327" s="14" t="s">
        <v>33</v>
      </c>
      <c r="AX327" s="14" t="s">
        <v>77</v>
      </c>
      <c r="AY327" s="248" t="s">
        <v>135</v>
      </c>
    </row>
    <row r="328" spans="1:63" s="12" customFormat="1" ht="25.9" customHeight="1">
      <c r="A328" s="12"/>
      <c r="B328" s="197"/>
      <c r="C328" s="198"/>
      <c r="D328" s="199" t="s">
        <v>71</v>
      </c>
      <c r="E328" s="200" t="s">
        <v>252</v>
      </c>
      <c r="F328" s="200" t="s">
        <v>693</v>
      </c>
      <c r="G328" s="198"/>
      <c r="H328" s="198"/>
      <c r="I328" s="201"/>
      <c r="J328" s="202">
        <f>BK328</f>
        <v>0</v>
      </c>
      <c r="K328" s="198"/>
      <c r="L328" s="203"/>
      <c r="M328" s="204"/>
      <c r="N328" s="205"/>
      <c r="O328" s="205"/>
      <c r="P328" s="206">
        <f>P329</f>
        <v>0</v>
      </c>
      <c r="Q328" s="205"/>
      <c r="R328" s="206">
        <f>R329</f>
        <v>0</v>
      </c>
      <c r="S328" s="205"/>
      <c r="T328" s="207">
        <f>T329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08" t="s">
        <v>136</v>
      </c>
      <c r="AT328" s="209" t="s">
        <v>71</v>
      </c>
      <c r="AU328" s="209" t="s">
        <v>72</v>
      </c>
      <c r="AY328" s="208" t="s">
        <v>135</v>
      </c>
      <c r="BK328" s="210">
        <f>BK329</f>
        <v>0</v>
      </c>
    </row>
    <row r="329" spans="1:63" s="12" customFormat="1" ht="22.8" customHeight="1">
      <c r="A329" s="12"/>
      <c r="B329" s="197"/>
      <c r="C329" s="198"/>
      <c r="D329" s="199" t="s">
        <v>71</v>
      </c>
      <c r="E329" s="211" t="s">
        <v>694</v>
      </c>
      <c r="F329" s="211" t="s">
        <v>695</v>
      </c>
      <c r="G329" s="198"/>
      <c r="H329" s="198"/>
      <c r="I329" s="201"/>
      <c r="J329" s="212">
        <f>BK329</f>
        <v>0</v>
      </c>
      <c r="K329" s="198"/>
      <c r="L329" s="203"/>
      <c r="M329" s="204"/>
      <c r="N329" s="205"/>
      <c r="O329" s="205"/>
      <c r="P329" s="206">
        <f>SUM(P330:P335)</f>
        <v>0</v>
      </c>
      <c r="Q329" s="205"/>
      <c r="R329" s="206">
        <f>SUM(R330:R335)</f>
        <v>0</v>
      </c>
      <c r="S329" s="205"/>
      <c r="T329" s="207">
        <f>SUM(T330:T335)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8" t="s">
        <v>136</v>
      </c>
      <c r="AT329" s="209" t="s">
        <v>71</v>
      </c>
      <c r="AU329" s="209" t="s">
        <v>77</v>
      </c>
      <c r="AY329" s="208" t="s">
        <v>135</v>
      </c>
      <c r="BK329" s="210">
        <f>SUM(BK330:BK335)</f>
        <v>0</v>
      </c>
    </row>
    <row r="330" spans="1:65" s="2" customFormat="1" ht="21.75" customHeight="1">
      <c r="A330" s="39"/>
      <c r="B330" s="40"/>
      <c r="C330" s="213" t="s">
        <v>696</v>
      </c>
      <c r="D330" s="213" t="s">
        <v>138</v>
      </c>
      <c r="E330" s="214" t="s">
        <v>697</v>
      </c>
      <c r="F330" s="215" t="s">
        <v>698</v>
      </c>
      <c r="G330" s="216" t="s">
        <v>173</v>
      </c>
      <c r="H330" s="217">
        <v>76.89</v>
      </c>
      <c r="I330" s="218"/>
      <c r="J330" s="219">
        <f>ROUND(I330*H330,2)</f>
        <v>0</v>
      </c>
      <c r="K330" s="215" t="s">
        <v>19</v>
      </c>
      <c r="L330" s="45"/>
      <c r="M330" s="220" t="s">
        <v>19</v>
      </c>
      <c r="N330" s="221" t="s">
        <v>44</v>
      </c>
      <c r="O330" s="85"/>
      <c r="P330" s="222">
        <f>O330*H330</f>
        <v>0</v>
      </c>
      <c r="Q330" s="222">
        <v>0</v>
      </c>
      <c r="R330" s="222">
        <f>Q330*H330</f>
        <v>0</v>
      </c>
      <c r="S330" s="222">
        <v>0</v>
      </c>
      <c r="T330" s="22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4" t="s">
        <v>452</v>
      </c>
      <c r="AT330" s="224" t="s">
        <v>138</v>
      </c>
      <c r="AU330" s="224" t="s">
        <v>81</v>
      </c>
      <c r="AY330" s="18" t="s">
        <v>135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81</v>
      </c>
      <c r="BK330" s="225">
        <f>ROUND(I330*H330,2)</f>
        <v>0</v>
      </c>
      <c r="BL330" s="18" t="s">
        <v>452</v>
      </c>
      <c r="BM330" s="224" t="s">
        <v>699</v>
      </c>
    </row>
    <row r="331" spans="1:51" s="13" customFormat="1" ht="12">
      <c r="A331" s="13"/>
      <c r="B331" s="226"/>
      <c r="C331" s="227"/>
      <c r="D331" s="228" t="s">
        <v>145</v>
      </c>
      <c r="E331" s="229" t="s">
        <v>19</v>
      </c>
      <c r="F331" s="230" t="s">
        <v>700</v>
      </c>
      <c r="G331" s="227"/>
      <c r="H331" s="231">
        <v>76.89</v>
      </c>
      <c r="I331" s="232"/>
      <c r="J331" s="227"/>
      <c r="K331" s="227"/>
      <c r="L331" s="233"/>
      <c r="M331" s="234"/>
      <c r="N331" s="235"/>
      <c r="O331" s="235"/>
      <c r="P331" s="235"/>
      <c r="Q331" s="235"/>
      <c r="R331" s="235"/>
      <c r="S331" s="235"/>
      <c r="T331" s="236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37" t="s">
        <v>145</v>
      </c>
      <c r="AU331" s="237" t="s">
        <v>81</v>
      </c>
      <c r="AV331" s="13" t="s">
        <v>81</v>
      </c>
      <c r="AW331" s="13" t="s">
        <v>33</v>
      </c>
      <c r="AX331" s="13" t="s">
        <v>77</v>
      </c>
      <c r="AY331" s="237" t="s">
        <v>135</v>
      </c>
    </row>
    <row r="332" spans="1:65" s="2" customFormat="1" ht="33" customHeight="1">
      <c r="A332" s="39"/>
      <c r="B332" s="40"/>
      <c r="C332" s="213" t="s">
        <v>701</v>
      </c>
      <c r="D332" s="213" t="s">
        <v>138</v>
      </c>
      <c r="E332" s="214" t="s">
        <v>702</v>
      </c>
      <c r="F332" s="215" t="s">
        <v>703</v>
      </c>
      <c r="G332" s="216" t="s">
        <v>173</v>
      </c>
      <c r="H332" s="217">
        <v>73.29</v>
      </c>
      <c r="I332" s="218"/>
      <c r="J332" s="219">
        <f>ROUND(I332*H332,2)</f>
        <v>0</v>
      </c>
      <c r="K332" s="215" t="s">
        <v>19</v>
      </c>
      <c r="L332" s="45"/>
      <c r="M332" s="220" t="s">
        <v>19</v>
      </c>
      <c r="N332" s="221" t="s">
        <v>44</v>
      </c>
      <c r="O332" s="85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452</v>
      </c>
      <c r="AT332" s="224" t="s">
        <v>138</v>
      </c>
      <c r="AU332" s="224" t="s">
        <v>81</v>
      </c>
      <c r="AY332" s="18" t="s">
        <v>135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81</v>
      </c>
      <c r="BK332" s="225">
        <f>ROUND(I332*H332,2)</f>
        <v>0</v>
      </c>
      <c r="BL332" s="18" t="s">
        <v>452</v>
      </c>
      <c r="BM332" s="224" t="s">
        <v>704</v>
      </c>
    </row>
    <row r="333" spans="1:51" s="13" customFormat="1" ht="12">
      <c r="A333" s="13"/>
      <c r="B333" s="226"/>
      <c r="C333" s="227"/>
      <c r="D333" s="228" t="s">
        <v>145</v>
      </c>
      <c r="E333" s="229" t="s">
        <v>19</v>
      </c>
      <c r="F333" s="230" t="s">
        <v>705</v>
      </c>
      <c r="G333" s="227"/>
      <c r="H333" s="231">
        <v>73.29</v>
      </c>
      <c r="I333" s="232"/>
      <c r="J333" s="227"/>
      <c r="K333" s="227"/>
      <c r="L333" s="233"/>
      <c r="M333" s="234"/>
      <c r="N333" s="235"/>
      <c r="O333" s="235"/>
      <c r="P333" s="235"/>
      <c r="Q333" s="235"/>
      <c r="R333" s="235"/>
      <c r="S333" s="235"/>
      <c r="T333" s="23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7" t="s">
        <v>145</v>
      </c>
      <c r="AU333" s="237" t="s">
        <v>81</v>
      </c>
      <c r="AV333" s="13" t="s">
        <v>81</v>
      </c>
      <c r="AW333" s="13" t="s">
        <v>33</v>
      </c>
      <c r="AX333" s="13" t="s">
        <v>77</v>
      </c>
      <c r="AY333" s="237" t="s">
        <v>135</v>
      </c>
    </row>
    <row r="334" spans="1:65" s="2" customFormat="1" ht="16.5" customHeight="1">
      <c r="A334" s="39"/>
      <c r="B334" s="40"/>
      <c r="C334" s="213" t="s">
        <v>706</v>
      </c>
      <c r="D334" s="213" t="s">
        <v>138</v>
      </c>
      <c r="E334" s="214" t="s">
        <v>707</v>
      </c>
      <c r="F334" s="215" t="s">
        <v>708</v>
      </c>
      <c r="G334" s="216" t="s">
        <v>156</v>
      </c>
      <c r="H334" s="217">
        <v>2</v>
      </c>
      <c r="I334" s="218"/>
      <c r="J334" s="219">
        <f>ROUND(I334*H334,2)</f>
        <v>0</v>
      </c>
      <c r="K334" s="215" t="s">
        <v>19</v>
      </c>
      <c r="L334" s="45"/>
      <c r="M334" s="220" t="s">
        <v>19</v>
      </c>
      <c r="N334" s="221" t="s">
        <v>44</v>
      </c>
      <c r="O334" s="85"/>
      <c r="P334" s="222">
        <f>O334*H334</f>
        <v>0</v>
      </c>
      <c r="Q334" s="222">
        <v>0</v>
      </c>
      <c r="R334" s="222">
        <f>Q334*H334</f>
        <v>0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452</v>
      </c>
      <c r="AT334" s="224" t="s">
        <v>138</v>
      </c>
      <c r="AU334" s="224" t="s">
        <v>81</v>
      </c>
      <c r="AY334" s="18" t="s">
        <v>135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81</v>
      </c>
      <c r="BK334" s="225">
        <f>ROUND(I334*H334,2)</f>
        <v>0</v>
      </c>
      <c r="BL334" s="18" t="s">
        <v>452</v>
      </c>
      <c r="BM334" s="224" t="s">
        <v>709</v>
      </c>
    </row>
    <row r="335" spans="1:65" s="2" customFormat="1" ht="16.5" customHeight="1">
      <c r="A335" s="39"/>
      <c r="B335" s="40"/>
      <c r="C335" s="213" t="s">
        <v>710</v>
      </c>
      <c r="D335" s="213" t="s">
        <v>138</v>
      </c>
      <c r="E335" s="214" t="s">
        <v>711</v>
      </c>
      <c r="F335" s="215" t="s">
        <v>712</v>
      </c>
      <c r="G335" s="216" t="s">
        <v>398</v>
      </c>
      <c r="H335" s="217">
        <v>1</v>
      </c>
      <c r="I335" s="218"/>
      <c r="J335" s="219">
        <f>ROUND(I335*H335,2)</f>
        <v>0</v>
      </c>
      <c r="K335" s="215" t="s">
        <v>19</v>
      </c>
      <c r="L335" s="45"/>
      <c r="M335" s="220" t="s">
        <v>19</v>
      </c>
      <c r="N335" s="221" t="s">
        <v>44</v>
      </c>
      <c r="O335" s="85"/>
      <c r="P335" s="222">
        <f>O335*H335</f>
        <v>0</v>
      </c>
      <c r="Q335" s="222">
        <v>0</v>
      </c>
      <c r="R335" s="222">
        <f>Q335*H335</f>
        <v>0</v>
      </c>
      <c r="S335" s="222">
        <v>0</v>
      </c>
      <c r="T335" s="223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4" t="s">
        <v>452</v>
      </c>
      <c r="AT335" s="224" t="s">
        <v>138</v>
      </c>
      <c r="AU335" s="224" t="s">
        <v>81</v>
      </c>
      <c r="AY335" s="18" t="s">
        <v>135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8" t="s">
        <v>81</v>
      </c>
      <c r="BK335" s="225">
        <f>ROUND(I335*H335,2)</f>
        <v>0</v>
      </c>
      <c r="BL335" s="18" t="s">
        <v>452</v>
      </c>
      <c r="BM335" s="224" t="s">
        <v>713</v>
      </c>
    </row>
    <row r="336" spans="1:63" s="12" customFormat="1" ht="25.9" customHeight="1">
      <c r="A336" s="12"/>
      <c r="B336" s="197"/>
      <c r="C336" s="198"/>
      <c r="D336" s="199" t="s">
        <v>71</v>
      </c>
      <c r="E336" s="200" t="s">
        <v>714</v>
      </c>
      <c r="F336" s="200" t="s">
        <v>715</v>
      </c>
      <c r="G336" s="198"/>
      <c r="H336" s="198"/>
      <c r="I336" s="201"/>
      <c r="J336" s="202">
        <f>BK336</f>
        <v>0</v>
      </c>
      <c r="K336" s="198"/>
      <c r="L336" s="203"/>
      <c r="M336" s="204"/>
      <c r="N336" s="205"/>
      <c r="O336" s="205"/>
      <c r="P336" s="206">
        <f>P337+P339+P341</f>
        <v>0</v>
      </c>
      <c r="Q336" s="205"/>
      <c r="R336" s="206">
        <f>R337+R339+R341</f>
        <v>0</v>
      </c>
      <c r="S336" s="205"/>
      <c r="T336" s="207">
        <f>T337+T339+T341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08" t="s">
        <v>162</v>
      </c>
      <c r="AT336" s="209" t="s">
        <v>71</v>
      </c>
      <c r="AU336" s="209" t="s">
        <v>72</v>
      </c>
      <c r="AY336" s="208" t="s">
        <v>135</v>
      </c>
      <c r="BK336" s="210">
        <f>BK337+BK339+BK341</f>
        <v>0</v>
      </c>
    </row>
    <row r="337" spans="1:63" s="12" customFormat="1" ht="22.8" customHeight="1">
      <c r="A337" s="12"/>
      <c r="B337" s="197"/>
      <c r="C337" s="198"/>
      <c r="D337" s="199" t="s">
        <v>71</v>
      </c>
      <c r="E337" s="211" t="s">
        <v>716</v>
      </c>
      <c r="F337" s="211" t="s">
        <v>717</v>
      </c>
      <c r="G337" s="198"/>
      <c r="H337" s="198"/>
      <c r="I337" s="201"/>
      <c r="J337" s="212">
        <f>BK337</f>
        <v>0</v>
      </c>
      <c r="K337" s="198"/>
      <c r="L337" s="203"/>
      <c r="M337" s="204"/>
      <c r="N337" s="205"/>
      <c r="O337" s="205"/>
      <c r="P337" s="206">
        <f>P338</f>
        <v>0</v>
      </c>
      <c r="Q337" s="205"/>
      <c r="R337" s="206">
        <f>R338</f>
        <v>0</v>
      </c>
      <c r="S337" s="205"/>
      <c r="T337" s="207">
        <f>T338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08" t="s">
        <v>162</v>
      </c>
      <c r="AT337" s="209" t="s">
        <v>71</v>
      </c>
      <c r="AU337" s="209" t="s">
        <v>77</v>
      </c>
      <c r="AY337" s="208" t="s">
        <v>135</v>
      </c>
      <c r="BK337" s="210">
        <f>BK338</f>
        <v>0</v>
      </c>
    </row>
    <row r="338" spans="1:65" s="2" customFormat="1" ht="16.5" customHeight="1">
      <c r="A338" s="39"/>
      <c r="B338" s="40"/>
      <c r="C338" s="213" t="s">
        <v>718</v>
      </c>
      <c r="D338" s="213" t="s">
        <v>138</v>
      </c>
      <c r="E338" s="214" t="s">
        <v>719</v>
      </c>
      <c r="F338" s="215" t="s">
        <v>720</v>
      </c>
      <c r="G338" s="216" t="s">
        <v>398</v>
      </c>
      <c r="H338" s="217">
        <v>1</v>
      </c>
      <c r="I338" s="218"/>
      <c r="J338" s="219">
        <f>ROUND(I338*H338,2)</f>
        <v>0</v>
      </c>
      <c r="K338" s="215" t="s">
        <v>19</v>
      </c>
      <c r="L338" s="45"/>
      <c r="M338" s="220" t="s">
        <v>19</v>
      </c>
      <c r="N338" s="221" t="s">
        <v>44</v>
      </c>
      <c r="O338" s="85"/>
      <c r="P338" s="222">
        <f>O338*H338</f>
        <v>0</v>
      </c>
      <c r="Q338" s="222">
        <v>0</v>
      </c>
      <c r="R338" s="222">
        <f>Q338*H338</f>
        <v>0</v>
      </c>
      <c r="S338" s="222">
        <v>0</v>
      </c>
      <c r="T338" s="223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4" t="s">
        <v>721</v>
      </c>
      <c r="AT338" s="224" t="s">
        <v>138</v>
      </c>
      <c r="AU338" s="224" t="s">
        <v>81</v>
      </c>
      <c r="AY338" s="18" t="s">
        <v>135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81</v>
      </c>
      <c r="BK338" s="225">
        <f>ROUND(I338*H338,2)</f>
        <v>0</v>
      </c>
      <c r="BL338" s="18" t="s">
        <v>721</v>
      </c>
      <c r="BM338" s="224" t="s">
        <v>722</v>
      </c>
    </row>
    <row r="339" spans="1:63" s="12" customFormat="1" ht="22.8" customHeight="1">
      <c r="A339" s="12"/>
      <c r="B339" s="197"/>
      <c r="C339" s="198"/>
      <c r="D339" s="199" t="s">
        <v>71</v>
      </c>
      <c r="E339" s="211" t="s">
        <v>723</v>
      </c>
      <c r="F339" s="211" t="s">
        <v>724</v>
      </c>
      <c r="G339" s="198"/>
      <c r="H339" s="198"/>
      <c r="I339" s="201"/>
      <c r="J339" s="212">
        <f>BK339</f>
        <v>0</v>
      </c>
      <c r="K339" s="198"/>
      <c r="L339" s="203"/>
      <c r="M339" s="204"/>
      <c r="N339" s="205"/>
      <c r="O339" s="205"/>
      <c r="P339" s="206">
        <f>P340</f>
        <v>0</v>
      </c>
      <c r="Q339" s="205"/>
      <c r="R339" s="206">
        <f>R340</f>
        <v>0</v>
      </c>
      <c r="S339" s="205"/>
      <c r="T339" s="207">
        <f>T340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8" t="s">
        <v>162</v>
      </c>
      <c r="AT339" s="209" t="s">
        <v>71</v>
      </c>
      <c r="AU339" s="209" t="s">
        <v>77</v>
      </c>
      <c r="AY339" s="208" t="s">
        <v>135</v>
      </c>
      <c r="BK339" s="210">
        <f>BK340</f>
        <v>0</v>
      </c>
    </row>
    <row r="340" spans="1:65" s="2" customFormat="1" ht="16.5" customHeight="1">
      <c r="A340" s="39"/>
      <c r="B340" s="40"/>
      <c r="C340" s="213" t="s">
        <v>725</v>
      </c>
      <c r="D340" s="213" t="s">
        <v>138</v>
      </c>
      <c r="E340" s="214" t="s">
        <v>726</v>
      </c>
      <c r="F340" s="215" t="s">
        <v>727</v>
      </c>
      <c r="G340" s="216" t="s">
        <v>398</v>
      </c>
      <c r="H340" s="217">
        <v>1</v>
      </c>
      <c r="I340" s="218"/>
      <c r="J340" s="219">
        <f>ROUND(I340*H340,2)</f>
        <v>0</v>
      </c>
      <c r="K340" s="215" t="s">
        <v>19</v>
      </c>
      <c r="L340" s="45"/>
      <c r="M340" s="220" t="s">
        <v>19</v>
      </c>
      <c r="N340" s="221" t="s">
        <v>44</v>
      </c>
      <c r="O340" s="85"/>
      <c r="P340" s="222">
        <f>O340*H340</f>
        <v>0</v>
      </c>
      <c r="Q340" s="222">
        <v>0</v>
      </c>
      <c r="R340" s="222">
        <f>Q340*H340</f>
        <v>0</v>
      </c>
      <c r="S340" s="222">
        <v>0</v>
      </c>
      <c r="T340" s="22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4" t="s">
        <v>721</v>
      </c>
      <c r="AT340" s="224" t="s">
        <v>138</v>
      </c>
      <c r="AU340" s="224" t="s">
        <v>81</v>
      </c>
      <c r="AY340" s="18" t="s">
        <v>135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8" t="s">
        <v>81</v>
      </c>
      <c r="BK340" s="225">
        <f>ROUND(I340*H340,2)</f>
        <v>0</v>
      </c>
      <c r="BL340" s="18" t="s">
        <v>721</v>
      </c>
      <c r="BM340" s="224" t="s">
        <v>728</v>
      </c>
    </row>
    <row r="341" spans="1:63" s="12" customFormat="1" ht="22.8" customHeight="1">
      <c r="A341" s="12"/>
      <c r="B341" s="197"/>
      <c r="C341" s="198"/>
      <c r="D341" s="199" t="s">
        <v>71</v>
      </c>
      <c r="E341" s="211" t="s">
        <v>729</v>
      </c>
      <c r="F341" s="211" t="s">
        <v>730</v>
      </c>
      <c r="G341" s="198"/>
      <c r="H341" s="198"/>
      <c r="I341" s="201"/>
      <c r="J341" s="212">
        <f>BK341</f>
        <v>0</v>
      </c>
      <c r="K341" s="198"/>
      <c r="L341" s="203"/>
      <c r="M341" s="204"/>
      <c r="N341" s="205"/>
      <c r="O341" s="205"/>
      <c r="P341" s="206">
        <f>P342</f>
        <v>0</v>
      </c>
      <c r="Q341" s="205"/>
      <c r="R341" s="206">
        <f>R342</f>
        <v>0</v>
      </c>
      <c r="S341" s="205"/>
      <c r="T341" s="207">
        <f>T342</f>
        <v>0</v>
      </c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R341" s="208" t="s">
        <v>162</v>
      </c>
      <c r="AT341" s="209" t="s">
        <v>71</v>
      </c>
      <c r="AU341" s="209" t="s">
        <v>77</v>
      </c>
      <c r="AY341" s="208" t="s">
        <v>135</v>
      </c>
      <c r="BK341" s="210">
        <f>BK342</f>
        <v>0</v>
      </c>
    </row>
    <row r="342" spans="1:65" s="2" customFormat="1" ht="21.75" customHeight="1">
      <c r="A342" s="39"/>
      <c r="B342" s="40"/>
      <c r="C342" s="213" t="s">
        <v>731</v>
      </c>
      <c r="D342" s="213" t="s">
        <v>138</v>
      </c>
      <c r="E342" s="214" t="s">
        <v>732</v>
      </c>
      <c r="F342" s="215" t="s">
        <v>733</v>
      </c>
      <c r="G342" s="216" t="s">
        <v>398</v>
      </c>
      <c r="H342" s="217">
        <v>1</v>
      </c>
      <c r="I342" s="218"/>
      <c r="J342" s="219">
        <f>ROUND(I342*H342,2)</f>
        <v>0</v>
      </c>
      <c r="K342" s="215" t="s">
        <v>19</v>
      </c>
      <c r="L342" s="45"/>
      <c r="M342" s="280" t="s">
        <v>19</v>
      </c>
      <c r="N342" s="281" t="s">
        <v>44</v>
      </c>
      <c r="O342" s="282"/>
      <c r="P342" s="283">
        <f>O342*H342</f>
        <v>0</v>
      </c>
      <c r="Q342" s="283">
        <v>0</v>
      </c>
      <c r="R342" s="283">
        <f>Q342*H342</f>
        <v>0</v>
      </c>
      <c r="S342" s="283">
        <v>0</v>
      </c>
      <c r="T342" s="284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4" t="s">
        <v>721</v>
      </c>
      <c r="AT342" s="224" t="s">
        <v>138</v>
      </c>
      <c r="AU342" s="224" t="s">
        <v>81</v>
      </c>
      <c r="AY342" s="18" t="s">
        <v>135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81</v>
      </c>
      <c r="BK342" s="225">
        <f>ROUND(I342*H342,2)</f>
        <v>0</v>
      </c>
      <c r="BL342" s="18" t="s">
        <v>721</v>
      </c>
      <c r="BM342" s="224" t="s">
        <v>734</v>
      </c>
    </row>
    <row r="343" spans="1:31" s="2" customFormat="1" ht="6.95" customHeight="1">
      <c r="A343" s="39"/>
      <c r="B343" s="60"/>
      <c r="C343" s="61"/>
      <c r="D343" s="61"/>
      <c r="E343" s="61"/>
      <c r="F343" s="61"/>
      <c r="G343" s="61"/>
      <c r="H343" s="61"/>
      <c r="I343" s="162"/>
      <c r="J343" s="61"/>
      <c r="K343" s="61"/>
      <c r="L343" s="45"/>
      <c r="M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</row>
  </sheetData>
  <sheetProtection password="CC35" sheet="1" objects="1" scenarios="1" formatColumns="0" formatRows="0" autoFilter="0"/>
  <autoFilter ref="C93:K342"/>
  <mergeCells count="6">
    <mergeCell ref="E7:H7"/>
    <mergeCell ref="E16:H16"/>
    <mergeCell ref="E25:H25"/>
    <mergeCell ref="E46:H46"/>
    <mergeCell ref="E86:H8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130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26"/>
      <c r="C3" s="127"/>
      <c r="D3" s="127"/>
      <c r="E3" s="127"/>
      <c r="F3" s="127"/>
      <c r="G3" s="127"/>
      <c r="H3" s="21"/>
    </row>
    <row r="4" spans="2:8" s="1" customFormat="1" ht="24.95" customHeight="1">
      <c r="B4" s="21"/>
      <c r="C4" s="129" t="s">
        <v>735</v>
      </c>
      <c r="H4" s="21"/>
    </row>
    <row r="5" spans="2:8" s="1" customFormat="1" ht="12" customHeight="1">
      <c r="B5" s="21"/>
      <c r="C5" s="285" t="s">
        <v>13</v>
      </c>
      <c r="D5" s="140" t="s">
        <v>14</v>
      </c>
      <c r="E5" s="1"/>
      <c r="F5" s="1"/>
      <c r="H5" s="21"/>
    </row>
    <row r="6" spans="2:8" s="1" customFormat="1" ht="36.95" customHeight="1">
      <c r="B6" s="21"/>
      <c r="C6" s="286" t="s">
        <v>16</v>
      </c>
      <c r="D6" s="287" t="s">
        <v>17</v>
      </c>
      <c r="E6" s="1"/>
      <c r="F6" s="1"/>
      <c r="H6" s="21"/>
    </row>
    <row r="7" spans="2:8" s="1" customFormat="1" ht="16.5" customHeight="1">
      <c r="B7" s="21"/>
      <c r="C7" s="131" t="s">
        <v>23</v>
      </c>
      <c r="D7" s="137" t="str">
        <f>'Rekapitulace stavby'!AN8</f>
        <v>16. 3. 2020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85"/>
      <c r="B9" s="288"/>
      <c r="C9" s="289" t="s">
        <v>53</v>
      </c>
      <c r="D9" s="290" t="s">
        <v>54</v>
      </c>
      <c r="E9" s="290" t="s">
        <v>122</v>
      </c>
      <c r="F9" s="291" t="s">
        <v>736</v>
      </c>
      <c r="G9" s="185"/>
      <c r="H9" s="288"/>
    </row>
    <row r="10" spans="1:8" s="2" customFormat="1" ht="26.4" customHeight="1">
      <c r="A10" s="39"/>
      <c r="B10" s="45"/>
      <c r="C10" s="292" t="s">
        <v>14</v>
      </c>
      <c r="D10" s="292" t="s">
        <v>17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93" t="s">
        <v>87</v>
      </c>
      <c r="D11" s="294" t="s">
        <v>19</v>
      </c>
      <c r="E11" s="295" t="s">
        <v>19</v>
      </c>
      <c r="F11" s="296">
        <v>199.336</v>
      </c>
      <c r="G11" s="39"/>
      <c r="H11" s="45"/>
    </row>
    <row r="12" spans="1:8" s="2" customFormat="1" ht="16.8" customHeight="1">
      <c r="A12" s="39"/>
      <c r="B12" s="45"/>
      <c r="C12" s="297" t="s">
        <v>19</v>
      </c>
      <c r="D12" s="297" t="s">
        <v>651</v>
      </c>
      <c r="E12" s="18" t="s">
        <v>19</v>
      </c>
      <c r="F12" s="298">
        <v>128.554</v>
      </c>
      <c r="G12" s="39"/>
      <c r="H12" s="45"/>
    </row>
    <row r="13" spans="1:8" s="2" customFormat="1" ht="16.8" customHeight="1">
      <c r="A13" s="39"/>
      <c r="B13" s="45"/>
      <c r="C13" s="297" t="s">
        <v>19</v>
      </c>
      <c r="D13" s="297" t="s">
        <v>652</v>
      </c>
      <c r="E13" s="18" t="s">
        <v>19</v>
      </c>
      <c r="F13" s="298">
        <v>26.46</v>
      </c>
      <c r="G13" s="39"/>
      <c r="H13" s="45"/>
    </row>
    <row r="14" spans="1:8" s="2" customFormat="1" ht="16.8" customHeight="1">
      <c r="A14" s="39"/>
      <c r="B14" s="45"/>
      <c r="C14" s="297" t="s">
        <v>19</v>
      </c>
      <c r="D14" s="297" t="s">
        <v>653</v>
      </c>
      <c r="E14" s="18" t="s">
        <v>19</v>
      </c>
      <c r="F14" s="298">
        <v>44.322</v>
      </c>
      <c r="G14" s="39"/>
      <c r="H14" s="45"/>
    </row>
    <row r="15" spans="1:8" s="2" customFormat="1" ht="16.8" customHeight="1">
      <c r="A15" s="39"/>
      <c r="B15" s="45"/>
      <c r="C15" s="297" t="s">
        <v>87</v>
      </c>
      <c r="D15" s="297" t="s">
        <v>248</v>
      </c>
      <c r="E15" s="18" t="s">
        <v>19</v>
      </c>
      <c r="F15" s="298">
        <v>199.336</v>
      </c>
      <c r="G15" s="39"/>
      <c r="H15" s="45"/>
    </row>
    <row r="16" spans="1:8" s="2" customFormat="1" ht="16.8" customHeight="1">
      <c r="A16" s="39"/>
      <c r="B16" s="45"/>
      <c r="C16" s="299" t="s">
        <v>737</v>
      </c>
      <c r="D16" s="39"/>
      <c r="E16" s="39"/>
      <c r="F16" s="39"/>
      <c r="G16" s="39"/>
      <c r="H16" s="45"/>
    </row>
    <row r="17" spans="1:8" s="2" customFormat="1" ht="16.8" customHeight="1">
      <c r="A17" s="39"/>
      <c r="B17" s="45"/>
      <c r="C17" s="297" t="s">
        <v>648</v>
      </c>
      <c r="D17" s="297" t="s">
        <v>738</v>
      </c>
      <c r="E17" s="18" t="s">
        <v>149</v>
      </c>
      <c r="F17" s="298">
        <v>199.336</v>
      </c>
      <c r="G17" s="39"/>
      <c r="H17" s="45"/>
    </row>
    <row r="18" spans="1:8" s="2" customFormat="1" ht="16.8" customHeight="1">
      <c r="A18" s="39"/>
      <c r="B18" s="45"/>
      <c r="C18" s="297" t="s">
        <v>377</v>
      </c>
      <c r="D18" s="297" t="s">
        <v>739</v>
      </c>
      <c r="E18" s="18" t="s">
        <v>149</v>
      </c>
      <c r="F18" s="298">
        <v>188.772</v>
      </c>
      <c r="G18" s="39"/>
      <c r="H18" s="45"/>
    </row>
    <row r="19" spans="1:8" s="2" customFormat="1" ht="16.8" customHeight="1">
      <c r="A19" s="39"/>
      <c r="B19" s="45"/>
      <c r="C19" s="297" t="s">
        <v>655</v>
      </c>
      <c r="D19" s="297" t="s">
        <v>740</v>
      </c>
      <c r="E19" s="18" t="s">
        <v>149</v>
      </c>
      <c r="F19" s="298">
        <v>219.27</v>
      </c>
      <c r="G19" s="39"/>
      <c r="H19" s="45"/>
    </row>
    <row r="20" spans="1:8" s="2" customFormat="1" ht="16.8" customHeight="1">
      <c r="A20" s="39"/>
      <c r="B20" s="45"/>
      <c r="C20" s="293" t="s">
        <v>91</v>
      </c>
      <c r="D20" s="294" t="s">
        <v>19</v>
      </c>
      <c r="E20" s="295" t="s">
        <v>19</v>
      </c>
      <c r="F20" s="296">
        <v>211.283</v>
      </c>
      <c r="G20" s="39"/>
      <c r="H20" s="45"/>
    </row>
    <row r="21" spans="1:8" s="2" customFormat="1" ht="16.8" customHeight="1">
      <c r="A21" s="39"/>
      <c r="B21" s="45"/>
      <c r="C21" s="297" t="s">
        <v>19</v>
      </c>
      <c r="D21" s="297" t="s">
        <v>489</v>
      </c>
      <c r="E21" s="18" t="s">
        <v>19</v>
      </c>
      <c r="F21" s="298">
        <v>202.803</v>
      </c>
      <c r="G21" s="39"/>
      <c r="H21" s="45"/>
    </row>
    <row r="22" spans="1:8" s="2" customFormat="1" ht="16.8" customHeight="1">
      <c r="A22" s="39"/>
      <c r="B22" s="45"/>
      <c r="C22" s="297" t="s">
        <v>19</v>
      </c>
      <c r="D22" s="297" t="s">
        <v>490</v>
      </c>
      <c r="E22" s="18" t="s">
        <v>19</v>
      </c>
      <c r="F22" s="298">
        <v>4.8</v>
      </c>
      <c r="G22" s="39"/>
      <c r="H22" s="45"/>
    </row>
    <row r="23" spans="1:8" s="2" customFormat="1" ht="16.8" customHeight="1">
      <c r="A23" s="39"/>
      <c r="B23" s="45"/>
      <c r="C23" s="297" t="s">
        <v>19</v>
      </c>
      <c r="D23" s="297" t="s">
        <v>491</v>
      </c>
      <c r="E23" s="18" t="s">
        <v>19</v>
      </c>
      <c r="F23" s="298">
        <v>3.68</v>
      </c>
      <c r="G23" s="39"/>
      <c r="H23" s="45"/>
    </row>
    <row r="24" spans="1:8" s="2" customFormat="1" ht="16.8" customHeight="1">
      <c r="A24" s="39"/>
      <c r="B24" s="45"/>
      <c r="C24" s="297" t="s">
        <v>91</v>
      </c>
      <c r="D24" s="297" t="s">
        <v>248</v>
      </c>
      <c r="E24" s="18" t="s">
        <v>19</v>
      </c>
      <c r="F24" s="298">
        <v>211.283</v>
      </c>
      <c r="G24" s="39"/>
      <c r="H24" s="45"/>
    </row>
    <row r="25" spans="1:8" s="2" customFormat="1" ht="16.8" customHeight="1">
      <c r="A25" s="39"/>
      <c r="B25" s="45"/>
      <c r="C25" s="299" t="s">
        <v>737</v>
      </c>
      <c r="D25" s="39"/>
      <c r="E25" s="39"/>
      <c r="F25" s="39"/>
      <c r="G25" s="39"/>
      <c r="H25" s="45"/>
    </row>
    <row r="26" spans="1:8" s="2" customFormat="1" ht="16.8" customHeight="1">
      <c r="A26" s="39"/>
      <c r="B26" s="45"/>
      <c r="C26" s="297" t="s">
        <v>486</v>
      </c>
      <c r="D26" s="297" t="s">
        <v>741</v>
      </c>
      <c r="E26" s="18" t="s">
        <v>149</v>
      </c>
      <c r="F26" s="298">
        <v>211.283</v>
      </c>
      <c r="G26" s="39"/>
      <c r="H26" s="45"/>
    </row>
    <row r="27" spans="1:8" s="2" customFormat="1" ht="16.8" customHeight="1">
      <c r="A27" s="39"/>
      <c r="B27" s="45"/>
      <c r="C27" s="297" t="s">
        <v>411</v>
      </c>
      <c r="D27" s="297" t="s">
        <v>742</v>
      </c>
      <c r="E27" s="18" t="s">
        <v>149</v>
      </c>
      <c r="F27" s="298">
        <v>211.283</v>
      </c>
      <c r="G27" s="39"/>
      <c r="H27" s="45"/>
    </row>
    <row r="28" spans="1:8" s="2" customFormat="1" ht="16.8" customHeight="1">
      <c r="A28" s="39"/>
      <c r="B28" s="45"/>
      <c r="C28" s="297" t="s">
        <v>499</v>
      </c>
      <c r="D28" s="297" t="s">
        <v>743</v>
      </c>
      <c r="E28" s="18" t="s">
        <v>149</v>
      </c>
      <c r="F28" s="298">
        <v>223.696</v>
      </c>
      <c r="G28" s="39"/>
      <c r="H28" s="45"/>
    </row>
    <row r="29" spans="1:8" s="2" customFormat="1" ht="16.8" customHeight="1">
      <c r="A29" s="39"/>
      <c r="B29" s="45"/>
      <c r="C29" s="293" t="s">
        <v>79</v>
      </c>
      <c r="D29" s="294" t="s">
        <v>19</v>
      </c>
      <c r="E29" s="295" t="s">
        <v>19</v>
      </c>
      <c r="F29" s="296">
        <v>396.748</v>
      </c>
      <c r="G29" s="39"/>
      <c r="H29" s="45"/>
    </row>
    <row r="30" spans="1:8" s="2" customFormat="1" ht="16.8" customHeight="1">
      <c r="A30" s="39"/>
      <c r="B30" s="45"/>
      <c r="C30" s="297" t="s">
        <v>19</v>
      </c>
      <c r="D30" s="297" t="s">
        <v>272</v>
      </c>
      <c r="E30" s="18" t="s">
        <v>19</v>
      </c>
      <c r="F30" s="298">
        <v>0</v>
      </c>
      <c r="G30" s="39"/>
      <c r="H30" s="45"/>
    </row>
    <row r="31" spans="1:8" s="2" customFormat="1" ht="16.8" customHeight="1">
      <c r="A31" s="39"/>
      <c r="B31" s="45"/>
      <c r="C31" s="297" t="s">
        <v>19</v>
      </c>
      <c r="D31" s="297" t="s">
        <v>273</v>
      </c>
      <c r="E31" s="18" t="s">
        <v>19</v>
      </c>
      <c r="F31" s="298">
        <v>396.748</v>
      </c>
      <c r="G31" s="39"/>
      <c r="H31" s="45"/>
    </row>
    <row r="32" spans="1:8" s="2" customFormat="1" ht="16.8" customHeight="1">
      <c r="A32" s="39"/>
      <c r="B32" s="45"/>
      <c r="C32" s="297" t="s">
        <v>79</v>
      </c>
      <c r="D32" s="297" t="s">
        <v>248</v>
      </c>
      <c r="E32" s="18" t="s">
        <v>19</v>
      </c>
      <c r="F32" s="298">
        <v>396.748</v>
      </c>
      <c r="G32" s="39"/>
      <c r="H32" s="45"/>
    </row>
    <row r="33" spans="1:8" s="2" customFormat="1" ht="16.8" customHeight="1">
      <c r="A33" s="39"/>
      <c r="B33" s="45"/>
      <c r="C33" s="299" t="s">
        <v>737</v>
      </c>
      <c r="D33" s="39"/>
      <c r="E33" s="39"/>
      <c r="F33" s="39"/>
      <c r="G33" s="39"/>
      <c r="H33" s="45"/>
    </row>
    <row r="34" spans="1:8" s="2" customFormat="1" ht="16.8" customHeight="1">
      <c r="A34" s="39"/>
      <c r="B34" s="45"/>
      <c r="C34" s="297" t="s">
        <v>269</v>
      </c>
      <c r="D34" s="297" t="s">
        <v>744</v>
      </c>
      <c r="E34" s="18" t="s">
        <v>149</v>
      </c>
      <c r="F34" s="298">
        <v>793.496</v>
      </c>
      <c r="G34" s="39"/>
      <c r="H34" s="45"/>
    </row>
    <row r="35" spans="1:8" s="2" customFormat="1" ht="16.8" customHeight="1">
      <c r="A35" s="39"/>
      <c r="B35" s="45"/>
      <c r="C35" s="297" t="s">
        <v>276</v>
      </c>
      <c r="D35" s="297" t="s">
        <v>745</v>
      </c>
      <c r="E35" s="18" t="s">
        <v>149</v>
      </c>
      <c r="F35" s="298">
        <v>1190.244</v>
      </c>
      <c r="G35" s="39"/>
      <c r="H35" s="45"/>
    </row>
    <row r="36" spans="1:8" s="2" customFormat="1" ht="16.8" customHeight="1">
      <c r="A36" s="39"/>
      <c r="B36" s="45"/>
      <c r="C36" s="297" t="s">
        <v>377</v>
      </c>
      <c r="D36" s="297" t="s">
        <v>739</v>
      </c>
      <c r="E36" s="18" t="s">
        <v>149</v>
      </c>
      <c r="F36" s="298">
        <v>188.772</v>
      </c>
      <c r="G36" s="39"/>
      <c r="H36" s="45"/>
    </row>
    <row r="37" spans="1:8" s="2" customFormat="1" ht="16.8" customHeight="1">
      <c r="A37" s="39"/>
      <c r="B37" s="45"/>
      <c r="C37" s="297" t="s">
        <v>176</v>
      </c>
      <c r="D37" s="297" t="s">
        <v>746</v>
      </c>
      <c r="E37" s="18" t="s">
        <v>149</v>
      </c>
      <c r="F37" s="298">
        <v>396.748</v>
      </c>
      <c r="G37" s="39"/>
      <c r="H37" s="45"/>
    </row>
    <row r="38" spans="1:8" s="2" customFormat="1" ht="16.8" customHeight="1">
      <c r="A38" s="39"/>
      <c r="B38" s="45"/>
      <c r="C38" s="297" t="s">
        <v>287</v>
      </c>
      <c r="D38" s="297" t="s">
        <v>747</v>
      </c>
      <c r="E38" s="18" t="s">
        <v>149</v>
      </c>
      <c r="F38" s="298">
        <v>634.797</v>
      </c>
      <c r="G38" s="39"/>
      <c r="H38" s="45"/>
    </row>
    <row r="39" spans="1:8" s="2" customFormat="1" ht="16.8" customHeight="1">
      <c r="A39" s="39"/>
      <c r="B39" s="45"/>
      <c r="C39" s="297" t="s">
        <v>281</v>
      </c>
      <c r="D39" s="297" t="s">
        <v>282</v>
      </c>
      <c r="E39" s="18" t="s">
        <v>149</v>
      </c>
      <c r="F39" s="298">
        <v>614.959</v>
      </c>
      <c r="G39" s="39"/>
      <c r="H39" s="45"/>
    </row>
    <row r="40" spans="1:8" s="2" customFormat="1" ht="16.8" customHeight="1">
      <c r="A40" s="39"/>
      <c r="B40" s="45"/>
      <c r="C40" s="293" t="s">
        <v>93</v>
      </c>
      <c r="D40" s="294" t="s">
        <v>19</v>
      </c>
      <c r="E40" s="295" t="s">
        <v>19</v>
      </c>
      <c r="F40" s="296">
        <v>612.507</v>
      </c>
      <c r="G40" s="39"/>
      <c r="H40" s="45"/>
    </row>
    <row r="41" spans="1:8" s="2" customFormat="1" ht="16.8" customHeight="1">
      <c r="A41" s="39"/>
      <c r="B41" s="45"/>
      <c r="C41" s="297" t="s">
        <v>19</v>
      </c>
      <c r="D41" s="297" t="s">
        <v>246</v>
      </c>
      <c r="E41" s="18" t="s">
        <v>19</v>
      </c>
      <c r="F41" s="298">
        <v>606.507</v>
      </c>
      <c r="G41" s="39"/>
      <c r="H41" s="45"/>
    </row>
    <row r="42" spans="1:8" s="2" customFormat="1" ht="16.8" customHeight="1">
      <c r="A42" s="39"/>
      <c r="B42" s="45"/>
      <c r="C42" s="297" t="s">
        <v>19</v>
      </c>
      <c r="D42" s="297" t="s">
        <v>247</v>
      </c>
      <c r="E42" s="18" t="s">
        <v>19</v>
      </c>
      <c r="F42" s="298">
        <v>6</v>
      </c>
      <c r="G42" s="39"/>
      <c r="H42" s="45"/>
    </row>
    <row r="43" spans="1:8" s="2" customFormat="1" ht="16.8" customHeight="1">
      <c r="A43" s="39"/>
      <c r="B43" s="45"/>
      <c r="C43" s="297" t="s">
        <v>93</v>
      </c>
      <c r="D43" s="297" t="s">
        <v>248</v>
      </c>
      <c r="E43" s="18" t="s">
        <v>19</v>
      </c>
      <c r="F43" s="298">
        <v>612.507</v>
      </c>
      <c r="G43" s="39"/>
      <c r="H43" s="45"/>
    </row>
    <row r="44" spans="1:8" s="2" customFormat="1" ht="16.8" customHeight="1">
      <c r="A44" s="39"/>
      <c r="B44" s="45"/>
      <c r="C44" s="299" t="s">
        <v>737</v>
      </c>
      <c r="D44" s="39"/>
      <c r="E44" s="39"/>
      <c r="F44" s="39"/>
      <c r="G44" s="39"/>
      <c r="H44" s="45"/>
    </row>
    <row r="45" spans="1:8" s="2" customFormat="1" ht="16.8" customHeight="1">
      <c r="A45" s="39"/>
      <c r="B45" s="45"/>
      <c r="C45" s="297" t="s">
        <v>243</v>
      </c>
      <c r="D45" s="297" t="s">
        <v>748</v>
      </c>
      <c r="E45" s="18" t="s">
        <v>149</v>
      </c>
      <c r="F45" s="298">
        <v>615.947</v>
      </c>
      <c r="G45" s="39"/>
      <c r="H45" s="45"/>
    </row>
    <row r="46" spans="1:8" s="2" customFormat="1" ht="16.8" customHeight="1">
      <c r="A46" s="39"/>
      <c r="B46" s="45"/>
      <c r="C46" s="297" t="s">
        <v>239</v>
      </c>
      <c r="D46" s="297" t="s">
        <v>749</v>
      </c>
      <c r="E46" s="18" t="s">
        <v>149</v>
      </c>
      <c r="F46" s="298">
        <v>612.507</v>
      </c>
      <c r="G46" s="39"/>
      <c r="H46" s="45"/>
    </row>
    <row r="47" spans="1:8" s="2" customFormat="1" ht="16.8" customHeight="1">
      <c r="A47" s="39"/>
      <c r="B47" s="45"/>
      <c r="C47" s="297" t="s">
        <v>351</v>
      </c>
      <c r="D47" s="297" t="s">
        <v>352</v>
      </c>
      <c r="E47" s="18" t="s">
        <v>149</v>
      </c>
      <c r="F47" s="298">
        <v>612.507</v>
      </c>
      <c r="G47" s="39"/>
      <c r="H47" s="45"/>
    </row>
    <row r="48" spans="1:8" s="2" customFormat="1" ht="16.8" customHeight="1">
      <c r="A48" s="39"/>
      <c r="B48" s="45"/>
      <c r="C48" s="297" t="s">
        <v>660</v>
      </c>
      <c r="D48" s="297" t="s">
        <v>750</v>
      </c>
      <c r="E48" s="18" t="s">
        <v>149</v>
      </c>
      <c r="F48" s="298">
        <v>245.003</v>
      </c>
      <c r="G48" s="39"/>
      <c r="H48" s="45"/>
    </row>
    <row r="49" spans="1:8" s="2" customFormat="1" ht="16.8" customHeight="1">
      <c r="A49" s="39"/>
      <c r="B49" s="45"/>
      <c r="C49" s="293" t="s">
        <v>89</v>
      </c>
      <c r="D49" s="294" t="s">
        <v>19</v>
      </c>
      <c r="E49" s="295" t="s">
        <v>19</v>
      </c>
      <c r="F49" s="296">
        <v>418.49</v>
      </c>
      <c r="G49" s="39"/>
      <c r="H49" s="45"/>
    </row>
    <row r="50" spans="1:8" s="2" customFormat="1" ht="16.8" customHeight="1">
      <c r="A50" s="39"/>
      <c r="B50" s="45"/>
      <c r="C50" s="297" t="s">
        <v>19</v>
      </c>
      <c r="D50" s="297" t="s">
        <v>496</v>
      </c>
      <c r="E50" s="18" t="s">
        <v>19</v>
      </c>
      <c r="F50" s="298">
        <v>423.69</v>
      </c>
      <c r="G50" s="39"/>
      <c r="H50" s="45"/>
    </row>
    <row r="51" spans="1:8" s="2" customFormat="1" ht="16.8" customHeight="1">
      <c r="A51" s="39"/>
      <c r="B51" s="45"/>
      <c r="C51" s="297" t="s">
        <v>19</v>
      </c>
      <c r="D51" s="297" t="s">
        <v>497</v>
      </c>
      <c r="E51" s="18" t="s">
        <v>19</v>
      </c>
      <c r="F51" s="298">
        <v>-5.2</v>
      </c>
      <c r="G51" s="39"/>
      <c r="H51" s="45"/>
    </row>
    <row r="52" spans="1:8" s="2" customFormat="1" ht="16.8" customHeight="1">
      <c r="A52" s="39"/>
      <c r="B52" s="45"/>
      <c r="C52" s="297" t="s">
        <v>89</v>
      </c>
      <c r="D52" s="297" t="s">
        <v>248</v>
      </c>
      <c r="E52" s="18" t="s">
        <v>19</v>
      </c>
      <c r="F52" s="298">
        <v>418.49</v>
      </c>
      <c r="G52" s="39"/>
      <c r="H52" s="45"/>
    </row>
    <row r="53" spans="1:8" s="2" customFormat="1" ht="16.8" customHeight="1">
      <c r="A53" s="39"/>
      <c r="B53" s="45"/>
      <c r="C53" s="299" t="s">
        <v>737</v>
      </c>
      <c r="D53" s="39"/>
      <c r="E53" s="39"/>
      <c r="F53" s="39"/>
      <c r="G53" s="39"/>
      <c r="H53" s="45"/>
    </row>
    <row r="54" spans="1:8" s="2" customFormat="1" ht="16.8" customHeight="1">
      <c r="A54" s="39"/>
      <c r="B54" s="45"/>
      <c r="C54" s="297" t="s">
        <v>493</v>
      </c>
      <c r="D54" s="297" t="s">
        <v>751</v>
      </c>
      <c r="E54" s="18" t="s">
        <v>149</v>
      </c>
      <c r="F54" s="298">
        <v>418.49</v>
      </c>
      <c r="G54" s="39"/>
      <c r="H54" s="45"/>
    </row>
    <row r="55" spans="1:8" s="2" customFormat="1" ht="16.8" customHeight="1">
      <c r="A55" s="39"/>
      <c r="B55" s="45"/>
      <c r="C55" s="297" t="s">
        <v>631</v>
      </c>
      <c r="D55" s="297" t="s">
        <v>752</v>
      </c>
      <c r="E55" s="18" t="s">
        <v>149</v>
      </c>
      <c r="F55" s="298">
        <v>418.49</v>
      </c>
      <c r="G55" s="39"/>
      <c r="H55" s="45"/>
    </row>
    <row r="56" spans="1:8" s="2" customFormat="1" ht="16.8" customHeight="1">
      <c r="A56" s="39"/>
      <c r="B56" s="45"/>
      <c r="C56" s="297" t="s">
        <v>640</v>
      </c>
      <c r="D56" s="297" t="s">
        <v>753</v>
      </c>
      <c r="E56" s="18" t="s">
        <v>149</v>
      </c>
      <c r="F56" s="298">
        <v>418.49</v>
      </c>
      <c r="G56" s="39"/>
      <c r="H56" s="45"/>
    </row>
    <row r="57" spans="1:8" s="2" customFormat="1" ht="16.8" customHeight="1">
      <c r="A57" s="39"/>
      <c r="B57" s="45"/>
      <c r="C57" s="293" t="s">
        <v>85</v>
      </c>
      <c r="D57" s="294" t="s">
        <v>19</v>
      </c>
      <c r="E57" s="295" t="s">
        <v>19</v>
      </c>
      <c r="F57" s="296">
        <v>4.984</v>
      </c>
      <c r="G57" s="39"/>
      <c r="H57" s="45"/>
    </row>
    <row r="58" spans="1:8" s="2" customFormat="1" ht="16.8" customHeight="1">
      <c r="A58" s="39"/>
      <c r="B58" s="45"/>
      <c r="C58" s="297" t="s">
        <v>19</v>
      </c>
      <c r="D58" s="297" t="s">
        <v>386</v>
      </c>
      <c r="E58" s="18" t="s">
        <v>19</v>
      </c>
      <c r="F58" s="298">
        <v>4.984</v>
      </c>
      <c r="G58" s="39"/>
      <c r="H58" s="45"/>
    </row>
    <row r="59" spans="1:8" s="2" customFormat="1" ht="16.8" customHeight="1">
      <c r="A59" s="39"/>
      <c r="B59" s="45"/>
      <c r="C59" s="297" t="s">
        <v>85</v>
      </c>
      <c r="D59" s="297" t="s">
        <v>248</v>
      </c>
      <c r="E59" s="18" t="s">
        <v>19</v>
      </c>
      <c r="F59" s="298">
        <v>4.984</v>
      </c>
      <c r="G59" s="39"/>
      <c r="H59" s="45"/>
    </row>
    <row r="60" spans="1:8" s="2" customFormat="1" ht="16.8" customHeight="1">
      <c r="A60" s="39"/>
      <c r="B60" s="45"/>
      <c r="C60" s="299" t="s">
        <v>737</v>
      </c>
      <c r="D60" s="39"/>
      <c r="E60" s="39"/>
      <c r="F60" s="39"/>
      <c r="G60" s="39"/>
      <c r="H60" s="45"/>
    </row>
    <row r="61" spans="1:8" s="2" customFormat="1" ht="16.8" customHeight="1">
      <c r="A61" s="39"/>
      <c r="B61" s="45"/>
      <c r="C61" s="297" t="s">
        <v>383</v>
      </c>
      <c r="D61" s="297" t="s">
        <v>384</v>
      </c>
      <c r="E61" s="18" t="s">
        <v>141</v>
      </c>
      <c r="F61" s="298">
        <v>4.984</v>
      </c>
      <c r="G61" s="39"/>
      <c r="H61" s="45"/>
    </row>
    <row r="62" spans="1:8" s="2" customFormat="1" ht="16.8" customHeight="1">
      <c r="A62" s="39"/>
      <c r="B62" s="45"/>
      <c r="C62" s="297" t="s">
        <v>325</v>
      </c>
      <c r="D62" s="297" t="s">
        <v>754</v>
      </c>
      <c r="E62" s="18" t="s">
        <v>141</v>
      </c>
      <c r="F62" s="298">
        <v>12.522</v>
      </c>
      <c r="G62" s="39"/>
      <c r="H62" s="45"/>
    </row>
    <row r="63" spans="1:8" s="2" customFormat="1" ht="16.8" customHeight="1">
      <c r="A63" s="39"/>
      <c r="B63" s="45"/>
      <c r="C63" s="297" t="s">
        <v>388</v>
      </c>
      <c r="D63" s="297" t="s">
        <v>755</v>
      </c>
      <c r="E63" s="18" t="s">
        <v>141</v>
      </c>
      <c r="F63" s="298">
        <v>11.025</v>
      </c>
      <c r="G63" s="39"/>
      <c r="H63" s="45"/>
    </row>
    <row r="64" spans="1:8" s="2" customFormat="1" ht="16.8" customHeight="1">
      <c r="A64" s="39"/>
      <c r="B64" s="45"/>
      <c r="C64" s="293" t="s">
        <v>82</v>
      </c>
      <c r="D64" s="294" t="s">
        <v>19</v>
      </c>
      <c r="E64" s="295" t="s">
        <v>19</v>
      </c>
      <c r="F64" s="296">
        <v>6.041</v>
      </c>
      <c r="G64" s="39"/>
      <c r="H64" s="45"/>
    </row>
    <row r="65" spans="1:8" s="2" customFormat="1" ht="16.8" customHeight="1">
      <c r="A65" s="39"/>
      <c r="B65" s="45"/>
      <c r="C65" s="297" t="s">
        <v>82</v>
      </c>
      <c r="D65" s="297" t="s">
        <v>366</v>
      </c>
      <c r="E65" s="18" t="s">
        <v>19</v>
      </c>
      <c r="F65" s="298">
        <v>6.041</v>
      </c>
      <c r="G65" s="39"/>
      <c r="H65" s="45"/>
    </row>
    <row r="66" spans="1:8" s="2" customFormat="1" ht="16.8" customHeight="1">
      <c r="A66" s="39"/>
      <c r="B66" s="45"/>
      <c r="C66" s="299" t="s">
        <v>737</v>
      </c>
      <c r="D66" s="39"/>
      <c r="E66" s="39"/>
      <c r="F66" s="39"/>
      <c r="G66" s="39"/>
      <c r="H66" s="45"/>
    </row>
    <row r="67" spans="1:8" s="2" customFormat="1" ht="16.8" customHeight="1">
      <c r="A67" s="39"/>
      <c r="B67" s="45"/>
      <c r="C67" s="297" t="s">
        <v>363</v>
      </c>
      <c r="D67" s="297" t="s">
        <v>756</v>
      </c>
      <c r="E67" s="18" t="s">
        <v>141</v>
      </c>
      <c r="F67" s="298">
        <v>6.041</v>
      </c>
      <c r="G67" s="39"/>
      <c r="H67" s="45"/>
    </row>
    <row r="68" spans="1:8" s="2" customFormat="1" ht="16.8" customHeight="1">
      <c r="A68" s="39"/>
      <c r="B68" s="45"/>
      <c r="C68" s="297" t="s">
        <v>325</v>
      </c>
      <c r="D68" s="297" t="s">
        <v>754</v>
      </c>
      <c r="E68" s="18" t="s">
        <v>141</v>
      </c>
      <c r="F68" s="298">
        <v>12.522</v>
      </c>
      <c r="G68" s="39"/>
      <c r="H68" s="45"/>
    </row>
    <row r="69" spans="1:8" s="2" customFormat="1" ht="16.8" customHeight="1">
      <c r="A69" s="39"/>
      <c r="B69" s="45"/>
      <c r="C69" s="297" t="s">
        <v>388</v>
      </c>
      <c r="D69" s="297" t="s">
        <v>755</v>
      </c>
      <c r="E69" s="18" t="s">
        <v>141</v>
      </c>
      <c r="F69" s="298">
        <v>11.025</v>
      </c>
      <c r="G69" s="39"/>
      <c r="H69" s="45"/>
    </row>
    <row r="70" spans="1:8" s="2" customFormat="1" ht="7.4" customHeight="1">
      <c r="A70" s="39"/>
      <c r="B70" s="160"/>
      <c r="C70" s="161"/>
      <c r="D70" s="161"/>
      <c r="E70" s="161"/>
      <c r="F70" s="161"/>
      <c r="G70" s="161"/>
      <c r="H70" s="45"/>
    </row>
    <row r="71" spans="1:8" s="2" customFormat="1" ht="12">
      <c r="A71" s="39"/>
      <c r="B71" s="39"/>
      <c r="C71" s="39"/>
      <c r="D71" s="39"/>
      <c r="E71" s="39"/>
      <c r="F71" s="39"/>
      <c r="G71" s="39"/>
      <c r="H71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Vlastouvka\Eva</dc:creator>
  <cp:keywords/>
  <dc:description/>
  <cp:lastModifiedBy>Vlastouvka\Eva</cp:lastModifiedBy>
  <dcterms:created xsi:type="dcterms:W3CDTF">2020-04-03T11:08:14Z</dcterms:created>
  <dcterms:modified xsi:type="dcterms:W3CDTF">2020-04-03T11:08:23Z</dcterms:modified>
  <cp:category/>
  <cp:version/>
  <cp:contentType/>
  <cp:contentStatus/>
</cp:coreProperties>
</file>