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Uživatel\Desktop\"/>
    </mc:Choice>
  </mc:AlternateContent>
  <xr:revisionPtr revIDLastSave="0" documentId="8_{F2537B93-4E2E-46A0-B856-7514FC1A4FCA}" xr6:coauthVersionLast="45" xr6:coauthVersionMax="45" xr10:uidLastSave="{00000000-0000-0000-0000-000000000000}"/>
  <bookViews>
    <workbookView xWindow="-24420" yWindow="1110" windowWidth="20655" windowHeight="15600" activeTab="1" xr2:uid="{00000000-000D-0000-FFFF-FFFF00000000}"/>
  </bookViews>
  <sheets>
    <sheet name="Rekapitulace stavby" sheetId="1" r:id="rId1"/>
    <sheet name="PS 01 - Strojní předčištění" sheetId="2" r:id="rId2"/>
    <sheet name="ON - Ostatní náklady" sheetId="3" r:id="rId3"/>
  </sheets>
  <definedNames>
    <definedName name="_xlnm._FilterDatabase" localSheetId="2" hidden="1">'ON - Ostatní náklady'!$C$119:$K$127</definedName>
    <definedName name="_xlnm._FilterDatabase" localSheetId="1" hidden="1">'PS 01 - Strojní předčištění'!$C$119:$K$134</definedName>
    <definedName name="_xlnm.Print_Titles" localSheetId="2">'ON - Ostatní náklady'!$119:$119</definedName>
    <definedName name="_xlnm.Print_Titles" localSheetId="1">'PS 01 - Strojní předčištění'!$119:$119</definedName>
    <definedName name="_xlnm.Print_Titles" localSheetId="0">'Rekapitulace stavby'!$92:$92</definedName>
    <definedName name="_xlnm.Print_Area" localSheetId="2">'ON - Ostatní náklady'!$C$4:$J$76,'ON - Ostatní náklady'!$C$82:$J$101,'ON - Ostatní náklady'!$C$107:$K$127</definedName>
    <definedName name="_xlnm.Print_Area" localSheetId="1">'PS 01 - Strojní předčištění'!$C$4:$J$76,'PS 01 - Strojní předčištění'!$C$82:$J$101,'PS 01 - Strojní předčištění'!$C$107:$K$134</definedName>
    <definedName name="_xlnm.Print_Area" localSheetId="0">'Rekapitulace stavby'!$D$4:$AO$76,'Rekapitulace stavby'!$C$82:$AQ$97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1" i="3" l="1"/>
  <c r="J37" i="3"/>
  <c r="J36" i="3"/>
  <c r="AY96" i="1"/>
  <c r="J35" i="3"/>
  <c r="AX96" i="1"/>
  <c r="BI127" i="3"/>
  <c r="BH127" i="3"/>
  <c r="BG127" i="3"/>
  <c r="BF127" i="3"/>
  <c r="T127" i="3"/>
  <c r="T126" i="3"/>
  <c r="R127" i="3"/>
  <c r="R126" i="3" s="1"/>
  <c r="P127" i="3"/>
  <c r="P126" i="3"/>
  <c r="BI124" i="3"/>
  <c r="BH124" i="3"/>
  <c r="BG124" i="3"/>
  <c r="BF124" i="3"/>
  <c r="T124" i="3"/>
  <c r="T123" i="3" s="1"/>
  <c r="T122" i="3" s="1"/>
  <c r="T120" i="3" s="1"/>
  <c r="R124" i="3"/>
  <c r="R123" i="3" s="1"/>
  <c r="R122" i="3" s="1"/>
  <c r="R120" i="3" s="1"/>
  <c r="P124" i="3"/>
  <c r="P123" i="3" s="1"/>
  <c r="P122" i="3" s="1"/>
  <c r="P120" i="3" s="1"/>
  <c r="AU96" i="1" s="1"/>
  <c r="J97" i="3"/>
  <c r="F114" i="3"/>
  <c r="E112" i="3"/>
  <c r="F89" i="3"/>
  <c r="E87" i="3"/>
  <c r="J24" i="3"/>
  <c r="E24" i="3"/>
  <c r="J117" i="3" s="1"/>
  <c r="J23" i="3"/>
  <c r="J21" i="3"/>
  <c r="E21" i="3"/>
  <c r="J116" i="3" s="1"/>
  <c r="J20" i="3"/>
  <c r="J18" i="3"/>
  <c r="E18" i="3"/>
  <c r="F117" i="3" s="1"/>
  <c r="J17" i="3"/>
  <c r="J15" i="3"/>
  <c r="E15" i="3"/>
  <c r="F116" i="3" s="1"/>
  <c r="J14" i="3"/>
  <c r="J12" i="3"/>
  <c r="J114" i="3" s="1"/>
  <c r="E7" i="3"/>
  <c r="E110" i="3"/>
  <c r="J37" i="2"/>
  <c r="J36" i="2"/>
  <c r="AY95" i="1"/>
  <c r="J35" i="2"/>
  <c r="AX95" i="1"/>
  <c r="BI134" i="2"/>
  <c r="BH134" i="2"/>
  <c r="BG134" i="2"/>
  <c r="BF134" i="2"/>
  <c r="T134" i="2"/>
  <c r="R134" i="2"/>
  <c r="P134" i="2"/>
  <c r="BI133" i="2"/>
  <c r="BH133" i="2"/>
  <c r="BG133" i="2"/>
  <c r="BF133" i="2"/>
  <c r="T133" i="2"/>
  <c r="R133" i="2"/>
  <c r="P133" i="2"/>
  <c r="BI130" i="2"/>
  <c r="BH130" i="2"/>
  <c r="BG130" i="2"/>
  <c r="BF130" i="2"/>
  <c r="T130" i="2"/>
  <c r="T129" i="2" s="1"/>
  <c r="R130" i="2"/>
  <c r="R129" i="2" s="1"/>
  <c r="P130" i="2"/>
  <c r="P129" i="2" s="1"/>
  <c r="BI127" i="2"/>
  <c r="BH127" i="2"/>
  <c r="BG127" i="2"/>
  <c r="BF127" i="2"/>
  <c r="T127" i="2"/>
  <c r="R127" i="2"/>
  <c r="P127" i="2"/>
  <c r="BI125" i="2"/>
  <c r="BH125" i="2"/>
  <c r="BG125" i="2"/>
  <c r="BF125" i="2"/>
  <c r="T125" i="2"/>
  <c r="R125" i="2"/>
  <c r="P125" i="2"/>
  <c r="BI123" i="2"/>
  <c r="BH123" i="2"/>
  <c r="BG123" i="2"/>
  <c r="BF123" i="2"/>
  <c r="T123" i="2"/>
  <c r="R123" i="2"/>
  <c r="P123" i="2"/>
  <c r="F114" i="2"/>
  <c r="E112" i="2"/>
  <c r="F89" i="2"/>
  <c r="E87" i="2"/>
  <c r="J24" i="2"/>
  <c r="E24" i="2"/>
  <c r="J92" i="2" s="1"/>
  <c r="J23" i="2"/>
  <c r="J21" i="2"/>
  <c r="E21" i="2"/>
  <c r="J116" i="2" s="1"/>
  <c r="J20" i="2"/>
  <c r="J18" i="2"/>
  <c r="E18" i="2"/>
  <c r="F117" i="2" s="1"/>
  <c r="J17" i="2"/>
  <c r="J15" i="2"/>
  <c r="E15" i="2"/>
  <c r="F116" i="2" s="1"/>
  <c r="J14" i="2"/>
  <c r="J12" i="2"/>
  <c r="J89" i="2"/>
  <c r="E7" i="2"/>
  <c r="E110" i="2"/>
  <c r="L90" i="1"/>
  <c r="AM90" i="1"/>
  <c r="AM89" i="1"/>
  <c r="L89" i="1"/>
  <c r="AM87" i="1"/>
  <c r="L87" i="1"/>
  <c r="L85" i="1"/>
  <c r="L84" i="1"/>
  <c r="BK127" i="3"/>
  <c r="J127" i="3"/>
  <c r="BK124" i="3"/>
  <c r="J124" i="3"/>
  <c r="J134" i="2"/>
  <c r="J133" i="2"/>
  <c r="BK130" i="2"/>
  <c r="BK127" i="2"/>
  <c r="BK125" i="2"/>
  <c r="J125" i="2"/>
  <c r="BK123" i="2"/>
  <c r="AS94" i="1"/>
  <c r="F36" i="3"/>
  <c r="BK134" i="2"/>
  <c r="BK133" i="2"/>
  <c r="J130" i="2"/>
  <c r="J127" i="2"/>
  <c r="J123" i="2"/>
  <c r="BK122" i="2" l="1"/>
  <c r="BK121" i="2" s="1"/>
  <c r="J121" i="2" s="1"/>
  <c r="J97" i="2" s="1"/>
  <c r="R122" i="2"/>
  <c r="R121" i="2" s="1"/>
  <c r="P122" i="2"/>
  <c r="P121" i="2"/>
  <c r="T122" i="2"/>
  <c r="T121" i="2" s="1"/>
  <c r="BK132" i="2"/>
  <c r="J132" i="2"/>
  <c r="J100" i="2" s="1"/>
  <c r="P132" i="2"/>
  <c r="R132" i="2"/>
  <c r="T132" i="2"/>
  <c r="F91" i="2"/>
  <c r="F92" i="2"/>
  <c r="J117" i="2"/>
  <c r="E85" i="3"/>
  <c r="J89" i="3"/>
  <c r="F91" i="3"/>
  <c r="J91" i="3"/>
  <c r="J114" i="2"/>
  <c r="BE127" i="2"/>
  <c r="BE130" i="2"/>
  <c r="BK129" i="2"/>
  <c r="J129" i="2"/>
  <c r="J99" i="2" s="1"/>
  <c r="E85" i="2"/>
  <c r="J91" i="2"/>
  <c r="BE123" i="2"/>
  <c r="BE125" i="2"/>
  <c r="BE133" i="2"/>
  <c r="BE134" i="2"/>
  <c r="F92" i="3"/>
  <c r="J92" i="3"/>
  <c r="BE124" i="3"/>
  <c r="BE127" i="3"/>
  <c r="BC96" i="1"/>
  <c r="BK123" i="3"/>
  <c r="J123" i="3" s="1"/>
  <c r="J99" i="3" s="1"/>
  <c r="BK126" i="3"/>
  <c r="J126" i="3" s="1"/>
  <c r="J100" i="3" s="1"/>
  <c r="F34" i="2"/>
  <c r="BA95" i="1"/>
  <c r="F36" i="2"/>
  <c r="BC95" i="1" s="1"/>
  <c r="F35" i="3"/>
  <c r="BB96" i="1"/>
  <c r="F37" i="3"/>
  <c r="BD96" i="1" s="1"/>
  <c r="F35" i="2"/>
  <c r="BB95" i="1"/>
  <c r="F37" i="2"/>
  <c r="BD95" i="1" s="1"/>
  <c r="J34" i="2"/>
  <c r="AW95" i="1"/>
  <c r="J34" i="3"/>
  <c r="AW96" i="1" s="1"/>
  <c r="F34" i="3"/>
  <c r="BA96" i="1"/>
  <c r="R120" i="2" l="1"/>
  <c r="P120" i="2"/>
  <c r="AU95" i="1"/>
  <c r="AU94" i="1" s="1"/>
  <c r="T120" i="2"/>
  <c r="BK120" i="2"/>
  <c r="J120" i="2"/>
  <c r="J96" i="2"/>
  <c r="J122" i="2"/>
  <c r="J98" i="2" s="1"/>
  <c r="BK122" i="3"/>
  <c r="J122" i="3"/>
  <c r="J98" i="3" s="1"/>
  <c r="J33" i="2"/>
  <c r="AV95" i="1"/>
  <c r="AT95" i="1" s="1"/>
  <c r="F33" i="2"/>
  <c r="AZ95" i="1"/>
  <c r="J33" i="3"/>
  <c r="AV96" i="1" s="1"/>
  <c r="AT96" i="1" s="1"/>
  <c r="BC94" i="1"/>
  <c r="W32" i="1"/>
  <c r="BB94" i="1"/>
  <c r="W31" i="1" s="1"/>
  <c r="BD94" i="1"/>
  <c r="W33" i="1"/>
  <c r="BA94" i="1"/>
  <c r="AW94" i="1" s="1"/>
  <c r="AK30" i="1" s="1"/>
  <c r="F33" i="3"/>
  <c r="AZ96" i="1" s="1"/>
  <c r="BK120" i="3" l="1"/>
  <c r="J120" i="3" s="1"/>
  <c r="J96" i="3" s="1"/>
  <c r="AZ94" i="1"/>
  <c r="AV94" i="1"/>
  <c r="AK29" i="1" s="1"/>
  <c r="AX94" i="1"/>
  <c r="J30" i="2"/>
  <c r="AG95" i="1"/>
  <c r="AN95" i="1" s="1"/>
  <c r="AY94" i="1"/>
  <c r="W30" i="1"/>
  <c r="J39" i="2" l="1"/>
  <c r="W29" i="1"/>
  <c r="AT94" i="1"/>
  <c r="J30" i="3"/>
  <c r="AG96" i="1" s="1"/>
  <c r="AN96" i="1" s="1"/>
  <c r="J39" i="3" l="1"/>
  <c r="AG94" i="1"/>
  <c r="AK26" i="1" s="1"/>
  <c r="AK35" i="1" s="1"/>
  <c r="AN94" i="1" l="1"/>
</calcChain>
</file>

<file path=xl/sharedStrings.xml><?xml version="1.0" encoding="utf-8"?>
<sst xmlns="http://schemas.openxmlformats.org/spreadsheetml/2006/main" count="546" uniqueCount="172">
  <si>
    <t>Export Komplet</t>
  </si>
  <si>
    <t/>
  </si>
  <si>
    <t>2.0</t>
  </si>
  <si>
    <t>ZAMOK</t>
  </si>
  <si>
    <t>False</t>
  </si>
  <si>
    <t>{f4984bcc-386e-4e16-b5d8-7f32f97a1243}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</si>
  <si>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</si>
  <si>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</si>
  <si>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</si>
  <si>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</si>
  <si>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</si>
  <si>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</si>
  <si>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</si>
  <si>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</si>
  <si>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111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</si>
  <si>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</si>
  <si>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</si>
  <si>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Strojní předčištění ČOV Vrchlabí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</si>
  <si>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</si>
  <si>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</si>
  <si>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</si>
  <si>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</si>
  <si>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</si>
  <si>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</si>
  <si>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</si>
  <si>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</si>
  <si>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</si>
  <si>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</si>
  <si>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</si>
  <si>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</si>
  <si>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</si>
  <si>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</si>
  <si>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</si>
  <si>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</si>
  <si>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</si>
  <si>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</si>
  <si>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</si>
  <si>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</si>
  <si>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</si>
  <si>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</si>
  <si>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</si>
  <si>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</si>
  <si>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</si>
  <si>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</si>
  <si>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</si>
  <si>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</si>
  <si>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</si>
  <si>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</si>
  <si>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</si>
  <si>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</si>
  <si>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</si>
  <si>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</si>
  <si>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</si>
  <si>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</si>
  <si>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</si>
  <si>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</si>
  <si>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</si>
  <si>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</si>
  <si>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</si>
  <si>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</si>
  <si>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</si>
  <si>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</si>
  <si>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</si>
  <si>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</si>
  <si>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</si>
  <si>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</si>
  <si>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</si>
  <si>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</si>
  <si>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</si>
  <si>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</si>
  <si>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</si>
  <si>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</si>
  <si>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</si>
  <si>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</si>
  <si>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</si>
  <si>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</si>
  <si>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</si>
  <si>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PS 01</t>
  </si>
  <si>
    <t>Strojní předčištění</t>
  </si>
  <si>
    <t>PRO</t>
  </si>
  <si>
    <t>1</t>
  </si>
  <si>
    <t>{7dd3ec42-79dc-4f04-86db-12bc8cbb9aad}</t>
  </si>
  <si>
    <t>2</t>
  </si>
  <si>
    <t>ON</t>
  </si>
  <si>
    <t>Ostatní náklady</t>
  </si>
  <si>
    <t>OST</t>
  </si>
  <si>
    <t>{dc6a1744-37a5-4e0f-b70d-97433bd4bd84}</t>
  </si>
  <si>
    <t>KRYCÍ LIST SOUPISU PRACÍ</t>
  </si>
  <si>
    <t>Objekt:</t>
  </si>
  <si>
    <t>PS 01 - Strojní předčištění</t>
  </si>
  <si>
    <t>REKAPITULACE ČLENĚNÍ SOUPISU PRACÍ</t>
  </si>
  <si>
    <t>Kód dílu - Popis</t>
  </si>
  <si>
    <t>Cena celkem [CZK]</t>
  </si>
  <si>
    <t>Náklady ze soupisu prací</t>
  </si>
  <si>
    <t>-1</t>
  </si>
  <si>
    <t>PSV - PSV</t>
  </si>
  <si>
    <t xml:space="preserve">    PS 01 - Strojní předčištění</t>
  </si>
  <si>
    <t>PS 01.4 -  Montáž</t>
  </si>
  <si>
    <t>PS 01.5 - 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</si>
  <si>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</si>
  <si>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</si>
  <si>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</si>
  <si>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</si>
  <si>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</si>
  <si>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</si>
  <si>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</si>
  <si>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</si>
  <si>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</si>
  <si>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</si>
  <si>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</si>
  <si>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</si>
  <si>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</si>
  <si>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</si>
  <si>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ROZPOCET</t>
  </si>
  <si>
    <t>K</t>
  </si>
  <si>
    <t>10001</t>
  </si>
  <si>
    <t>Strojní česle hrubé typu  SČH-S 1100(1200)×1230/2900×40/75° _x000D_
pracují na principu stírání shrabků zachycených na pevné mříži, která je součástí rámu česlí. _x000D_
Shrabky jsou vyhrnovány ocelovými prsty zasahujícími mezi česlicové mříže protiproudým systéme</t>
  </si>
  <si>
    <t>kpl</t>
  </si>
  <si>
    <t>-1657949202</t>
  </si>
  <si>
    <t>PP</t>
  </si>
  <si>
    <t>1. Strojní česle hrubé typu  SČH-S 1100(1200)×1230/2900×40/75° 
pracují na principu stírání shrabků zachycených na pevné mříži, která je součástí rámu česlí. 
Shrabky jsou vyhrnovány ocelovými prsty zasahujícími mezi česlicové mříže protiproudým systémem odspodu nahoru po česlicové mříži a vyklápěny přes výsypku do kontejneru. 
Dokonalejší oddělení shrabků od česlové mříže zabezpečí rotační stěrač s vlastním pohonem.
Česle jsou vybaveny vyhříváním. V zimním období je nutné zakrýt kanál před i za česlemi, aby teplo z odpadní vody neunikalo.
Materiálové provedení:  rám a mříž – nerez ocel 1.4301+nátěr, plast.prvky
Průtok Q =    240 l/s 
Šířka česlí B = 1100 mm – dotěsněno na šířku kanálu 1200 mm
Hloubka kanálu H     =  1230 mm
Výška výsypky nad terénem Vo     =  2900 mm – shrabky budou padat do šnekového dopravníku
Velikost průliny e      =   40 mm
Výška mříže hm  =  1200 mm
Sklon rámu 75°
Příkony pohonů</t>
  </si>
  <si>
    <t>1002</t>
  </si>
  <si>
    <t>Šnekový bezhřídelový dopravník shrabků typu ŠD-B 250×4000/10°  _x000D_
 umístěn pod výsypkou hrubých česlí._x000D_
Dopravník je žlabový tvaru „U“ vyložený kluzným vedením. Prostor mimo násypku je zakrytován odnímatelným nerezovými plechy._x000D_
Žlab je opatřen násypkou</t>
  </si>
  <si>
    <t>-1012497882</t>
  </si>
  <si>
    <t xml:space="preserve">Šnekový bezhřídelový dopravník shrabků typu ŠD-B 250×4000/10°  
 umístěn pod výsypkou hrubých česlí.
Dopravník je žlabový tvaru „U“ vyložený kluzným vedením. Prostor mimo násypku je zakrytován odnímatelným nerezovými plechy.
Žlab je opatřen násypkou, podpěrami, výsypkou a odkalovacím hrdlem. 
Shrabky jsou otáčivým pohybem šnekovnice dopravovány do kontejneru. Pohon dopravníku zajišťuje elektropřevodovka.
Dopravník je vybaven vyhříváním. Řízení z rozváděče česlí. Součástí dopravníku je i nerezová podpůrná konstrukce pro kotvení dopravníku a česlí. 
Materiálové provedení: žlab a kryty vyrobené z nerezové oceli 1.4301 žlab opatřen nátěrem, šnekovnice z oceli 
 St 52.3 uložena na plastovém vedení.
Průměr šnekovnice D =   250 mm
Délka dopravníku L = 4000 mm 
Sklon dopravníku  = 10°
Příkon pohonu 1,5 kW; 400 V; 50 Hz
Příkon vyhřívání 1,2 kW; 230 V; 50 Hz
</t>
  </si>
  <si>
    <t>3</t>
  </si>
  <si>
    <t>1003</t>
  </si>
  <si>
    <t>Elektrický rozváděč typu RSČHsŠD 3_x000D_
pro ovládání vyhřívaného provedení automatického chodu 1 ks česlí a šnekového dopravníku. _x000D_
Pracuje na principu časovém a hladinovém od sondy EHS, přičemž funkce sondy je nadřazena. Hlavní jednotkou rozváděče je prog</t>
  </si>
  <si>
    <t>-684705702</t>
  </si>
  <si>
    <t>3. Elektrický rozváděč typu RSČHsŠD 3
pro ovládání vyhřívaného provedení automatického chodu 1 ks česlí a šnekového dopravníku. 
Pracuje na principu časovém a hladinovém od sondy EHS, přičemž funkce sondy je nadřazena. Hlavní jednotkou rozváděče je programovatelný automat s vestavěným algoritmem chodu, jehož časy jsou nastavitelné.
Rozváděč je vybaven svorkami pro připojení havarijního spínače, ovládacími prvky na dvířkách a svorkami pro přenos signálů chodů a poruchy. Krytí rozváděče IP 54.
Umístění rozváděče na konzole v blízkosti zařízení. Termostat a sonda EHS jsou součástí rozváděče</t>
  </si>
  <si>
    <t>PS 01.4</t>
  </si>
  <si>
    <t xml:space="preserve"> Montáž</t>
  </si>
  <si>
    <t>4</t>
  </si>
  <si>
    <t>4000</t>
  </si>
  <si>
    <t>Montáž technologických zařízení</t>
  </si>
  <si>
    <t>hod</t>
  </si>
  <si>
    <t>64</t>
  </si>
  <si>
    <t>64184320</t>
  </si>
  <si>
    <t>Montáž nabízeného zařízení včetně elektroinstalace; bez demontáže
Zahrnuje usazení, nastavení a seřízení  SČHs a ŠD.
Elektroinstalace představuje propojení elektropohonů s rozváděčem (max. do vzdálenosti 10m), nezahrnuje propojení dálkové signalizace.
Odběratel zajišťuje na své náklady stavebně připravený kanál, autojeřáb, dále pak silový přívod k rozváděči a zemnění. Pokud bude probíhat zaškolení obsluhy v jiném termínu než montáž, bude za příplatek.
Součástí ceny není demontáž stávajících ručních česlí.</t>
  </si>
  <si>
    <t>PS 01.5</t>
  </si>
  <si>
    <t xml:space="preserve"> Ostatní</t>
  </si>
  <si>
    <t>5</t>
  </si>
  <si>
    <t>5000</t>
  </si>
  <si>
    <t>Doprava strojů a zařízení na místo montáže</t>
  </si>
  <si>
    <t>kus</t>
  </si>
  <si>
    <t>-1382276289</t>
  </si>
  <si>
    <t>6</t>
  </si>
  <si>
    <t>5001</t>
  </si>
  <si>
    <t>Komplexní zkoušky, zaškolení obsluhy, uvedení do provozu</t>
  </si>
  <si>
    <t>-55423059</t>
  </si>
  <si>
    <t>ON - Ostatní náklady</t>
  </si>
  <si>
    <t>M -  M</t>
  </si>
  <si>
    <t>VRN - Vedlejší rozpočtové náklady</t>
  </si>
  <si>
    <t xml:space="preserve">    VRN3 - Zařízení staveniště</t>
  </si>
  <si>
    <t xml:space="preserve">    VRN7 - Provozní vlivy</t>
  </si>
  <si>
    <t>M</t>
  </si>
  <si>
    <t xml:space="preserve"> M</t>
  </si>
  <si>
    <t>VRN</t>
  </si>
  <si>
    <t>Vedlejší rozpočtové náklady</t>
  </si>
  <si>
    <t>VRN3</t>
  </si>
  <si>
    <t>Zařízení staveniště</t>
  </si>
  <si>
    <t>032103000</t>
  </si>
  <si>
    <t>Náklady na zařízení staveniště</t>
  </si>
  <si>
    <t>-350151661</t>
  </si>
  <si>
    <t>Náklady na stavební buňky</t>
  </si>
  <si>
    <t>VRN7</t>
  </si>
  <si>
    <t>Provozní vlivy</t>
  </si>
  <si>
    <t>071103000</t>
  </si>
  <si>
    <t>Provoz investora</t>
  </si>
  <si>
    <t>CS ÚRS 2019 01</t>
  </si>
  <si>
    <t>1024</t>
  </si>
  <si>
    <t>367036714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</si>
</sst>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</xf>
    <xf numFmtId="0" fontId="32" fillId="0" borderId="0" xfId="0" applyFont="1" applyAlignment="1" applyProtection="1">
      <alignment horizontal="left"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5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opLeftCell="A121" workbookViewId="0">
      <selection activeCell="AI18" sqref="AI18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50000000000003" customHeight="1"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1:74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1:74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25" t="s">
        <v>14</v>
      </c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19"/>
      <c r="AQ5" s="19"/>
      <c r="AR5" s="17"/>
      <c r="BE5" s="222" t="s">
        <v>15</v>
      </c>
      <c r="BS5" s="14" t="s">
        <v>6</v>
      </c>
    </row>
    <row r="6" spans="1:74" s="1" customFormat="1" ht="36.950000000000003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27" t="s">
        <v>17</v>
      </c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19"/>
      <c r="AQ6" s="19"/>
      <c r="AR6" s="17"/>
      <c r="BE6" s="223"/>
      <c r="BS6" s="14" t="s">
        <v>6</v>
      </c>
    </row>
    <row r="7" spans="1:74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23"/>
      <c r="BS7" s="14" t="s">
        <v>6</v>
      </c>
    </row>
    <row r="8" spans="1:74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/>
      <c r="AO8" s="19"/>
      <c r="AP8" s="19"/>
      <c r="AQ8" s="19"/>
      <c r="AR8" s="17"/>
      <c r="BE8" s="223"/>
      <c r="BS8" s="14" t="s">
        <v>6</v>
      </c>
    </row>
    <row r="9" spans="1:74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23"/>
      <c r="BS9" s="14" t="s">
        <v>6</v>
      </c>
    </row>
    <row r="10" spans="1:74" s="1" customFormat="1" ht="12" customHeight="1">
      <c r="B10" s="18"/>
      <c r="C10" s="19"/>
      <c r="D10" s="26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24</v>
      </c>
      <c r="AL10" s="19"/>
      <c r="AM10" s="19"/>
      <c r="AN10" s="24" t="s">
        <v>1</v>
      </c>
      <c r="AO10" s="19"/>
      <c r="AP10" s="19"/>
      <c r="AQ10" s="19"/>
      <c r="AR10" s="17"/>
      <c r="BE10" s="223"/>
      <c r="BS10" s="14" t="s">
        <v>6</v>
      </c>
    </row>
    <row r="11" spans="1:74" s="1" customFormat="1" ht="18.399999999999999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25</v>
      </c>
      <c r="AL11" s="19"/>
      <c r="AM11" s="19"/>
      <c r="AN11" s="24" t="s">
        <v>1</v>
      </c>
      <c r="AO11" s="19"/>
      <c r="AP11" s="19"/>
      <c r="AQ11" s="19"/>
      <c r="AR11" s="17"/>
      <c r="BE11" s="223"/>
      <c r="BS11" s="14" t="s">
        <v>6</v>
      </c>
    </row>
    <row r="12" spans="1:74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23"/>
      <c r="BS12" s="14" t="s">
        <v>6</v>
      </c>
    </row>
    <row r="13" spans="1:74" s="1" customFormat="1" ht="12" customHeight="1">
      <c r="B13" s="18"/>
      <c r="C13" s="19"/>
      <c r="D13" s="26" t="s">
        <v>26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24</v>
      </c>
      <c r="AL13" s="19"/>
      <c r="AM13" s="19"/>
      <c r="AN13" s="28" t="s">
        <v>27</v>
      </c>
      <c r="AO13" s="19"/>
      <c r="AP13" s="19"/>
      <c r="AQ13" s="19"/>
      <c r="AR13" s="17"/>
      <c r="BE13" s="223"/>
      <c r="BS13" s="14" t="s">
        <v>6</v>
      </c>
    </row>
    <row r="14" spans="1:74" ht="12.75">
      <c r="B14" s="18"/>
      <c r="C14" s="19"/>
      <c r="D14" s="19"/>
      <c r="E14" s="228" t="s">
        <v>27</v>
      </c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6" t="s">
        <v>25</v>
      </c>
      <c r="AL14" s="19"/>
      <c r="AM14" s="19"/>
      <c r="AN14" s="28" t="s">
        <v>27</v>
      </c>
      <c r="AO14" s="19"/>
      <c r="AP14" s="19"/>
      <c r="AQ14" s="19"/>
      <c r="AR14" s="17"/>
      <c r="BE14" s="223"/>
      <c r="BS14" s="14" t="s">
        <v>6</v>
      </c>
    </row>
    <row r="15" spans="1:74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23"/>
      <c r="BS15" s="14" t="s">
        <v>4</v>
      </c>
    </row>
    <row r="16" spans="1:74" s="1" customFormat="1" ht="12" customHeight="1">
      <c r="B16" s="18"/>
      <c r="C16" s="19"/>
      <c r="D16" s="26" t="s">
        <v>28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23"/>
      <c r="BS16" s="14" t="s">
        <v>4</v>
      </c>
    </row>
    <row r="17" spans="1:71" s="1" customFormat="1" ht="18.399999999999999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25</v>
      </c>
      <c r="AL17" s="19"/>
      <c r="AM17" s="19"/>
      <c r="AN17" s="24" t="s">
        <v>1</v>
      </c>
      <c r="AO17" s="19"/>
      <c r="AP17" s="19"/>
      <c r="AQ17" s="19"/>
      <c r="AR17" s="17"/>
      <c r="BE17" s="223"/>
      <c r="BS17" s="14" t="s">
        <v>29</v>
      </c>
    </row>
    <row r="18" spans="1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23"/>
      <c r="BS18" s="14" t="s">
        <v>6</v>
      </c>
    </row>
    <row r="19" spans="1:71" s="1" customFormat="1" ht="12" customHeight="1">
      <c r="B19" s="18"/>
      <c r="C19" s="19"/>
      <c r="D19" s="26" t="s">
        <v>30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23"/>
      <c r="BS19" s="14" t="s">
        <v>6</v>
      </c>
    </row>
    <row r="20" spans="1:71" s="1" customFormat="1" ht="18.399999999999999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25</v>
      </c>
      <c r="AL20" s="19"/>
      <c r="AM20" s="19"/>
      <c r="AN20" s="24" t="s">
        <v>1</v>
      </c>
      <c r="AO20" s="19"/>
      <c r="AP20" s="19"/>
      <c r="AQ20" s="19"/>
      <c r="AR20" s="17"/>
      <c r="BE20" s="223"/>
      <c r="BS20" s="14" t="s">
        <v>29</v>
      </c>
    </row>
    <row r="21" spans="1:71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23"/>
    </row>
    <row r="22" spans="1:71" s="1" customFormat="1" ht="12" customHeight="1">
      <c r="B22" s="18"/>
      <c r="C22" s="19"/>
      <c r="D22" s="26" t="s">
        <v>31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23"/>
    </row>
    <row r="23" spans="1:71" s="1" customFormat="1" ht="16.5" customHeight="1">
      <c r="B23" s="18"/>
      <c r="C23" s="19"/>
      <c r="D23" s="19"/>
      <c r="E23" s="230" t="s">
        <v>1</v>
      </c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19"/>
      <c r="AP23" s="19"/>
      <c r="AQ23" s="19"/>
      <c r="AR23" s="17"/>
      <c r="BE23" s="223"/>
    </row>
    <row r="24" spans="1:71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23"/>
    </row>
    <row r="25" spans="1:71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23"/>
    </row>
    <row r="26" spans="1:71" s="2" customFormat="1" ht="25.9" customHeight="1">
      <c r="A26" s="31"/>
      <c r="B26" s="32"/>
      <c r="C26" s="33"/>
      <c r="D26" s="34" t="s">
        <v>32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1">
        <f>ROUND(AG94,2)</f>
        <v>0</v>
      </c>
      <c r="AL26" s="232"/>
      <c r="AM26" s="232"/>
      <c r="AN26" s="232"/>
      <c r="AO26" s="232"/>
      <c r="AP26" s="33"/>
      <c r="AQ26" s="33"/>
      <c r="AR26" s="36"/>
      <c r="BE26" s="223"/>
    </row>
    <row r="27" spans="1:71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23"/>
    </row>
    <row r="28" spans="1:71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33" t="s">
        <v>33</v>
      </c>
      <c r="M28" s="233"/>
      <c r="N28" s="233"/>
      <c r="O28" s="233"/>
      <c r="P28" s="233"/>
      <c r="Q28" s="33"/>
      <c r="R28" s="33"/>
      <c r="S28" s="33"/>
      <c r="T28" s="33"/>
      <c r="U28" s="33"/>
      <c r="V28" s="33"/>
      <c r="W28" s="233" t="s">
        <v>34</v>
      </c>
      <c r="X28" s="233"/>
      <c r="Y28" s="233"/>
      <c r="Z28" s="233"/>
      <c r="AA28" s="233"/>
      <c r="AB28" s="233"/>
      <c r="AC28" s="233"/>
      <c r="AD28" s="233"/>
      <c r="AE28" s="233"/>
      <c r="AF28" s="33"/>
      <c r="AG28" s="33"/>
      <c r="AH28" s="33"/>
      <c r="AI28" s="33"/>
      <c r="AJ28" s="33"/>
      <c r="AK28" s="233" t="s">
        <v>35</v>
      </c>
      <c r="AL28" s="233"/>
      <c r="AM28" s="233"/>
      <c r="AN28" s="233"/>
      <c r="AO28" s="233"/>
      <c r="AP28" s="33"/>
      <c r="AQ28" s="33"/>
      <c r="AR28" s="36"/>
      <c r="BE28" s="223"/>
    </row>
    <row r="29" spans="1:71" s="3" customFormat="1" ht="14.45" customHeight="1">
      <c r="B29" s="37"/>
      <c r="C29" s="38"/>
      <c r="D29" s="26" t="s">
        <v>36</v>
      </c>
      <c r="E29" s="38"/>
      <c r="F29" s="26" t="s">
        <v>37</v>
      </c>
      <c r="G29" s="38"/>
      <c r="H29" s="38"/>
      <c r="I29" s="38"/>
      <c r="J29" s="38"/>
      <c r="K29" s="38"/>
      <c r="L29" s="236">
        <v>0.21</v>
      </c>
      <c r="M29" s="235"/>
      <c r="N29" s="235"/>
      <c r="O29" s="235"/>
      <c r="P29" s="235"/>
      <c r="Q29" s="38"/>
      <c r="R29" s="38"/>
      <c r="S29" s="38"/>
      <c r="T29" s="38"/>
      <c r="U29" s="38"/>
      <c r="V29" s="38"/>
      <c r="W29" s="234">
        <f>ROUND(AZ94, 2)</f>
        <v>0</v>
      </c>
      <c r="X29" s="235"/>
      <c r="Y29" s="235"/>
      <c r="Z29" s="235"/>
      <c r="AA29" s="235"/>
      <c r="AB29" s="235"/>
      <c r="AC29" s="235"/>
      <c r="AD29" s="235"/>
      <c r="AE29" s="235"/>
      <c r="AF29" s="38"/>
      <c r="AG29" s="38"/>
      <c r="AH29" s="38"/>
      <c r="AI29" s="38"/>
      <c r="AJ29" s="38"/>
      <c r="AK29" s="234">
        <f>ROUND(AV94, 2)</f>
        <v>0</v>
      </c>
      <c r="AL29" s="235"/>
      <c r="AM29" s="235"/>
      <c r="AN29" s="235"/>
      <c r="AO29" s="235"/>
      <c r="AP29" s="38"/>
      <c r="AQ29" s="38"/>
      <c r="AR29" s="39"/>
      <c r="BE29" s="224"/>
    </row>
    <row r="30" spans="1:71" s="3" customFormat="1" ht="14.45" customHeight="1">
      <c r="B30" s="37"/>
      <c r="C30" s="38"/>
      <c r="D30" s="38"/>
      <c r="E30" s="38"/>
      <c r="F30" s="26" t="s">
        <v>38</v>
      </c>
      <c r="G30" s="38"/>
      <c r="H30" s="38"/>
      <c r="I30" s="38"/>
      <c r="J30" s="38"/>
      <c r="K30" s="38"/>
      <c r="L30" s="236">
        <v>0.15</v>
      </c>
      <c r="M30" s="235"/>
      <c r="N30" s="235"/>
      <c r="O30" s="235"/>
      <c r="P30" s="235"/>
      <c r="Q30" s="38"/>
      <c r="R30" s="38"/>
      <c r="S30" s="38"/>
      <c r="T30" s="38"/>
      <c r="U30" s="38"/>
      <c r="V30" s="38"/>
      <c r="W30" s="234">
        <f>ROUND(BA94, 2)</f>
        <v>0</v>
      </c>
      <c r="X30" s="235"/>
      <c r="Y30" s="235"/>
      <c r="Z30" s="235"/>
      <c r="AA30" s="235"/>
      <c r="AB30" s="235"/>
      <c r="AC30" s="235"/>
      <c r="AD30" s="235"/>
      <c r="AE30" s="235"/>
      <c r="AF30" s="38"/>
      <c r="AG30" s="38"/>
      <c r="AH30" s="38"/>
      <c r="AI30" s="38"/>
      <c r="AJ30" s="38"/>
      <c r="AK30" s="234">
        <f>ROUND(AW94, 2)</f>
        <v>0</v>
      </c>
      <c r="AL30" s="235"/>
      <c r="AM30" s="235"/>
      <c r="AN30" s="235"/>
      <c r="AO30" s="235"/>
      <c r="AP30" s="38"/>
      <c r="AQ30" s="38"/>
      <c r="AR30" s="39"/>
      <c r="BE30" s="224"/>
    </row>
    <row r="31" spans="1:71" s="3" customFormat="1" ht="14.45" hidden="1" customHeight="1">
      <c r="B31" s="37"/>
      <c r="C31" s="38"/>
      <c r="D31" s="38"/>
      <c r="E31" s="38"/>
      <c r="F31" s="26" t="s">
        <v>39</v>
      </c>
      <c r="G31" s="38"/>
      <c r="H31" s="38"/>
      <c r="I31" s="38"/>
      <c r="J31" s="38"/>
      <c r="K31" s="38"/>
      <c r="L31" s="236">
        <v>0.21</v>
      </c>
      <c r="M31" s="235"/>
      <c r="N31" s="235"/>
      <c r="O31" s="235"/>
      <c r="P31" s="235"/>
      <c r="Q31" s="38"/>
      <c r="R31" s="38"/>
      <c r="S31" s="38"/>
      <c r="T31" s="38"/>
      <c r="U31" s="38"/>
      <c r="V31" s="38"/>
      <c r="W31" s="234">
        <f>ROUND(BB94, 2)</f>
        <v>0</v>
      </c>
      <c r="X31" s="235"/>
      <c r="Y31" s="235"/>
      <c r="Z31" s="235"/>
      <c r="AA31" s="235"/>
      <c r="AB31" s="235"/>
      <c r="AC31" s="235"/>
      <c r="AD31" s="235"/>
      <c r="AE31" s="235"/>
      <c r="AF31" s="38"/>
      <c r="AG31" s="38"/>
      <c r="AH31" s="38"/>
      <c r="AI31" s="38"/>
      <c r="AJ31" s="38"/>
      <c r="AK31" s="234">
        <v>0</v>
      </c>
      <c r="AL31" s="235"/>
      <c r="AM31" s="235"/>
      <c r="AN31" s="235"/>
      <c r="AO31" s="235"/>
      <c r="AP31" s="38"/>
      <c r="AQ31" s="38"/>
      <c r="AR31" s="39"/>
      <c r="BE31" s="224"/>
    </row>
    <row r="32" spans="1:71" s="3" customFormat="1" ht="14.45" hidden="1" customHeight="1">
      <c r="B32" s="37"/>
      <c r="C32" s="38"/>
      <c r="D32" s="38"/>
      <c r="E32" s="38"/>
      <c r="F32" s="26" t="s">
        <v>40</v>
      </c>
      <c r="G32" s="38"/>
      <c r="H32" s="38"/>
      <c r="I32" s="38"/>
      <c r="J32" s="38"/>
      <c r="K32" s="38"/>
      <c r="L32" s="236">
        <v>0.15</v>
      </c>
      <c r="M32" s="235"/>
      <c r="N32" s="235"/>
      <c r="O32" s="235"/>
      <c r="P32" s="235"/>
      <c r="Q32" s="38"/>
      <c r="R32" s="38"/>
      <c r="S32" s="38"/>
      <c r="T32" s="38"/>
      <c r="U32" s="38"/>
      <c r="V32" s="38"/>
      <c r="W32" s="234">
        <f>ROUND(BC94, 2)</f>
        <v>0</v>
      </c>
      <c r="X32" s="235"/>
      <c r="Y32" s="235"/>
      <c r="Z32" s="235"/>
      <c r="AA32" s="235"/>
      <c r="AB32" s="235"/>
      <c r="AC32" s="235"/>
      <c r="AD32" s="235"/>
      <c r="AE32" s="235"/>
      <c r="AF32" s="38"/>
      <c r="AG32" s="38"/>
      <c r="AH32" s="38"/>
      <c r="AI32" s="38"/>
      <c r="AJ32" s="38"/>
      <c r="AK32" s="234">
        <v>0</v>
      </c>
      <c r="AL32" s="235"/>
      <c r="AM32" s="235"/>
      <c r="AN32" s="235"/>
      <c r="AO32" s="235"/>
      <c r="AP32" s="38"/>
      <c r="AQ32" s="38"/>
      <c r="AR32" s="39"/>
      <c r="BE32" s="224"/>
    </row>
    <row r="33" spans="1:57" s="3" customFormat="1" ht="14.45" hidden="1" customHeight="1">
      <c r="B33" s="37"/>
      <c r="C33" s="38"/>
      <c r="D33" s="38"/>
      <c r="E33" s="38"/>
      <c r="F33" s="26" t="s">
        <v>41</v>
      </c>
      <c r="G33" s="38"/>
      <c r="H33" s="38"/>
      <c r="I33" s="38"/>
      <c r="J33" s="38"/>
      <c r="K33" s="38"/>
      <c r="L33" s="236">
        <v>0</v>
      </c>
      <c r="M33" s="235"/>
      <c r="N33" s="235"/>
      <c r="O33" s="235"/>
      <c r="P33" s="235"/>
      <c r="Q33" s="38"/>
      <c r="R33" s="38"/>
      <c r="S33" s="38"/>
      <c r="T33" s="38"/>
      <c r="U33" s="38"/>
      <c r="V33" s="38"/>
      <c r="W33" s="234">
        <f>ROUND(BD94, 2)</f>
        <v>0</v>
      </c>
      <c r="X33" s="235"/>
      <c r="Y33" s="235"/>
      <c r="Z33" s="235"/>
      <c r="AA33" s="235"/>
      <c r="AB33" s="235"/>
      <c r="AC33" s="235"/>
      <c r="AD33" s="235"/>
      <c r="AE33" s="235"/>
      <c r="AF33" s="38"/>
      <c r="AG33" s="38"/>
      <c r="AH33" s="38"/>
      <c r="AI33" s="38"/>
      <c r="AJ33" s="38"/>
      <c r="AK33" s="234">
        <v>0</v>
      </c>
      <c r="AL33" s="235"/>
      <c r="AM33" s="235"/>
      <c r="AN33" s="235"/>
      <c r="AO33" s="235"/>
      <c r="AP33" s="38"/>
      <c r="AQ33" s="38"/>
      <c r="AR33" s="39"/>
      <c r="BE33" s="224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23"/>
    </row>
    <row r="35" spans="1:57" s="2" customFormat="1" ht="25.9" customHeight="1">
      <c r="A35" s="31"/>
      <c r="B35" s="32"/>
      <c r="C35" s="40"/>
      <c r="D35" s="41" t="s">
        <v>42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43</v>
      </c>
      <c r="U35" s="42"/>
      <c r="V35" s="42"/>
      <c r="W35" s="42"/>
      <c r="X35" s="237" t="s">
        <v>44</v>
      </c>
      <c r="Y35" s="238"/>
      <c r="Z35" s="238"/>
      <c r="AA35" s="238"/>
      <c r="AB35" s="238"/>
      <c r="AC35" s="42"/>
      <c r="AD35" s="42"/>
      <c r="AE35" s="42"/>
      <c r="AF35" s="42"/>
      <c r="AG35" s="42"/>
      <c r="AH35" s="42"/>
      <c r="AI35" s="42"/>
      <c r="AJ35" s="42"/>
      <c r="AK35" s="239">
        <f>SUM(AK26:AK33)</f>
        <v>0</v>
      </c>
      <c r="AL35" s="238"/>
      <c r="AM35" s="238"/>
      <c r="AN35" s="238"/>
      <c r="AO35" s="240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1:57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7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7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7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5" customHeight="1">
      <c r="B49" s="44"/>
      <c r="C49" s="45"/>
      <c r="D49" s="46" t="s">
        <v>45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46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1:57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47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48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47</v>
      </c>
      <c r="AI60" s="35"/>
      <c r="AJ60" s="35"/>
      <c r="AK60" s="35"/>
      <c r="AL60" s="35"/>
      <c r="AM60" s="49" t="s">
        <v>48</v>
      </c>
      <c r="AN60" s="35"/>
      <c r="AO60" s="35"/>
      <c r="AP60" s="33"/>
      <c r="AQ60" s="33"/>
      <c r="AR60" s="36"/>
      <c r="BE60" s="31"/>
    </row>
    <row r="61" spans="1:57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49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50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1:57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47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48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47</v>
      </c>
      <c r="AI75" s="35"/>
      <c r="AJ75" s="35"/>
      <c r="AK75" s="35"/>
      <c r="AL75" s="35"/>
      <c r="AM75" s="49" t="s">
        <v>48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91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91" s="2" customFormat="1" ht="24.95" customHeight="1">
      <c r="A82" s="31"/>
      <c r="B82" s="32"/>
      <c r="C82" s="20" t="s">
        <v>51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9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1:91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111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1:91" s="5" customFormat="1" ht="36.950000000000003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41" t="str">
        <f>K6</f>
        <v>Strojní předčištění ČOV Vrchlabí</v>
      </c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  <c r="AJ85" s="242"/>
      <c r="AK85" s="242"/>
      <c r="AL85" s="242"/>
      <c r="AM85" s="242"/>
      <c r="AN85" s="242"/>
      <c r="AO85" s="242"/>
      <c r="AP85" s="60"/>
      <c r="AQ85" s="60"/>
      <c r="AR85" s="61"/>
    </row>
    <row r="86" spans="1:91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91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43" t="str">
        <f>IF(AN8= "","",AN8)</f>
        <v/>
      </c>
      <c r="AN87" s="243"/>
      <c r="AO87" s="33"/>
      <c r="AP87" s="33"/>
      <c r="AQ87" s="33"/>
      <c r="AR87" s="36"/>
      <c r="BE87" s="31"/>
    </row>
    <row r="88" spans="1:9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91" s="2" customFormat="1" ht="15.2" customHeight="1">
      <c r="A89" s="31"/>
      <c r="B89" s="32"/>
      <c r="C89" s="26" t="s">
        <v>23</v>
      </c>
      <c r="D89" s="33"/>
      <c r="E89" s="33"/>
      <c r="F89" s="33"/>
      <c r="G89" s="33"/>
      <c r="H89" s="33"/>
      <c r="I89" s="33"/>
      <c r="J89" s="33"/>
      <c r="K89" s="33"/>
      <c r="L89" s="56" t="str">
        <f>IF(E11= 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28</v>
      </c>
      <c r="AJ89" s="33"/>
      <c r="AK89" s="33"/>
      <c r="AL89" s="33"/>
      <c r="AM89" s="244" t="str">
        <f>IF(E17="","",E17)</f>
        <v xml:space="preserve"> </v>
      </c>
      <c r="AN89" s="245"/>
      <c r="AO89" s="245"/>
      <c r="AP89" s="245"/>
      <c r="AQ89" s="33"/>
      <c r="AR89" s="36"/>
      <c r="AS89" s="246" t="s">
        <v>52</v>
      </c>
      <c r="AT89" s="247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91" s="2" customFormat="1" ht="15.2" customHeight="1">
      <c r="A90" s="31"/>
      <c r="B90" s="32"/>
      <c r="C90" s="26" t="s">
        <v>26</v>
      </c>
      <c r="D90" s="33"/>
      <c r="E90" s="33"/>
      <c r="F90" s="33"/>
      <c r="G90" s="33"/>
      <c r="H90" s="33"/>
      <c r="I90" s="33"/>
      <c r="J90" s="33"/>
      <c r="K90" s="33"/>
      <c r="L90" s="56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30</v>
      </c>
      <c r="AJ90" s="33"/>
      <c r="AK90" s="33"/>
      <c r="AL90" s="33"/>
      <c r="AM90" s="244" t="str">
        <f>IF(E20="","",E20)</f>
        <v xml:space="preserve"> </v>
      </c>
      <c r="AN90" s="245"/>
      <c r="AO90" s="245"/>
      <c r="AP90" s="245"/>
      <c r="AQ90" s="33"/>
      <c r="AR90" s="36"/>
      <c r="AS90" s="248"/>
      <c r="AT90" s="249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91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50"/>
      <c r="AT91" s="251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91" s="2" customFormat="1" ht="29.25" customHeight="1">
      <c r="A92" s="31"/>
      <c r="B92" s="32"/>
      <c r="C92" s="252" t="s">
        <v>53</v>
      </c>
      <c r="D92" s="253"/>
      <c r="E92" s="253"/>
      <c r="F92" s="253"/>
      <c r="G92" s="253"/>
      <c r="H92" s="70"/>
      <c r="I92" s="254" t="s">
        <v>54</v>
      </c>
      <c r="J92" s="253"/>
      <c r="K92" s="253"/>
      <c r="L92" s="253"/>
      <c r="M92" s="253"/>
      <c r="N92" s="253"/>
      <c r="O92" s="253"/>
      <c r="P92" s="253"/>
      <c r="Q92" s="253"/>
      <c r="R92" s="253"/>
      <c r="S92" s="253"/>
      <c r="T92" s="253"/>
      <c r="U92" s="253"/>
      <c r="V92" s="253"/>
      <c r="W92" s="253"/>
      <c r="X92" s="253"/>
      <c r="Y92" s="253"/>
      <c r="Z92" s="253"/>
      <c r="AA92" s="253"/>
      <c r="AB92" s="253"/>
      <c r="AC92" s="253"/>
      <c r="AD92" s="253"/>
      <c r="AE92" s="253"/>
      <c r="AF92" s="253"/>
      <c r="AG92" s="255" t="s">
        <v>55</v>
      </c>
      <c r="AH92" s="253"/>
      <c r="AI92" s="253"/>
      <c r="AJ92" s="253"/>
      <c r="AK92" s="253"/>
      <c r="AL92" s="253"/>
      <c r="AM92" s="253"/>
      <c r="AN92" s="254" t="s">
        <v>56</v>
      </c>
      <c r="AO92" s="253"/>
      <c r="AP92" s="256"/>
      <c r="AQ92" s="71" t="s">
        <v>57</v>
      </c>
      <c r="AR92" s="36"/>
      <c r="AS92" s="72" t="s">
        <v>58</v>
      </c>
      <c r="AT92" s="73" t="s">
        <v>59</v>
      </c>
      <c r="AU92" s="73" t="s">
        <v>60</v>
      </c>
      <c r="AV92" s="73" t="s">
        <v>61</v>
      </c>
      <c r="AW92" s="73" t="s">
        <v>62</v>
      </c>
      <c r="AX92" s="73" t="s">
        <v>63</v>
      </c>
      <c r="AY92" s="73" t="s">
        <v>64</v>
      </c>
      <c r="AZ92" s="73" t="s">
        <v>65</v>
      </c>
      <c r="BA92" s="73" t="s">
        <v>66</v>
      </c>
      <c r="BB92" s="73" t="s">
        <v>67</v>
      </c>
      <c r="BC92" s="73" t="s">
        <v>68</v>
      </c>
      <c r="BD92" s="74" t="s">
        <v>69</v>
      </c>
      <c r="BE92" s="31"/>
    </row>
    <row r="93" spans="1:91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1:91" s="6" customFormat="1" ht="32.450000000000003" customHeight="1">
      <c r="B94" s="78"/>
      <c r="C94" s="79" t="s">
        <v>70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60">
        <f>ROUND(SUM(AG95:AG96),2)</f>
        <v>0</v>
      </c>
      <c r="AH94" s="260"/>
      <c r="AI94" s="260"/>
      <c r="AJ94" s="260"/>
      <c r="AK94" s="260"/>
      <c r="AL94" s="260"/>
      <c r="AM94" s="260"/>
      <c r="AN94" s="261">
        <f>SUM(AG94,AT94)</f>
        <v>0</v>
      </c>
      <c r="AO94" s="261"/>
      <c r="AP94" s="261"/>
      <c r="AQ94" s="82" t="s">
        <v>1</v>
      </c>
      <c r="AR94" s="83"/>
      <c r="AS94" s="84">
        <f>ROUND(SUM(AS95:AS96),2)</f>
        <v>0</v>
      </c>
      <c r="AT94" s="85">
        <f>ROUND(SUM(AV94:AW94),2)</f>
        <v>0</v>
      </c>
      <c r="AU94" s="86">
        <f>ROUND(SUM(AU95:AU96),5)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ROUND(SUM(AZ95:AZ96),2)</f>
        <v>0</v>
      </c>
      <c r="BA94" s="85">
        <f>ROUND(SUM(BA95:BA96),2)</f>
        <v>0</v>
      </c>
      <c r="BB94" s="85">
        <f>ROUND(SUM(BB95:BB96),2)</f>
        <v>0</v>
      </c>
      <c r="BC94" s="85">
        <f>ROUND(SUM(BC95:BC96),2)</f>
        <v>0</v>
      </c>
      <c r="BD94" s="87">
        <f>ROUND(SUM(BD95:BD96),2)</f>
        <v>0</v>
      </c>
      <c r="BS94" s="88" t="s">
        <v>71</v>
      </c>
      <c r="BT94" s="88" t="s">
        <v>72</v>
      </c>
      <c r="BU94" s="89" t="s">
        <v>73</v>
      </c>
      <c r="BV94" s="88" t="s">
        <v>74</v>
      </c>
      <c r="BW94" s="88" t="s">
        <v>5</v>
      </c>
      <c r="BX94" s="88" t="s">
        <v>75</v>
      </c>
      <c r="CL94" s="88" t="s">
        <v>1</v>
      </c>
    </row>
    <row r="95" spans="1:91" s="7" customFormat="1" ht="16.5" customHeight="1">
      <c r="A95" s="90" t="s">
        <v>76</v>
      </c>
      <c r="B95" s="91"/>
      <c r="C95" s="92"/>
      <c r="D95" s="259" t="s">
        <v>77</v>
      </c>
      <c r="E95" s="259"/>
      <c r="F95" s="259"/>
      <c r="G95" s="259"/>
      <c r="H95" s="259"/>
      <c r="I95" s="93"/>
      <c r="J95" s="259" t="s">
        <v>78</v>
      </c>
      <c r="K95" s="259"/>
      <c r="L95" s="259"/>
      <c r="M95" s="259"/>
      <c r="N95" s="259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7">
        <f>'PS 01 - Strojní předčištění'!J30</f>
        <v>0</v>
      </c>
      <c r="AH95" s="258"/>
      <c r="AI95" s="258"/>
      <c r="AJ95" s="258"/>
      <c r="AK95" s="258"/>
      <c r="AL95" s="258"/>
      <c r="AM95" s="258"/>
      <c r="AN95" s="257">
        <f>SUM(AG95,AT95)</f>
        <v>0</v>
      </c>
      <c r="AO95" s="258"/>
      <c r="AP95" s="258"/>
      <c r="AQ95" s="94" t="s">
        <v>79</v>
      </c>
      <c r="AR95" s="95"/>
      <c r="AS95" s="96">
        <v>0</v>
      </c>
      <c r="AT95" s="97">
        <f>ROUND(SUM(AV95:AW95),2)</f>
        <v>0</v>
      </c>
      <c r="AU95" s="98">
        <f>'PS 01 - Strojní předčištění'!P120</f>
        <v>0</v>
      </c>
      <c r="AV95" s="97">
        <f>'PS 01 - Strojní předčištění'!J33</f>
        <v>0</v>
      </c>
      <c r="AW95" s="97">
        <f>'PS 01 - Strojní předčištění'!J34</f>
        <v>0</v>
      </c>
      <c r="AX95" s="97">
        <f>'PS 01 - Strojní předčištění'!J35</f>
        <v>0</v>
      </c>
      <c r="AY95" s="97">
        <f>'PS 01 - Strojní předčištění'!J36</f>
        <v>0</v>
      </c>
      <c r="AZ95" s="97">
        <f>'PS 01 - Strojní předčištění'!F33</f>
        <v>0</v>
      </c>
      <c r="BA95" s="97">
        <f>'PS 01 - Strojní předčištění'!F34</f>
        <v>0</v>
      </c>
      <c r="BB95" s="97">
        <f>'PS 01 - Strojní předčištění'!F35</f>
        <v>0</v>
      </c>
      <c r="BC95" s="97">
        <f>'PS 01 - Strojní předčištění'!F36</f>
        <v>0</v>
      </c>
      <c r="BD95" s="99">
        <f>'PS 01 - Strojní předčištění'!F37</f>
        <v>0</v>
      </c>
      <c r="BT95" s="100" t="s">
        <v>80</v>
      </c>
      <c r="BV95" s="100" t="s">
        <v>74</v>
      </c>
      <c r="BW95" s="100" t="s">
        <v>81</v>
      </c>
      <c r="BX95" s="100" t="s">
        <v>5</v>
      </c>
      <c r="CL95" s="100" t="s">
        <v>1</v>
      </c>
      <c r="CM95" s="100" t="s">
        <v>82</v>
      </c>
    </row>
    <row r="96" spans="1:91" s="7" customFormat="1" ht="16.5" customHeight="1">
      <c r="A96" s="90" t="s">
        <v>76</v>
      </c>
      <c r="B96" s="91"/>
      <c r="C96" s="92"/>
      <c r="D96" s="259" t="s">
        <v>83</v>
      </c>
      <c r="E96" s="259"/>
      <c r="F96" s="259"/>
      <c r="G96" s="259"/>
      <c r="H96" s="259"/>
      <c r="I96" s="93"/>
      <c r="J96" s="259" t="s">
        <v>84</v>
      </c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7">
        <f>'ON - Ostatní náklady'!J30</f>
        <v>0</v>
      </c>
      <c r="AH96" s="258"/>
      <c r="AI96" s="258"/>
      <c r="AJ96" s="258"/>
      <c r="AK96" s="258"/>
      <c r="AL96" s="258"/>
      <c r="AM96" s="258"/>
      <c r="AN96" s="257">
        <f>SUM(AG96,AT96)</f>
        <v>0</v>
      </c>
      <c r="AO96" s="258"/>
      <c r="AP96" s="258"/>
      <c r="AQ96" s="94" t="s">
        <v>85</v>
      </c>
      <c r="AR96" s="95"/>
      <c r="AS96" s="101">
        <v>0</v>
      </c>
      <c r="AT96" s="102">
        <f>ROUND(SUM(AV96:AW96),2)</f>
        <v>0</v>
      </c>
      <c r="AU96" s="103">
        <f>'ON - Ostatní náklady'!P120</f>
        <v>0</v>
      </c>
      <c r="AV96" s="102">
        <f>'ON - Ostatní náklady'!J33</f>
        <v>0</v>
      </c>
      <c r="AW96" s="102">
        <f>'ON - Ostatní náklady'!J34</f>
        <v>0</v>
      </c>
      <c r="AX96" s="102">
        <f>'ON - Ostatní náklady'!J35</f>
        <v>0</v>
      </c>
      <c r="AY96" s="102">
        <f>'ON - Ostatní náklady'!J36</f>
        <v>0</v>
      </c>
      <c r="AZ96" s="102">
        <f>'ON - Ostatní náklady'!F33</f>
        <v>0</v>
      </c>
      <c r="BA96" s="102">
        <f>'ON - Ostatní náklady'!F34</f>
        <v>0</v>
      </c>
      <c r="BB96" s="102">
        <f>'ON - Ostatní náklady'!F35</f>
        <v>0</v>
      </c>
      <c r="BC96" s="102">
        <f>'ON - Ostatní náklady'!F36</f>
        <v>0</v>
      </c>
      <c r="BD96" s="104">
        <f>'ON - Ostatní náklady'!F37</f>
        <v>0</v>
      </c>
      <c r="BT96" s="100" t="s">
        <v>80</v>
      </c>
      <c r="BV96" s="100" t="s">
        <v>74</v>
      </c>
      <c r="BW96" s="100" t="s">
        <v>86</v>
      </c>
      <c r="BX96" s="100" t="s">
        <v>5</v>
      </c>
      <c r="CL96" s="100" t="s">
        <v>1</v>
      </c>
      <c r="CM96" s="100" t="s">
        <v>82</v>
      </c>
    </row>
    <row r="97" spans="1:57" s="2" customFormat="1" ht="30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  <row r="98" spans="1:57" s="2" customFormat="1" ht="6.95" customHeight="1">
      <c r="A98" s="31"/>
      <c r="B98" s="51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36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</sheetData>
  <sheetProtection algorithmName="SHA-512" hashValue="TYVts4/UppioV1hFuKYzFtDYizPQfVER0ijFf03H1FmPtUDcU4fOTBrNTIrfLKbB0We4fVbk1Ym8TvaaR9j/6g==" saltValue="zdG8mu8CF9nxxz9IOryfYbQ240fp+c0RbdAZorK7QdvSpGzm5hB4YwydpUr5a10hm1lKjG1UHamKPZzLDYxKvg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PS 01 - Strojní předčištění'!C2" display="/" xr:uid="{00000000-0004-0000-0000-000000000000}"/>
    <hyperlink ref="A96" location="'ON - Ostatní náklady'!C2" display="/" xr:uid="{00000000-0004-0000-0000-000001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35"/>
  <sheetViews>
    <sheetView showGridLines="0" tabSelected="1" topLeftCell="A92" workbookViewId="0">
      <selection activeCell="J12" sqref="J12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5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5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4" t="s">
        <v>81</v>
      </c>
    </row>
    <row r="3" spans="1:46" s="1" customFormat="1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82</v>
      </c>
    </row>
    <row r="4" spans="1:46" s="1" customFormat="1" ht="24.95" customHeight="1">
      <c r="B4" s="17"/>
      <c r="D4" s="109" t="s">
        <v>87</v>
      </c>
      <c r="I4" s="105"/>
      <c r="L4" s="17"/>
      <c r="M4" s="110" t="s">
        <v>10</v>
      </c>
      <c r="AT4" s="14" t="s">
        <v>4</v>
      </c>
    </row>
    <row r="5" spans="1:46" s="1" customFormat="1" ht="6.95" customHeight="1">
      <c r="B5" s="17"/>
      <c r="I5" s="105"/>
      <c r="L5" s="17"/>
    </row>
    <row r="6" spans="1:46" s="1" customFormat="1" ht="12" customHeight="1">
      <c r="B6" s="17"/>
      <c r="D6" s="111" t="s">
        <v>16</v>
      </c>
      <c r="I6" s="105"/>
      <c r="L6" s="17"/>
    </row>
    <row r="7" spans="1:46" s="1" customFormat="1" ht="16.5" customHeight="1">
      <c r="B7" s="17"/>
      <c r="E7" s="263" t="str">
        <f>'Rekapitulace stavby'!K6</f>
        <v>Strojní předčištění ČOV Vrchlabí</v>
      </c>
      <c r="F7" s="264"/>
      <c r="G7" s="264"/>
      <c r="H7" s="264"/>
      <c r="I7" s="105"/>
      <c r="L7" s="17"/>
    </row>
    <row r="8" spans="1:46" s="2" customFormat="1" ht="12" customHeight="1">
      <c r="A8" s="31"/>
      <c r="B8" s="36"/>
      <c r="C8" s="31"/>
      <c r="D8" s="111" t="s">
        <v>88</v>
      </c>
      <c r="E8" s="31"/>
      <c r="F8" s="31"/>
      <c r="G8" s="31"/>
      <c r="H8" s="31"/>
      <c r="I8" s="112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65" t="s">
        <v>89</v>
      </c>
      <c r="F9" s="266"/>
      <c r="G9" s="266"/>
      <c r="H9" s="266"/>
      <c r="I9" s="112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6"/>
      <c r="C10" s="31"/>
      <c r="D10" s="31"/>
      <c r="E10" s="31"/>
      <c r="F10" s="31"/>
      <c r="G10" s="31"/>
      <c r="H10" s="31"/>
      <c r="I10" s="112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11" t="s">
        <v>18</v>
      </c>
      <c r="E11" s="31"/>
      <c r="F11" s="113" t="s">
        <v>1</v>
      </c>
      <c r="G11" s="31"/>
      <c r="H11" s="31"/>
      <c r="I11" s="114" t="s">
        <v>19</v>
      </c>
      <c r="J11" s="113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1" t="s">
        <v>20</v>
      </c>
      <c r="E12" s="31"/>
      <c r="F12" s="113" t="s">
        <v>21</v>
      </c>
      <c r="G12" s="31"/>
      <c r="H12" s="31"/>
      <c r="I12" s="114" t="s">
        <v>22</v>
      </c>
      <c r="J12" s="115">
        <f>'Rekapitulace stavby'!AN8</f>
        <v>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112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1" t="s">
        <v>23</v>
      </c>
      <c r="E14" s="31"/>
      <c r="F14" s="31"/>
      <c r="G14" s="31"/>
      <c r="H14" s="31"/>
      <c r="I14" s="114" t="s">
        <v>24</v>
      </c>
      <c r="J14" s="113" t="str">
        <f>IF('Rekapitulace stavby'!AN10="","",'Rekapitulace stavby'!AN10)</f>
        <v/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3" t="str">
        <f>IF('Rekapitulace stavby'!E11="","",'Rekapitulace stavby'!E11)</f>
        <v xml:space="preserve"> </v>
      </c>
      <c r="F15" s="31"/>
      <c r="G15" s="31"/>
      <c r="H15" s="31"/>
      <c r="I15" s="114" t="s">
        <v>25</v>
      </c>
      <c r="J15" s="113" t="str">
        <f>IF('Rekapitulace stavby'!AN11="","",'Rekapitulace stavby'!AN11)</f>
        <v/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112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1" t="s">
        <v>26</v>
      </c>
      <c r="E17" s="31"/>
      <c r="F17" s="31"/>
      <c r="G17" s="31"/>
      <c r="H17" s="31"/>
      <c r="I17" s="114" t="s">
        <v>24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67" t="str">
        <f>'Rekapitulace stavby'!E14</f>
        <v>Vyplň údaj</v>
      </c>
      <c r="F18" s="268"/>
      <c r="G18" s="268"/>
      <c r="H18" s="268"/>
      <c r="I18" s="114" t="s">
        <v>25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112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1" t="s">
        <v>28</v>
      </c>
      <c r="E20" s="31"/>
      <c r="F20" s="31"/>
      <c r="G20" s="31"/>
      <c r="H20" s="31"/>
      <c r="I20" s="114" t="s">
        <v>24</v>
      </c>
      <c r="J20" s="113" t="str">
        <f>IF('Rekapitulace stavby'!AN16="","",'Rekapitulace stavby'!AN16)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3" t="str">
        <f>IF('Rekapitulace stavby'!E17="","",'Rekapitulace stavby'!E17)</f>
        <v xml:space="preserve"> </v>
      </c>
      <c r="F21" s="31"/>
      <c r="G21" s="31"/>
      <c r="H21" s="31"/>
      <c r="I21" s="114" t="s">
        <v>25</v>
      </c>
      <c r="J21" s="113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112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1" t="s">
        <v>30</v>
      </c>
      <c r="E23" s="31"/>
      <c r="F23" s="31"/>
      <c r="G23" s="31"/>
      <c r="H23" s="31"/>
      <c r="I23" s="114" t="s">
        <v>24</v>
      </c>
      <c r="J23" s="113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3" t="str">
        <f>IF('Rekapitulace stavby'!E20="","",'Rekapitulace stavby'!E20)</f>
        <v xml:space="preserve"> </v>
      </c>
      <c r="F24" s="31"/>
      <c r="G24" s="31"/>
      <c r="H24" s="31"/>
      <c r="I24" s="114" t="s">
        <v>25</v>
      </c>
      <c r="J24" s="113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112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1" t="s">
        <v>31</v>
      </c>
      <c r="E26" s="31"/>
      <c r="F26" s="31"/>
      <c r="G26" s="31"/>
      <c r="H26" s="31"/>
      <c r="I26" s="112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6"/>
      <c r="B27" s="117"/>
      <c r="C27" s="116"/>
      <c r="D27" s="116"/>
      <c r="E27" s="269" t="s">
        <v>1</v>
      </c>
      <c r="F27" s="269"/>
      <c r="G27" s="269"/>
      <c r="H27" s="269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112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20"/>
      <c r="E29" s="120"/>
      <c r="F29" s="120"/>
      <c r="G29" s="120"/>
      <c r="H29" s="120"/>
      <c r="I29" s="121"/>
      <c r="J29" s="120"/>
      <c r="K29" s="12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2" t="s">
        <v>32</v>
      </c>
      <c r="E30" s="31"/>
      <c r="F30" s="31"/>
      <c r="G30" s="31"/>
      <c r="H30" s="31"/>
      <c r="I30" s="112"/>
      <c r="J30" s="123">
        <f>ROUND(J120,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0"/>
      <c r="E31" s="120"/>
      <c r="F31" s="120"/>
      <c r="G31" s="120"/>
      <c r="H31" s="120"/>
      <c r="I31" s="121"/>
      <c r="J31" s="120"/>
      <c r="K31" s="120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4" t="s">
        <v>34</v>
      </c>
      <c r="G32" s="31"/>
      <c r="H32" s="31"/>
      <c r="I32" s="125" t="s">
        <v>33</v>
      </c>
      <c r="J32" s="124" t="s">
        <v>35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6" t="s">
        <v>36</v>
      </c>
      <c r="E33" s="111" t="s">
        <v>37</v>
      </c>
      <c r="F33" s="127">
        <f>ROUND((SUM(BE120:BE134)),  2)</f>
        <v>0</v>
      </c>
      <c r="G33" s="31"/>
      <c r="H33" s="31"/>
      <c r="I33" s="128">
        <v>0.21</v>
      </c>
      <c r="J33" s="127">
        <f>ROUND(((SUM(BE120:BE134))*I33),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11" t="s">
        <v>38</v>
      </c>
      <c r="F34" s="127">
        <f>ROUND((SUM(BF120:BF134)),  2)</f>
        <v>0</v>
      </c>
      <c r="G34" s="31"/>
      <c r="H34" s="31"/>
      <c r="I34" s="128">
        <v>0.15</v>
      </c>
      <c r="J34" s="127">
        <f>ROUND(((SUM(BF120:BF134))*I34),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11" t="s">
        <v>39</v>
      </c>
      <c r="F35" s="127">
        <f>ROUND((SUM(BG120:BG134)),  2)</f>
        <v>0</v>
      </c>
      <c r="G35" s="31"/>
      <c r="H35" s="31"/>
      <c r="I35" s="128">
        <v>0.21</v>
      </c>
      <c r="J35" s="127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11" t="s">
        <v>40</v>
      </c>
      <c r="F36" s="127">
        <f>ROUND((SUM(BH120:BH134)),  2)</f>
        <v>0</v>
      </c>
      <c r="G36" s="31"/>
      <c r="H36" s="31"/>
      <c r="I36" s="128">
        <v>0.15</v>
      </c>
      <c r="J36" s="127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11" t="s">
        <v>41</v>
      </c>
      <c r="F37" s="127">
        <f>ROUND((SUM(BI120:BI134)),  2)</f>
        <v>0</v>
      </c>
      <c r="G37" s="31"/>
      <c r="H37" s="31"/>
      <c r="I37" s="128">
        <v>0</v>
      </c>
      <c r="J37" s="127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112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9"/>
      <c r="D39" s="130" t="s">
        <v>42</v>
      </c>
      <c r="E39" s="131"/>
      <c r="F39" s="131"/>
      <c r="G39" s="132" t="s">
        <v>43</v>
      </c>
      <c r="H39" s="133" t="s">
        <v>44</v>
      </c>
      <c r="I39" s="134"/>
      <c r="J39" s="135">
        <f>SUM(J30:J37)</f>
        <v>0</v>
      </c>
      <c r="K39" s="136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112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7"/>
      <c r="I41" s="105"/>
      <c r="L41" s="17"/>
    </row>
    <row r="42" spans="1:31" s="1" customFormat="1" ht="14.45" customHeight="1">
      <c r="B42" s="17"/>
      <c r="I42" s="105"/>
      <c r="L42" s="17"/>
    </row>
    <row r="43" spans="1:31" s="1" customFormat="1" ht="14.45" customHeight="1">
      <c r="B43" s="17"/>
      <c r="I43" s="105"/>
      <c r="L43" s="17"/>
    </row>
    <row r="44" spans="1:31" s="1" customFormat="1" ht="14.45" customHeight="1">
      <c r="B44" s="17"/>
      <c r="I44" s="105"/>
      <c r="L44" s="17"/>
    </row>
    <row r="45" spans="1:31" s="1" customFormat="1" ht="14.45" customHeight="1">
      <c r="B45" s="17"/>
      <c r="I45" s="105"/>
      <c r="L45" s="17"/>
    </row>
    <row r="46" spans="1:31" s="1" customFormat="1" ht="14.45" customHeight="1">
      <c r="B46" s="17"/>
      <c r="I46" s="105"/>
      <c r="L46" s="17"/>
    </row>
    <row r="47" spans="1:31" s="1" customFormat="1" ht="14.45" customHeight="1">
      <c r="B47" s="17"/>
      <c r="I47" s="105"/>
      <c r="L47" s="17"/>
    </row>
    <row r="48" spans="1:31" s="1" customFormat="1" ht="14.45" customHeight="1">
      <c r="B48" s="17"/>
      <c r="I48" s="105"/>
      <c r="L48" s="17"/>
    </row>
    <row r="49" spans="1:31" s="1" customFormat="1" ht="14.45" customHeight="1">
      <c r="B49" s="17"/>
      <c r="I49" s="105"/>
      <c r="L49" s="17"/>
    </row>
    <row r="50" spans="1:31" s="2" customFormat="1" ht="14.45" customHeight="1">
      <c r="B50" s="48"/>
      <c r="D50" s="137" t="s">
        <v>45</v>
      </c>
      <c r="E50" s="138"/>
      <c r="F50" s="138"/>
      <c r="G50" s="137" t="s">
        <v>46</v>
      </c>
      <c r="H50" s="138"/>
      <c r="I50" s="139"/>
      <c r="J50" s="138"/>
      <c r="K50" s="138"/>
      <c r="L50" s="48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40" t="s">
        <v>47</v>
      </c>
      <c r="E61" s="141"/>
      <c r="F61" s="142" t="s">
        <v>48</v>
      </c>
      <c r="G61" s="140" t="s">
        <v>47</v>
      </c>
      <c r="H61" s="141"/>
      <c r="I61" s="143"/>
      <c r="J61" s="144" t="s">
        <v>48</v>
      </c>
      <c r="K61" s="141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37" t="s">
        <v>49</v>
      </c>
      <c r="E65" s="145"/>
      <c r="F65" s="145"/>
      <c r="G65" s="137" t="s">
        <v>50</v>
      </c>
      <c r="H65" s="145"/>
      <c r="I65" s="146"/>
      <c r="J65" s="145"/>
      <c r="K65" s="14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40" t="s">
        <v>47</v>
      </c>
      <c r="E76" s="141"/>
      <c r="F76" s="142" t="s">
        <v>48</v>
      </c>
      <c r="G76" s="140" t="s">
        <v>47</v>
      </c>
      <c r="H76" s="141"/>
      <c r="I76" s="143"/>
      <c r="J76" s="144" t="s">
        <v>48</v>
      </c>
      <c r="K76" s="141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90</v>
      </c>
      <c r="D82" s="33"/>
      <c r="E82" s="33"/>
      <c r="F82" s="33"/>
      <c r="G82" s="33"/>
      <c r="H82" s="33"/>
      <c r="I82" s="112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12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2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70" t="str">
        <f>E7</f>
        <v>Strojní předčištění ČOV Vrchlabí</v>
      </c>
      <c r="F85" s="271"/>
      <c r="G85" s="271"/>
      <c r="H85" s="271"/>
      <c r="I85" s="112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88</v>
      </c>
      <c r="D86" s="33"/>
      <c r="E86" s="33"/>
      <c r="F86" s="33"/>
      <c r="G86" s="33"/>
      <c r="H86" s="33"/>
      <c r="I86" s="112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41" t="str">
        <f>E9</f>
        <v>PS 01 - Strojní předčištění</v>
      </c>
      <c r="F87" s="272"/>
      <c r="G87" s="272"/>
      <c r="H87" s="272"/>
      <c r="I87" s="112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112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 </v>
      </c>
      <c r="G89" s="33"/>
      <c r="H89" s="33"/>
      <c r="I89" s="114" t="s">
        <v>22</v>
      </c>
      <c r="J89" s="63">
        <f>IF(J12="","",J12)</f>
        <v>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112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23</v>
      </c>
      <c r="D91" s="33"/>
      <c r="E91" s="33"/>
      <c r="F91" s="24" t="str">
        <f>E15</f>
        <v xml:space="preserve"> </v>
      </c>
      <c r="G91" s="33"/>
      <c r="H91" s="33"/>
      <c r="I91" s="114" t="s">
        <v>28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26</v>
      </c>
      <c r="D92" s="33"/>
      <c r="E92" s="33"/>
      <c r="F92" s="24" t="str">
        <f>IF(E18="","",E18)</f>
        <v>Vyplň údaj</v>
      </c>
      <c r="G92" s="33"/>
      <c r="H92" s="33"/>
      <c r="I92" s="114" t="s">
        <v>30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112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53" t="s">
        <v>91</v>
      </c>
      <c r="D94" s="154"/>
      <c r="E94" s="154"/>
      <c r="F94" s="154"/>
      <c r="G94" s="154"/>
      <c r="H94" s="154"/>
      <c r="I94" s="155"/>
      <c r="J94" s="156" t="s">
        <v>92</v>
      </c>
      <c r="K94" s="154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112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7" t="s">
        <v>93</v>
      </c>
      <c r="D96" s="33"/>
      <c r="E96" s="33"/>
      <c r="F96" s="33"/>
      <c r="G96" s="33"/>
      <c r="H96" s="33"/>
      <c r="I96" s="112"/>
      <c r="J96" s="81">
        <f>J120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94</v>
      </c>
    </row>
    <row r="97" spans="1:31" s="9" customFormat="1" ht="24.95" customHeight="1">
      <c r="B97" s="158"/>
      <c r="C97" s="159"/>
      <c r="D97" s="160" t="s">
        <v>95</v>
      </c>
      <c r="E97" s="161"/>
      <c r="F97" s="161"/>
      <c r="G97" s="161"/>
      <c r="H97" s="161"/>
      <c r="I97" s="162"/>
      <c r="J97" s="163">
        <f>J121</f>
        <v>0</v>
      </c>
      <c r="K97" s="159"/>
      <c r="L97" s="164"/>
    </row>
    <row r="98" spans="1:31" s="10" customFormat="1" ht="19.899999999999999" customHeight="1">
      <c r="B98" s="165"/>
      <c r="C98" s="166"/>
      <c r="D98" s="167" t="s">
        <v>96</v>
      </c>
      <c r="E98" s="168"/>
      <c r="F98" s="168"/>
      <c r="G98" s="168"/>
      <c r="H98" s="168"/>
      <c r="I98" s="169"/>
      <c r="J98" s="170">
        <f>J122</f>
        <v>0</v>
      </c>
      <c r="K98" s="166"/>
      <c r="L98" s="171"/>
    </row>
    <row r="99" spans="1:31" s="9" customFormat="1" ht="24.95" customHeight="1">
      <c r="B99" s="158"/>
      <c r="C99" s="159"/>
      <c r="D99" s="160" t="s">
        <v>97</v>
      </c>
      <c r="E99" s="161"/>
      <c r="F99" s="161"/>
      <c r="G99" s="161"/>
      <c r="H99" s="161"/>
      <c r="I99" s="162"/>
      <c r="J99" s="163">
        <f>J129</f>
        <v>0</v>
      </c>
      <c r="K99" s="159"/>
      <c r="L99" s="164"/>
    </row>
    <row r="100" spans="1:31" s="9" customFormat="1" ht="24.95" customHeight="1">
      <c r="B100" s="158"/>
      <c r="C100" s="159"/>
      <c r="D100" s="160" t="s">
        <v>98</v>
      </c>
      <c r="E100" s="161"/>
      <c r="F100" s="161"/>
      <c r="G100" s="161"/>
      <c r="H100" s="161"/>
      <c r="I100" s="162"/>
      <c r="J100" s="163">
        <f>J132</f>
        <v>0</v>
      </c>
      <c r="K100" s="159"/>
      <c r="L100" s="164"/>
    </row>
    <row r="101" spans="1:31" s="2" customFormat="1" ht="21.75" customHeight="1">
      <c r="A101" s="31"/>
      <c r="B101" s="32"/>
      <c r="C101" s="33"/>
      <c r="D101" s="33"/>
      <c r="E101" s="33"/>
      <c r="F101" s="33"/>
      <c r="G101" s="33"/>
      <c r="H101" s="33"/>
      <c r="I101" s="112"/>
      <c r="J101" s="33"/>
      <c r="K101" s="33"/>
      <c r="L101" s="48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31" s="2" customFormat="1" ht="6.95" customHeight="1">
      <c r="A102" s="31"/>
      <c r="B102" s="51"/>
      <c r="C102" s="52"/>
      <c r="D102" s="52"/>
      <c r="E102" s="52"/>
      <c r="F102" s="52"/>
      <c r="G102" s="52"/>
      <c r="H102" s="52"/>
      <c r="I102" s="149"/>
      <c r="J102" s="52"/>
      <c r="K102" s="52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6" spans="1:31" s="2" customFormat="1" ht="6.95" customHeight="1">
      <c r="A106" s="31"/>
      <c r="B106" s="53"/>
      <c r="C106" s="54"/>
      <c r="D106" s="54"/>
      <c r="E106" s="54"/>
      <c r="F106" s="54"/>
      <c r="G106" s="54"/>
      <c r="H106" s="54"/>
      <c r="I106" s="152"/>
      <c r="J106" s="54"/>
      <c r="K106" s="54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24.95" customHeight="1">
      <c r="A107" s="31"/>
      <c r="B107" s="32"/>
      <c r="C107" s="20" t="s">
        <v>99</v>
      </c>
      <c r="D107" s="33"/>
      <c r="E107" s="33"/>
      <c r="F107" s="33"/>
      <c r="G107" s="33"/>
      <c r="H107" s="33"/>
      <c r="I107" s="112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5" customHeight="1">
      <c r="A108" s="31"/>
      <c r="B108" s="32"/>
      <c r="C108" s="33"/>
      <c r="D108" s="33"/>
      <c r="E108" s="33"/>
      <c r="F108" s="33"/>
      <c r="G108" s="33"/>
      <c r="H108" s="33"/>
      <c r="I108" s="112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16</v>
      </c>
      <c r="D109" s="33"/>
      <c r="E109" s="33"/>
      <c r="F109" s="33"/>
      <c r="G109" s="33"/>
      <c r="H109" s="33"/>
      <c r="I109" s="112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3"/>
      <c r="D110" s="33"/>
      <c r="E110" s="270" t="str">
        <f>E7</f>
        <v>Strojní předčištění ČOV Vrchlabí</v>
      </c>
      <c r="F110" s="271"/>
      <c r="G110" s="271"/>
      <c r="H110" s="271"/>
      <c r="I110" s="112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88</v>
      </c>
      <c r="D111" s="33"/>
      <c r="E111" s="33"/>
      <c r="F111" s="33"/>
      <c r="G111" s="33"/>
      <c r="H111" s="33"/>
      <c r="I111" s="112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6.5" customHeight="1">
      <c r="A112" s="31"/>
      <c r="B112" s="32"/>
      <c r="C112" s="33"/>
      <c r="D112" s="33"/>
      <c r="E112" s="241" t="str">
        <f>E9</f>
        <v>PS 01 - Strojní předčištění</v>
      </c>
      <c r="F112" s="272"/>
      <c r="G112" s="272"/>
      <c r="H112" s="272"/>
      <c r="I112" s="112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6.95" customHeight="1">
      <c r="A113" s="31"/>
      <c r="B113" s="32"/>
      <c r="C113" s="33"/>
      <c r="D113" s="33"/>
      <c r="E113" s="33"/>
      <c r="F113" s="33"/>
      <c r="G113" s="33"/>
      <c r="H113" s="33"/>
      <c r="I113" s="112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2" customHeight="1">
      <c r="A114" s="31"/>
      <c r="B114" s="32"/>
      <c r="C114" s="26" t="s">
        <v>20</v>
      </c>
      <c r="D114" s="33"/>
      <c r="E114" s="33"/>
      <c r="F114" s="24" t="str">
        <f>F12</f>
        <v xml:space="preserve"> </v>
      </c>
      <c r="G114" s="33"/>
      <c r="H114" s="33"/>
      <c r="I114" s="114" t="s">
        <v>22</v>
      </c>
      <c r="J114" s="63">
        <f>IF(J12="","",J12)</f>
        <v>0</v>
      </c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112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5.2" customHeight="1">
      <c r="A116" s="31"/>
      <c r="B116" s="32"/>
      <c r="C116" s="26" t="s">
        <v>23</v>
      </c>
      <c r="D116" s="33"/>
      <c r="E116" s="33"/>
      <c r="F116" s="24" t="str">
        <f>E15</f>
        <v xml:space="preserve"> </v>
      </c>
      <c r="G116" s="33"/>
      <c r="H116" s="33"/>
      <c r="I116" s="114" t="s">
        <v>28</v>
      </c>
      <c r="J116" s="29" t="str">
        <f>E21</f>
        <v xml:space="preserve"> 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5.2" customHeight="1">
      <c r="A117" s="31"/>
      <c r="B117" s="32"/>
      <c r="C117" s="26" t="s">
        <v>26</v>
      </c>
      <c r="D117" s="33"/>
      <c r="E117" s="33"/>
      <c r="F117" s="24" t="str">
        <f>IF(E18="","",E18)</f>
        <v>Vyplň údaj</v>
      </c>
      <c r="G117" s="33"/>
      <c r="H117" s="33"/>
      <c r="I117" s="114" t="s">
        <v>30</v>
      </c>
      <c r="J117" s="29" t="str">
        <f>E24</f>
        <v xml:space="preserve"> 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0.35" customHeight="1">
      <c r="A118" s="31"/>
      <c r="B118" s="32"/>
      <c r="C118" s="33"/>
      <c r="D118" s="33"/>
      <c r="E118" s="33"/>
      <c r="F118" s="33"/>
      <c r="G118" s="33"/>
      <c r="H118" s="33"/>
      <c r="I118" s="112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11" customFormat="1" ht="29.25" customHeight="1">
      <c r="A119" s="172"/>
      <c r="B119" s="173"/>
      <c r="C119" s="174" t="s">
        <v>100</v>
      </c>
      <c r="D119" s="175" t="s">
        <v>57</v>
      </c>
      <c r="E119" s="175" t="s">
        <v>53</v>
      </c>
      <c r="F119" s="175" t="s">
        <v>54</v>
      </c>
      <c r="G119" s="175" t="s">
        <v>101</v>
      </c>
      <c r="H119" s="175" t="s">
        <v>102</v>
      </c>
      <c r="I119" s="176" t="s">
        <v>103</v>
      </c>
      <c r="J119" s="175" t="s">
        <v>92</v>
      </c>
      <c r="K119" s="177" t="s">
        <v>104</v>
      </c>
      <c r="L119" s="178"/>
      <c r="M119" s="72" t="s">
        <v>1</v>
      </c>
      <c r="N119" s="73" t="s">
        <v>36</v>
      </c>
      <c r="O119" s="73" t="s">
        <v>105</v>
      </c>
      <c r="P119" s="73" t="s">
        <v>106</v>
      </c>
      <c r="Q119" s="73" t="s">
        <v>107</v>
      </c>
      <c r="R119" s="73" t="s">
        <v>108</v>
      </c>
      <c r="S119" s="73" t="s">
        <v>109</v>
      </c>
      <c r="T119" s="74" t="s">
        <v>110</v>
      </c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</row>
    <row r="120" spans="1:65" s="2" customFormat="1" ht="22.9" customHeight="1">
      <c r="A120" s="31"/>
      <c r="B120" s="32"/>
      <c r="C120" s="79" t="s">
        <v>111</v>
      </c>
      <c r="D120" s="33"/>
      <c r="E120" s="33"/>
      <c r="F120" s="33"/>
      <c r="G120" s="33"/>
      <c r="H120" s="33"/>
      <c r="I120" s="112"/>
      <c r="J120" s="179">
        <f>BK120</f>
        <v>0</v>
      </c>
      <c r="K120" s="33"/>
      <c r="L120" s="36"/>
      <c r="M120" s="75"/>
      <c r="N120" s="180"/>
      <c r="O120" s="76"/>
      <c r="P120" s="181">
        <f>P121+P129+P132</f>
        <v>0</v>
      </c>
      <c r="Q120" s="76"/>
      <c r="R120" s="181">
        <f>R121+R129+R132</f>
        <v>0</v>
      </c>
      <c r="S120" s="76"/>
      <c r="T120" s="182">
        <f>T121+T129+T132</f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4" t="s">
        <v>71</v>
      </c>
      <c r="AU120" s="14" t="s">
        <v>94</v>
      </c>
      <c r="BK120" s="183">
        <f>BK121+BK129+BK132</f>
        <v>0</v>
      </c>
    </row>
    <row r="121" spans="1:65" s="12" customFormat="1" ht="25.9" customHeight="1">
      <c r="B121" s="184"/>
      <c r="C121" s="185"/>
      <c r="D121" s="186" t="s">
        <v>71</v>
      </c>
      <c r="E121" s="187" t="s">
        <v>112</v>
      </c>
      <c r="F121" s="187" t="s">
        <v>112</v>
      </c>
      <c r="G121" s="185"/>
      <c r="H121" s="185"/>
      <c r="I121" s="188"/>
      <c r="J121" s="189">
        <f>BK121</f>
        <v>0</v>
      </c>
      <c r="K121" s="185"/>
      <c r="L121" s="190"/>
      <c r="M121" s="191"/>
      <c r="N121" s="192"/>
      <c r="O121" s="192"/>
      <c r="P121" s="193">
        <f>P122</f>
        <v>0</v>
      </c>
      <c r="Q121" s="192"/>
      <c r="R121" s="193">
        <f>R122</f>
        <v>0</v>
      </c>
      <c r="S121" s="192"/>
      <c r="T121" s="194">
        <f>T122</f>
        <v>0</v>
      </c>
      <c r="AR121" s="195" t="s">
        <v>82</v>
      </c>
      <c r="AT121" s="196" t="s">
        <v>71</v>
      </c>
      <c r="AU121" s="196" t="s">
        <v>72</v>
      </c>
      <c r="AY121" s="195" t="s">
        <v>113</v>
      </c>
      <c r="BK121" s="197">
        <f>BK122</f>
        <v>0</v>
      </c>
    </row>
    <row r="122" spans="1:65" s="12" customFormat="1" ht="22.9" customHeight="1">
      <c r="B122" s="184"/>
      <c r="C122" s="185"/>
      <c r="D122" s="186" t="s">
        <v>71</v>
      </c>
      <c r="E122" s="198" t="s">
        <v>77</v>
      </c>
      <c r="F122" s="198" t="s">
        <v>78</v>
      </c>
      <c r="G122" s="185"/>
      <c r="H122" s="185"/>
      <c r="I122" s="188"/>
      <c r="J122" s="199">
        <f>BK122</f>
        <v>0</v>
      </c>
      <c r="K122" s="185"/>
      <c r="L122" s="190"/>
      <c r="M122" s="191"/>
      <c r="N122" s="192"/>
      <c r="O122" s="192"/>
      <c r="P122" s="193">
        <f>SUM(P123:P128)</f>
        <v>0</v>
      </c>
      <c r="Q122" s="192"/>
      <c r="R122" s="193">
        <f>SUM(R123:R128)</f>
        <v>0</v>
      </c>
      <c r="S122" s="192"/>
      <c r="T122" s="194">
        <f>SUM(T123:T128)</f>
        <v>0</v>
      </c>
      <c r="AR122" s="195" t="s">
        <v>82</v>
      </c>
      <c r="AT122" s="196" t="s">
        <v>71</v>
      </c>
      <c r="AU122" s="196" t="s">
        <v>80</v>
      </c>
      <c r="AY122" s="195" t="s">
        <v>113</v>
      </c>
      <c r="BK122" s="197">
        <f>SUM(BK123:BK128)</f>
        <v>0</v>
      </c>
    </row>
    <row r="123" spans="1:65" s="2" customFormat="1" ht="66.75" customHeight="1">
      <c r="A123" s="31"/>
      <c r="B123" s="32"/>
      <c r="C123" s="200" t="s">
        <v>80</v>
      </c>
      <c r="D123" s="200" t="s">
        <v>114</v>
      </c>
      <c r="E123" s="201" t="s">
        <v>115</v>
      </c>
      <c r="F123" s="202" t="s">
        <v>116</v>
      </c>
      <c r="G123" s="203" t="s">
        <v>117</v>
      </c>
      <c r="H123" s="204">
        <v>1</v>
      </c>
      <c r="I123" s="205"/>
      <c r="J123" s="206">
        <f>ROUND(I123*H123,2)</f>
        <v>0</v>
      </c>
      <c r="K123" s="202" t="s">
        <v>1</v>
      </c>
      <c r="L123" s="36"/>
      <c r="M123" s="207" t="s">
        <v>1</v>
      </c>
      <c r="N123" s="208" t="s">
        <v>37</v>
      </c>
      <c r="O123" s="68"/>
      <c r="P123" s="209">
        <f>O123*H123</f>
        <v>0</v>
      </c>
      <c r="Q123" s="209">
        <v>0</v>
      </c>
      <c r="R123" s="209">
        <f>Q123*H123</f>
        <v>0</v>
      </c>
      <c r="S123" s="209">
        <v>0</v>
      </c>
      <c r="T123" s="210">
        <f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211" t="s">
        <v>80</v>
      </c>
      <c r="AT123" s="211" t="s">
        <v>114</v>
      </c>
      <c r="AU123" s="211" t="s">
        <v>82</v>
      </c>
      <c r="AY123" s="14" t="s">
        <v>113</v>
      </c>
      <c r="BE123" s="212">
        <f>IF(N123="základní",J123,0)</f>
        <v>0</v>
      </c>
      <c r="BF123" s="212">
        <f>IF(N123="snížená",J123,0)</f>
        <v>0</v>
      </c>
      <c r="BG123" s="212">
        <f>IF(N123="zákl. přenesená",J123,0)</f>
        <v>0</v>
      </c>
      <c r="BH123" s="212">
        <f>IF(N123="sníž. přenesená",J123,0)</f>
        <v>0</v>
      </c>
      <c r="BI123" s="212">
        <f>IF(N123="nulová",J123,0)</f>
        <v>0</v>
      </c>
      <c r="BJ123" s="14" t="s">
        <v>80</v>
      </c>
      <c r="BK123" s="212">
        <f>ROUND(I123*H123,2)</f>
        <v>0</v>
      </c>
      <c r="BL123" s="14" t="s">
        <v>80</v>
      </c>
      <c r="BM123" s="211" t="s">
        <v>118</v>
      </c>
    </row>
    <row r="124" spans="1:65" s="2" customFormat="1" ht="214.5">
      <c r="A124" s="31"/>
      <c r="B124" s="32"/>
      <c r="C124" s="33"/>
      <c r="D124" s="213" t="s">
        <v>119</v>
      </c>
      <c r="E124" s="33"/>
      <c r="F124" s="214" t="s">
        <v>120</v>
      </c>
      <c r="G124" s="33"/>
      <c r="H124" s="33"/>
      <c r="I124" s="112"/>
      <c r="J124" s="33"/>
      <c r="K124" s="33"/>
      <c r="L124" s="36"/>
      <c r="M124" s="215"/>
      <c r="N124" s="216"/>
      <c r="O124" s="68"/>
      <c r="P124" s="68"/>
      <c r="Q124" s="68"/>
      <c r="R124" s="68"/>
      <c r="S124" s="68"/>
      <c r="T124" s="69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4" t="s">
        <v>119</v>
      </c>
      <c r="AU124" s="14" t="s">
        <v>82</v>
      </c>
    </row>
    <row r="125" spans="1:65" s="2" customFormat="1" ht="78" customHeight="1">
      <c r="A125" s="31"/>
      <c r="B125" s="32"/>
      <c r="C125" s="200" t="s">
        <v>82</v>
      </c>
      <c r="D125" s="200" t="s">
        <v>114</v>
      </c>
      <c r="E125" s="201" t="s">
        <v>121</v>
      </c>
      <c r="F125" s="202" t="s">
        <v>122</v>
      </c>
      <c r="G125" s="203" t="s">
        <v>117</v>
      </c>
      <c r="H125" s="204">
        <v>1</v>
      </c>
      <c r="I125" s="205"/>
      <c r="J125" s="206">
        <f>ROUND(I125*H125,2)</f>
        <v>0</v>
      </c>
      <c r="K125" s="202" t="s">
        <v>1</v>
      </c>
      <c r="L125" s="36"/>
      <c r="M125" s="207" t="s">
        <v>1</v>
      </c>
      <c r="N125" s="208" t="s">
        <v>37</v>
      </c>
      <c r="O125" s="68"/>
      <c r="P125" s="209">
        <f>O125*H125</f>
        <v>0</v>
      </c>
      <c r="Q125" s="209">
        <v>0</v>
      </c>
      <c r="R125" s="209">
        <f>Q125*H125</f>
        <v>0</v>
      </c>
      <c r="S125" s="209">
        <v>0</v>
      </c>
      <c r="T125" s="210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211" t="s">
        <v>80</v>
      </c>
      <c r="AT125" s="211" t="s">
        <v>114</v>
      </c>
      <c r="AU125" s="211" t="s">
        <v>82</v>
      </c>
      <c r="AY125" s="14" t="s">
        <v>113</v>
      </c>
      <c r="BE125" s="212">
        <f>IF(N125="základní",J125,0)</f>
        <v>0</v>
      </c>
      <c r="BF125" s="212">
        <f>IF(N125="snížená",J125,0)</f>
        <v>0</v>
      </c>
      <c r="BG125" s="212">
        <f>IF(N125="zákl. přenesená",J125,0)</f>
        <v>0</v>
      </c>
      <c r="BH125" s="212">
        <f>IF(N125="sníž. přenesená",J125,0)</f>
        <v>0</v>
      </c>
      <c r="BI125" s="212">
        <f>IF(N125="nulová",J125,0)</f>
        <v>0</v>
      </c>
      <c r="BJ125" s="14" t="s">
        <v>80</v>
      </c>
      <c r="BK125" s="212">
        <f>ROUND(I125*H125,2)</f>
        <v>0</v>
      </c>
      <c r="BL125" s="14" t="s">
        <v>80</v>
      </c>
      <c r="BM125" s="211" t="s">
        <v>123</v>
      </c>
    </row>
    <row r="126" spans="1:65" s="2" customFormat="1" ht="195">
      <c r="A126" s="31"/>
      <c r="B126" s="32"/>
      <c r="C126" s="33"/>
      <c r="D126" s="213" t="s">
        <v>119</v>
      </c>
      <c r="E126" s="33"/>
      <c r="F126" s="214" t="s">
        <v>124</v>
      </c>
      <c r="G126" s="33"/>
      <c r="H126" s="33"/>
      <c r="I126" s="112"/>
      <c r="J126" s="33"/>
      <c r="K126" s="33"/>
      <c r="L126" s="36"/>
      <c r="M126" s="215"/>
      <c r="N126" s="216"/>
      <c r="O126" s="68"/>
      <c r="P126" s="68"/>
      <c r="Q126" s="68"/>
      <c r="R126" s="68"/>
      <c r="S126" s="68"/>
      <c r="T126" s="69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4" t="s">
        <v>119</v>
      </c>
      <c r="AU126" s="14" t="s">
        <v>82</v>
      </c>
    </row>
    <row r="127" spans="1:65" s="2" customFormat="1" ht="66.75" customHeight="1">
      <c r="A127" s="31"/>
      <c r="B127" s="32"/>
      <c r="C127" s="200" t="s">
        <v>125</v>
      </c>
      <c r="D127" s="200" t="s">
        <v>114</v>
      </c>
      <c r="E127" s="201" t="s">
        <v>126</v>
      </c>
      <c r="F127" s="202" t="s">
        <v>127</v>
      </c>
      <c r="G127" s="203" t="s">
        <v>117</v>
      </c>
      <c r="H127" s="204">
        <v>1</v>
      </c>
      <c r="I127" s="205"/>
      <c r="J127" s="206">
        <f>ROUND(I127*H127,2)</f>
        <v>0</v>
      </c>
      <c r="K127" s="202" t="s">
        <v>1</v>
      </c>
      <c r="L127" s="36"/>
      <c r="M127" s="207" t="s">
        <v>1</v>
      </c>
      <c r="N127" s="208" t="s">
        <v>37</v>
      </c>
      <c r="O127" s="68"/>
      <c r="P127" s="209">
        <f>O127*H127</f>
        <v>0</v>
      </c>
      <c r="Q127" s="209">
        <v>0</v>
      </c>
      <c r="R127" s="209">
        <f>Q127*H127</f>
        <v>0</v>
      </c>
      <c r="S127" s="209">
        <v>0</v>
      </c>
      <c r="T127" s="210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11" t="s">
        <v>80</v>
      </c>
      <c r="AT127" s="211" t="s">
        <v>114</v>
      </c>
      <c r="AU127" s="211" t="s">
        <v>82</v>
      </c>
      <c r="AY127" s="14" t="s">
        <v>113</v>
      </c>
      <c r="BE127" s="212">
        <f>IF(N127="základní",J127,0)</f>
        <v>0</v>
      </c>
      <c r="BF127" s="212">
        <f>IF(N127="snížená",J127,0)</f>
        <v>0</v>
      </c>
      <c r="BG127" s="212">
        <f>IF(N127="zákl. přenesená",J127,0)</f>
        <v>0</v>
      </c>
      <c r="BH127" s="212">
        <f>IF(N127="sníž. přenesená",J127,0)</f>
        <v>0</v>
      </c>
      <c r="BI127" s="212">
        <f>IF(N127="nulová",J127,0)</f>
        <v>0</v>
      </c>
      <c r="BJ127" s="14" t="s">
        <v>80</v>
      </c>
      <c r="BK127" s="212">
        <f>ROUND(I127*H127,2)</f>
        <v>0</v>
      </c>
      <c r="BL127" s="14" t="s">
        <v>80</v>
      </c>
      <c r="BM127" s="211" t="s">
        <v>128</v>
      </c>
    </row>
    <row r="128" spans="1:65" s="2" customFormat="1" ht="117">
      <c r="A128" s="31"/>
      <c r="B128" s="32"/>
      <c r="C128" s="33"/>
      <c r="D128" s="213" t="s">
        <v>119</v>
      </c>
      <c r="E128" s="33"/>
      <c r="F128" s="214" t="s">
        <v>129</v>
      </c>
      <c r="G128" s="33"/>
      <c r="H128" s="33"/>
      <c r="I128" s="112"/>
      <c r="J128" s="33"/>
      <c r="K128" s="33"/>
      <c r="L128" s="36"/>
      <c r="M128" s="215"/>
      <c r="N128" s="216"/>
      <c r="O128" s="68"/>
      <c r="P128" s="68"/>
      <c r="Q128" s="68"/>
      <c r="R128" s="68"/>
      <c r="S128" s="68"/>
      <c r="T128" s="69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4" t="s">
        <v>119</v>
      </c>
      <c r="AU128" s="14" t="s">
        <v>82</v>
      </c>
    </row>
    <row r="129" spans="1:65" s="12" customFormat="1" ht="25.9" customHeight="1">
      <c r="B129" s="184"/>
      <c r="C129" s="185"/>
      <c r="D129" s="186" t="s">
        <v>71</v>
      </c>
      <c r="E129" s="187" t="s">
        <v>130</v>
      </c>
      <c r="F129" s="187" t="s">
        <v>131</v>
      </c>
      <c r="G129" s="185"/>
      <c r="H129" s="185"/>
      <c r="I129" s="188"/>
      <c r="J129" s="189">
        <f>BK129</f>
        <v>0</v>
      </c>
      <c r="K129" s="185"/>
      <c r="L129" s="190"/>
      <c r="M129" s="191"/>
      <c r="N129" s="192"/>
      <c r="O129" s="192"/>
      <c r="P129" s="193">
        <f>SUM(P130:P131)</f>
        <v>0</v>
      </c>
      <c r="Q129" s="192"/>
      <c r="R129" s="193">
        <f>SUM(R130:R131)</f>
        <v>0</v>
      </c>
      <c r="S129" s="192"/>
      <c r="T129" s="194">
        <f>SUM(T130:T131)</f>
        <v>0</v>
      </c>
      <c r="AR129" s="195" t="s">
        <v>125</v>
      </c>
      <c r="AT129" s="196" t="s">
        <v>71</v>
      </c>
      <c r="AU129" s="196" t="s">
        <v>72</v>
      </c>
      <c r="AY129" s="195" t="s">
        <v>113</v>
      </c>
      <c r="BK129" s="197">
        <f>SUM(BK130:BK131)</f>
        <v>0</v>
      </c>
    </row>
    <row r="130" spans="1:65" s="2" customFormat="1" ht="16.5" customHeight="1">
      <c r="A130" s="31"/>
      <c r="B130" s="32"/>
      <c r="C130" s="200" t="s">
        <v>132</v>
      </c>
      <c r="D130" s="200" t="s">
        <v>114</v>
      </c>
      <c r="E130" s="201" t="s">
        <v>133</v>
      </c>
      <c r="F130" s="202" t="s">
        <v>134</v>
      </c>
      <c r="G130" s="203" t="s">
        <v>135</v>
      </c>
      <c r="H130" s="204">
        <v>200</v>
      </c>
      <c r="I130" s="205"/>
      <c r="J130" s="206">
        <f>ROUND(I130*H130,2)</f>
        <v>0</v>
      </c>
      <c r="K130" s="202" t="s">
        <v>1</v>
      </c>
      <c r="L130" s="36"/>
      <c r="M130" s="207" t="s">
        <v>1</v>
      </c>
      <c r="N130" s="208" t="s">
        <v>37</v>
      </c>
      <c r="O130" s="68"/>
      <c r="P130" s="209">
        <f>O130*H130</f>
        <v>0</v>
      </c>
      <c r="Q130" s="209">
        <v>0</v>
      </c>
      <c r="R130" s="209">
        <f>Q130*H130</f>
        <v>0</v>
      </c>
      <c r="S130" s="209">
        <v>0</v>
      </c>
      <c r="T130" s="210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11" t="s">
        <v>136</v>
      </c>
      <c r="AT130" s="211" t="s">
        <v>114</v>
      </c>
      <c r="AU130" s="211" t="s">
        <v>80</v>
      </c>
      <c r="AY130" s="14" t="s">
        <v>113</v>
      </c>
      <c r="BE130" s="212">
        <f>IF(N130="základní",J130,0)</f>
        <v>0</v>
      </c>
      <c r="BF130" s="212">
        <f>IF(N130="snížená",J130,0)</f>
        <v>0</v>
      </c>
      <c r="BG130" s="212">
        <f>IF(N130="zákl. přenesená",J130,0)</f>
        <v>0</v>
      </c>
      <c r="BH130" s="212">
        <f>IF(N130="sníž. přenesená",J130,0)</f>
        <v>0</v>
      </c>
      <c r="BI130" s="212">
        <f>IF(N130="nulová",J130,0)</f>
        <v>0</v>
      </c>
      <c r="BJ130" s="14" t="s">
        <v>80</v>
      </c>
      <c r="BK130" s="212">
        <f>ROUND(I130*H130,2)</f>
        <v>0</v>
      </c>
      <c r="BL130" s="14" t="s">
        <v>136</v>
      </c>
      <c r="BM130" s="211" t="s">
        <v>137</v>
      </c>
    </row>
    <row r="131" spans="1:65" s="2" customFormat="1" ht="97.5">
      <c r="A131" s="31"/>
      <c r="B131" s="32"/>
      <c r="C131" s="33"/>
      <c r="D131" s="213" t="s">
        <v>119</v>
      </c>
      <c r="E131" s="33"/>
      <c r="F131" s="214" t="s">
        <v>138</v>
      </c>
      <c r="G131" s="33"/>
      <c r="H131" s="33"/>
      <c r="I131" s="112"/>
      <c r="J131" s="33"/>
      <c r="K131" s="33"/>
      <c r="L131" s="36"/>
      <c r="M131" s="215"/>
      <c r="N131" s="216"/>
      <c r="O131" s="68"/>
      <c r="P131" s="68"/>
      <c r="Q131" s="68"/>
      <c r="R131" s="68"/>
      <c r="S131" s="68"/>
      <c r="T131" s="69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T131" s="14" t="s">
        <v>119</v>
      </c>
      <c r="AU131" s="14" t="s">
        <v>80</v>
      </c>
    </row>
    <row r="132" spans="1:65" s="12" customFormat="1" ht="25.9" customHeight="1">
      <c r="B132" s="184"/>
      <c r="C132" s="185"/>
      <c r="D132" s="186" t="s">
        <v>71</v>
      </c>
      <c r="E132" s="187" t="s">
        <v>139</v>
      </c>
      <c r="F132" s="187" t="s">
        <v>140</v>
      </c>
      <c r="G132" s="185"/>
      <c r="H132" s="185"/>
      <c r="I132" s="188"/>
      <c r="J132" s="189">
        <f>BK132</f>
        <v>0</v>
      </c>
      <c r="K132" s="185"/>
      <c r="L132" s="190"/>
      <c r="M132" s="191"/>
      <c r="N132" s="192"/>
      <c r="O132" s="192"/>
      <c r="P132" s="193">
        <f>SUM(P133:P134)</f>
        <v>0</v>
      </c>
      <c r="Q132" s="192"/>
      <c r="R132" s="193">
        <f>SUM(R133:R134)</f>
        <v>0</v>
      </c>
      <c r="S132" s="192"/>
      <c r="T132" s="194">
        <f>SUM(T133:T134)</f>
        <v>0</v>
      </c>
      <c r="AR132" s="195" t="s">
        <v>125</v>
      </c>
      <c r="AT132" s="196" t="s">
        <v>71</v>
      </c>
      <c r="AU132" s="196" t="s">
        <v>72</v>
      </c>
      <c r="AY132" s="195" t="s">
        <v>113</v>
      </c>
      <c r="BK132" s="197">
        <f>SUM(BK133:BK134)</f>
        <v>0</v>
      </c>
    </row>
    <row r="133" spans="1:65" s="2" customFormat="1" ht="16.5" customHeight="1">
      <c r="A133" s="31"/>
      <c r="B133" s="32"/>
      <c r="C133" s="200" t="s">
        <v>141</v>
      </c>
      <c r="D133" s="200" t="s">
        <v>114</v>
      </c>
      <c r="E133" s="201" t="s">
        <v>142</v>
      </c>
      <c r="F133" s="202" t="s">
        <v>143</v>
      </c>
      <c r="G133" s="203" t="s">
        <v>144</v>
      </c>
      <c r="H133" s="204">
        <v>1</v>
      </c>
      <c r="I133" s="205"/>
      <c r="J133" s="206">
        <f>ROUND(I133*H133,2)</f>
        <v>0</v>
      </c>
      <c r="K133" s="202" t="s">
        <v>1</v>
      </c>
      <c r="L133" s="36"/>
      <c r="M133" s="207" t="s">
        <v>1</v>
      </c>
      <c r="N133" s="208" t="s">
        <v>37</v>
      </c>
      <c r="O133" s="68"/>
      <c r="P133" s="209">
        <f>O133*H133</f>
        <v>0</v>
      </c>
      <c r="Q133" s="209">
        <v>0</v>
      </c>
      <c r="R133" s="209">
        <f>Q133*H133</f>
        <v>0</v>
      </c>
      <c r="S133" s="209">
        <v>0</v>
      </c>
      <c r="T133" s="210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1" t="s">
        <v>132</v>
      </c>
      <c r="AT133" s="211" t="s">
        <v>114</v>
      </c>
      <c r="AU133" s="211" t="s">
        <v>80</v>
      </c>
      <c r="AY133" s="14" t="s">
        <v>113</v>
      </c>
      <c r="BE133" s="212">
        <f>IF(N133="základní",J133,0)</f>
        <v>0</v>
      </c>
      <c r="BF133" s="212">
        <f>IF(N133="snížená",J133,0)</f>
        <v>0</v>
      </c>
      <c r="BG133" s="212">
        <f>IF(N133="zákl. přenesená",J133,0)</f>
        <v>0</v>
      </c>
      <c r="BH133" s="212">
        <f>IF(N133="sníž. přenesená",J133,0)</f>
        <v>0</v>
      </c>
      <c r="BI133" s="212">
        <f>IF(N133="nulová",J133,0)</f>
        <v>0</v>
      </c>
      <c r="BJ133" s="14" t="s">
        <v>80</v>
      </c>
      <c r="BK133" s="212">
        <f>ROUND(I133*H133,2)</f>
        <v>0</v>
      </c>
      <c r="BL133" s="14" t="s">
        <v>132</v>
      </c>
      <c r="BM133" s="211" t="s">
        <v>145</v>
      </c>
    </row>
    <row r="134" spans="1:65" s="2" customFormat="1" ht="21.75" customHeight="1">
      <c r="A134" s="31"/>
      <c r="B134" s="32"/>
      <c r="C134" s="200" t="s">
        <v>146</v>
      </c>
      <c r="D134" s="200" t="s">
        <v>114</v>
      </c>
      <c r="E134" s="201" t="s">
        <v>147</v>
      </c>
      <c r="F134" s="202" t="s">
        <v>148</v>
      </c>
      <c r="G134" s="203" t="s">
        <v>135</v>
      </c>
      <c r="H134" s="204">
        <v>80</v>
      </c>
      <c r="I134" s="205"/>
      <c r="J134" s="206">
        <f>ROUND(I134*H134,2)</f>
        <v>0</v>
      </c>
      <c r="K134" s="202" t="s">
        <v>1</v>
      </c>
      <c r="L134" s="36"/>
      <c r="M134" s="217" t="s">
        <v>1</v>
      </c>
      <c r="N134" s="218" t="s">
        <v>37</v>
      </c>
      <c r="O134" s="219"/>
      <c r="P134" s="220">
        <f>O134*H134</f>
        <v>0</v>
      </c>
      <c r="Q134" s="220">
        <v>0</v>
      </c>
      <c r="R134" s="220">
        <f>Q134*H134</f>
        <v>0</v>
      </c>
      <c r="S134" s="220">
        <v>0</v>
      </c>
      <c r="T134" s="221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1" t="s">
        <v>132</v>
      </c>
      <c r="AT134" s="211" t="s">
        <v>114</v>
      </c>
      <c r="AU134" s="211" t="s">
        <v>80</v>
      </c>
      <c r="AY134" s="14" t="s">
        <v>113</v>
      </c>
      <c r="BE134" s="212">
        <f>IF(N134="základní",J134,0)</f>
        <v>0</v>
      </c>
      <c r="BF134" s="212">
        <f>IF(N134="snížená",J134,0)</f>
        <v>0</v>
      </c>
      <c r="BG134" s="212">
        <f>IF(N134="zákl. přenesená",J134,0)</f>
        <v>0</v>
      </c>
      <c r="BH134" s="212">
        <f>IF(N134="sníž. přenesená",J134,0)</f>
        <v>0</v>
      </c>
      <c r="BI134" s="212">
        <f>IF(N134="nulová",J134,0)</f>
        <v>0</v>
      </c>
      <c r="BJ134" s="14" t="s">
        <v>80</v>
      </c>
      <c r="BK134" s="212">
        <f>ROUND(I134*H134,2)</f>
        <v>0</v>
      </c>
      <c r="BL134" s="14" t="s">
        <v>132</v>
      </c>
      <c r="BM134" s="211" t="s">
        <v>149</v>
      </c>
    </row>
    <row r="135" spans="1:65" s="2" customFormat="1" ht="6.95" customHeight="1">
      <c r="A135" s="31"/>
      <c r="B135" s="51"/>
      <c r="C135" s="52"/>
      <c r="D135" s="52"/>
      <c r="E135" s="52"/>
      <c r="F135" s="52"/>
      <c r="G135" s="52"/>
      <c r="H135" s="52"/>
      <c r="I135" s="149"/>
      <c r="J135" s="52"/>
      <c r="K135" s="52"/>
      <c r="L135" s="36"/>
      <c r="M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</sheetData>
  <sheetProtection algorithmName="SHA-512" hashValue="ac0kAFSsuv1RCNlTapKeQ8cID3uBNZUaY6ADTZjbBxTlTsCu7s0mTpK/xvwrCd3Zd2sqKmYf6lmg/tp92r6umQ==" saltValue="00wbTez8yXXP3q2FXPdCvGk+/YgBhqixaMnrjXAh4p6HHL/xnhPRb/8/qKoOhLtgRiUw+ZkEUSWfztnFpv7WkA==" spinCount="100000" sheet="1" objects="1" scenarios="1" formatColumns="0" formatRows="0" autoFilter="0"/>
  <autoFilter ref="C119:K134" xr:uid="{00000000-0009-0000-0000-000001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28"/>
  <sheetViews>
    <sheetView showGridLines="0" topLeftCell="A11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5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5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4" t="s">
        <v>86</v>
      </c>
    </row>
    <row r="3" spans="1:46" s="1" customFormat="1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82</v>
      </c>
    </row>
    <row r="4" spans="1:46" s="1" customFormat="1" ht="24.95" customHeight="1">
      <c r="B4" s="17"/>
      <c r="D4" s="109" t="s">
        <v>87</v>
      </c>
      <c r="I4" s="105"/>
      <c r="L4" s="17"/>
      <c r="M4" s="110" t="s">
        <v>10</v>
      </c>
      <c r="AT4" s="14" t="s">
        <v>4</v>
      </c>
    </row>
    <row r="5" spans="1:46" s="1" customFormat="1" ht="6.95" customHeight="1">
      <c r="B5" s="17"/>
      <c r="I5" s="105"/>
      <c r="L5" s="17"/>
    </row>
    <row r="6" spans="1:46" s="1" customFormat="1" ht="12" customHeight="1">
      <c r="B6" s="17"/>
      <c r="D6" s="111" t="s">
        <v>16</v>
      </c>
      <c r="I6" s="105"/>
      <c r="L6" s="17"/>
    </row>
    <row r="7" spans="1:46" s="1" customFormat="1" ht="16.5" customHeight="1">
      <c r="B7" s="17"/>
      <c r="E7" s="263" t="str">
        <f>'Rekapitulace stavby'!K6</f>
        <v>Strojní předčištění ČOV Vrchlabí</v>
      </c>
      <c r="F7" s="264"/>
      <c r="G7" s="264"/>
      <c r="H7" s="264"/>
      <c r="I7" s="105"/>
      <c r="L7" s="17"/>
    </row>
    <row r="8" spans="1:46" s="2" customFormat="1" ht="12" customHeight="1">
      <c r="A8" s="31"/>
      <c r="B8" s="36"/>
      <c r="C8" s="31"/>
      <c r="D8" s="111" t="s">
        <v>88</v>
      </c>
      <c r="E8" s="31"/>
      <c r="F8" s="31"/>
      <c r="G8" s="31"/>
      <c r="H8" s="31"/>
      <c r="I8" s="112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65" t="s">
        <v>150</v>
      </c>
      <c r="F9" s="266"/>
      <c r="G9" s="266"/>
      <c r="H9" s="266"/>
      <c r="I9" s="112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6"/>
      <c r="C10" s="31"/>
      <c r="D10" s="31"/>
      <c r="E10" s="31"/>
      <c r="F10" s="31"/>
      <c r="G10" s="31"/>
      <c r="H10" s="31"/>
      <c r="I10" s="112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11" t="s">
        <v>18</v>
      </c>
      <c r="E11" s="31"/>
      <c r="F11" s="113" t="s">
        <v>1</v>
      </c>
      <c r="G11" s="31"/>
      <c r="H11" s="31"/>
      <c r="I11" s="114" t="s">
        <v>19</v>
      </c>
      <c r="J11" s="113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1" t="s">
        <v>20</v>
      </c>
      <c r="E12" s="31"/>
      <c r="F12" s="113" t="s">
        <v>21</v>
      </c>
      <c r="G12" s="31"/>
      <c r="H12" s="31"/>
      <c r="I12" s="114" t="s">
        <v>22</v>
      </c>
      <c r="J12" s="115">
        <f>'Rekapitulace stavby'!AN8</f>
        <v>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112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1" t="s">
        <v>23</v>
      </c>
      <c r="E14" s="31"/>
      <c r="F14" s="31"/>
      <c r="G14" s="31"/>
      <c r="H14" s="31"/>
      <c r="I14" s="114" t="s">
        <v>24</v>
      </c>
      <c r="J14" s="113" t="str">
        <f>IF('Rekapitulace stavby'!AN10="","",'Rekapitulace stavby'!AN10)</f>
        <v/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3" t="str">
        <f>IF('Rekapitulace stavby'!E11="","",'Rekapitulace stavby'!E11)</f>
        <v xml:space="preserve"> </v>
      </c>
      <c r="F15" s="31"/>
      <c r="G15" s="31"/>
      <c r="H15" s="31"/>
      <c r="I15" s="114" t="s">
        <v>25</v>
      </c>
      <c r="J15" s="113" t="str">
        <f>IF('Rekapitulace stavby'!AN11="","",'Rekapitulace stavby'!AN11)</f>
        <v/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112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1" t="s">
        <v>26</v>
      </c>
      <c r="E17" s="31"/>
      <c r="F17" s="31"/>
      <c r="G17" s="31"/>
      <c r="H17" s="31"/>
      <c r="I17" s="114" t="s">
        <v>24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67" t="str">
        <f>'Rekapitulace stavby'!E14</f>
        <v>Vyplň údaj</v>
      </c>
      <c r="F18" s="268"/>
      <c r="G18" s="268"/>
      <c r="H18" s="268"/>
      <c r="I18" s="114" t="s">
        <v>25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112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1" t="s">
        <v>28</v>
      </c>
      <c r="E20" s="31"/>
      <c r="F20" s="31"/>
      <c r="G20" s="31"/>
      <c r="H20" s="31"/>
      <c r="I20" s="114" t="s">
        <v>24</v>
      </c>
      <c r="J20" s="113" t="str">
        <f>IF('Rekapitulace stavby'!AN16="","",'Rekapitulace stavby'!AN16)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3" t="str">
        <f>IF('Rekapitulace stavby'!E17="","",'Rekapitulace stavby'!E17)</f>
        <v xml:space="preserve"> </v>
      </c>
      <c r="F21" s="31"/>
      <c r="G21" s="31"/>
      <c r="H21" s="31"/>
      <c r="I21" s="114" t="s">
        <v>25</v>
      </c>
      <c r="J21" s="113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112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1" t="s">
        <v>30</v>
      </c>
      <c r="E23" s="31"/>
      <c r="F23" s="31"/>
      <c r="G23" s="31"/>
      <c r="H23" s="31"/>
      <c r="I23" s="114" t="s">
        <v>24</v>
      </c>
      <c r="J23" s="113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3" t="str">
        <f>IF('Rekapitulace stavby'!E20="","",'Rekapitulace stavby'!E20)</f>
        <v xml:space="preserve"> </v>
      </c>
      <c r="F24" s="31"/>
      <c r="G24" s="31"/>
      <c r="H24" s="31"/>
      <c r="I24" s="114" t="s">
        <v>25</v>
      </c>
      <c r="J24" s="113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112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1" t="s">
        <v>31</v>
      </c>
      <c r="E26" s="31"/>
      <c r="F26" s="31"/>
      <c r="G26" s="31"/>
      <c r="H26" s="31"/>
      <c r="I26" s="112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6"/>
      <c r="B27" s="117"/>
      <c r="C27" s="116"/>
      <c r="D27" s="116"/>
      <c r="E27" s="269" t="s">
        <v>1</v>
      </c>
      <c r="F27" s="269"/>
      <c r="G27" s="269"/>
      <c r="H27" s="269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112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20"/>
      <c r="E29" s="120"/>
      <c r="F29" s="120"/>
      <c r="G29" s="120"/>
      <c r="H29" s="120"/>
      <c r="I29" s="121"/>
      <c r="J29" s="120"/>
      <c r="K29" s="12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2" t="s">
        <v>32</v>
      </c>
      <c r="E30" s="31"/>
      <c r="F30" s="31"/>
      <c r="G30" s="31"/>
      <c r="H30" s="31"/>
      <c r="I30" s="112"/>
      <c r="J30" s="123">
        <f>ROUND(J120,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0"/>
      <c r="E31" s="120"/>
      <c r="F31" s="120"/>
      <c r="G31" s="120"/>
      <c r="H31" s="120"/>
      <c r="I31" s="121"/>
      <c r="J31" s="120"/>
      <c r="K31" s="120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4" t="s">
        <v>34</v>
      </c>
      <c r="G32" s="31"/>
      <c r="H32" s="31"/>
      <c r="I32" s="125" t="s">
        <v>33</v>
      </c>
      <c r="J32" s="124" t="s">
        <v>35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6" t="s">
        <v>36</v>
      </c>
      <c r="E33" s="111" t="s">
        <v>37</v>
      </c>
      <c r="F33" s="127">
        <f>ROUND((SUM(BE120:BE127)),  2)</f>
        <v>0</v>
      </c>
      <c r="G33" s="31"/>
      <c r="H33" s="31"/>
      <c r="I33" s="128">
        <v>0.21</v>
      </c>
      <c r="J33" s="127">
        <f>ROUND(((SUM(BE120:BE127))*I33),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11" t="s">
        <v>38</v>
      </c>
      <c r="F34" s="127">
        <f>ROUND((SUM(BF120:BF127)),  2)</f>
        <v>0</v>
      </c>
      <c r="G34" s="31"/>
      <c r="H34" s="31"/>
      <c r="I34" s="128">
        <v>0.15</v>
      </c>
      <c r="J34" s="127">
        <f>ROUND(((SUM(BF120:BF127))*I34),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11" t="s">
        <v>39</v>
      </c>
      <c r="F35" s="127">
        <f>ROUND((SUM(BG120:BG127)),  2)</f>
        <v>0</v>
      </c>
      <c r="G35" s="31"/>
      <c r="H35" s="31"/>
      <c r="I35" s="128">
        <v>0.21</v>
      </c>
      <c r="J35" s="127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11" t="s">
        <v>40</v>
      </c>
      <c r="F36" s="127">
        <f>ROUND((SUM(BH120:BH127)),  2)</f>
        <v>0</v>
      </c>
      <c r="G36" s="31"/>
      <c r="H36" s="31"/>
      <c r="I36" s="128">
        <v>0.15</v>
      </c>
      <c r="J36" s="127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11" t="s">
        <v>41</v>
      </c>
      <c r="F37" s="127">
        <f>ROUND((SUM(BI120:BI127)),  2)</f>
        <v>0</v>
      </c>
      <c r="G37" s="31"/>
      <c r="H37" s="31"/>
      <c r="I37" s="128">
        <v>0</v>
      </c>
      <c r="J37" s="127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112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9"/>
      <c r="D39" s="130" t="s">
        <v>42</v>
      </c>
      <c r="E39" s="131"/>
      <c r="F39" s="131"/>
      <c r="G39" s="132" t="s">
        <v>43</v>
      </c>
      <c r="H39" s="133" t="s">
        <v>44</v>
      </c>
      <c r="I39" s="134"/>
      <c r="J39" s="135">
        <f>SUM(J30:J37)</f>
        <v>0</v>
      </c>
      <c r="K39" s="136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112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7"/>
      <c r="I41" s="105"/>
      <c r="L41" s="17"/>
    </row>
    <row r="42" spans="1:31" s="1" customFormat="1" ht="14.45" customHeight="1">
      <c r="B42" s="17"/>
      <c r="I42" s="105"/>
      <c r="L42" s="17"/>
    </row>
    <row r="43" spans="1:31" s="1" customFormat="1" ht="14.45" customHeight="1">
      <c r="B43" s="17"/>
      <c r="I43" s="105"/>
      <c r="L43" s="17"/>
    </row>
    <row r="44" spans="1:31" s="1" customFormat="1" ht="14.45" customHeight="1">
      <c r="B44" s="17"/>
      <c r="I44" s="105"/>
      <c r="L44" s="17"/>
    </row>
    <row r="45" spans="1:31" s="1" customFormat="1" ht="14.45" customHeight="1">
      <c r="B45" s="17"/>
      <c r="I45" s="105"/>
      <c r="L45" s="17"/>
    </row>
    <row r="46" spans="1:31" s="1" customFormat="1" ht="14.45" customHeight="1">
      <c r="B46" s="17"/>
      <c r="I46" s="105"/>
      <c r="L46" s="17"/>
    </row>
    <row r="47" spans="1:31" s="1" customFormat="1" ht="14.45" customHeight="1">
      <c r="B47" s="17"/>
      <c r="I47" s="105"/>
      <c r="L47" s="17"/>
    </row>
    <row r="48" spans="1:31" s="1" customFormat="1" ht="14.45" customHeight="1">
      <c r="B48" s="17"/>
      <c r="I48" s="105"/>
      <c r="L48" s="17"/>
    </row>
    <row r="49" spans="1:31" s="1" customFormat="1" ht="14.45" customHeight="1">
      <c r="B49" s="17"/>
      <c r="I49" s="105"/>
      <c r="L49" s="17"/>
    </row>
    <row r="50" spans="1:31" s="2" customFormat="1" ht="14.45" customHeight="1">
      <c r="B50" s="48"/>
      <c r="D50" s="137" t="s">
        <v>45</v>
      </c>
      <c r="E50" s="138"/>
      <c r="F50" s="138"/>
      <c r="G50" s="137" t="s">
        <v>46</v>
      </c>
      <c r="H50" s="138"/>
      <c r="I50" s="139"/>
      <c r="J50" s="138"/>
      <c r="K50" s="138"/>
      <c r="L50" s="48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40" t="s">
        <v>47</v>
      </c>
      <c r="E61" s="141"/>
      <c r="F61" s="142" t="s">
        <v>48</v>
      </c>
      <c r="G61" s="140" t="s">
        <v>47</v>
      </c>
      <c r="H61" s="141"/>
      <c r="I61" s="143"/>
      <c r="J61" s="144" t="s">
        <v>48</v>
      </c>
      <c r="K61" s="141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37" t="s">
        <v>49</v>
      </c>
      <c r="E65" s="145"/>
      <c r="F65" s="145"/>
      <c r="G65" s="137" t="s">
        <v>50</v>
      </c>
      <c r="H65" s="145"/>
      <c r="I65" s="146"/>
      <c r="J65" s="145"/>
      <c r="K65" s="14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40" t="s">
        <v>47</v>
      </c>
      <c r="E76" s="141"/>
      <c r="F76" s="142" t="s">
        <v>48</v>
      </c>
      <c r="G76" s="140" t="s">
        <v>47</v>
      </c>
      <c r="H76" s="141"/>
      <c r="I76" s="143"/>
      <c r="J76" s="144" t="s">
        <v>48</v>
      </c>
      <c r="K76" s="141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90</v>
      </c>
      <c r="D82" s="33"/>
      <c r="E82" s="33"/>
      <c r="F82" s="33"/>
      <c r="G82" s="33"/>
      <c r="H82" s="33"/>
      <c r="I82" s="112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12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2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70" t="str">
        <f>E7</f>
        <v>Strojní předčištění ČOV Vrchlabí</v>
      </c>
      <c r="F85" s="271"/>
      <c r="G85" s="271"/>
      <c r="H85" s="271"/>
      <c r="I85" s="112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88</v>
      </c>
      <c r="D86" s="33"/>
      <c r="E86" s="33"/>
      <c r="F86" s="33"/>
      <c r="G86" s="33"/>
      <c r="H86" s="33"/>
      <c r="I86" s="112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41" t="str">
        <f>E9</f>
        <v>ON - Ostatní náklady</v>
      </c>
      <c r="F87" s="272"/>
      <c r="G87" s="272"/>
      <c r="H87" s="272"/>
      <c r="I87" s="112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112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 </v>
      </c>
      <c r="G89" s="33"/>
      <c r="H89" s="33"/>
      <c r="I89" s="114" t="s">
        <v>22</v>
      </c>
      <c r="J89" s="63">
        <f>IF(J12="","",J12)</f>
        <v>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112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23</v>
      </c>
      <c r="D91" s="33"/>
      <c r="E91" s="33"/>
      <c r="F91" s="24" t="str">
        <f>E15</f>
        <v xml:space="preserve"> </v>
      </c>
      <c r="G91" s="33"/>
      <c r="H91" s="33"/>
      <c r="I91" s="114" t="s">
        <v>28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26</v>
      </c>
      <c r="D92" s="33"/>
      <c r="E92" s="33"/>
      <c r="F92" s="24" t="str">
        <f>IF(E18="","",E18)</f>
        <v>Vyplň údaj</v>
      </c>
      <c r="G92" s="33"/>
      <c r="H92" s="33"/>
      <c r="I92" s="114" t="s">
        <v>30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112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53" t="s">
        <v>91</v>
      </c>
      <c r="D94" s="154"/>
      <c r="E94" s="154"/>
      <c r="F94" s="154"/>
      <c r="G94" s="154"/>
      <c r="H94" s="154"/>
      <c r="I94" s="155"/>
      <c r="J94" s="156" t="s">
        <v>92</v>
      </c>
      <c r="K94" s="154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112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7" t="s">
        <v>93</v>
      </c>
      <c r="D96" s="33"/>
      <c r="E96" s="33"/>
      <c r="F96" s="33"/>
      <c r="G96" s="33"/>
      <c r="H96" s="33"/>
      <c r="I96" s="112"/>
      <c r="J96" s="81">
        <f>J120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94</v>
      </c>
    </row>
    <row r="97" spans="1:31" s="9" customFormat="1" ht="24.95" customHeight="1">
      <c r="B97" s="158"/>
      <c r="C97" s="159"/>
      <c r="D97" s="160" t="s">
        <v>151</v>
      </c>
      <c r="E97" s="161"/>
      <c r="F97" s="161"/>
      <c r="G97" s="161"/>
      <c r="H97" s="161"/>
      <c r="I97" s="162"/>
      <c r="J97" s="163">
        <f>J121</f>
        <v>0</v>
      </c>
      <c r="K97" s="159"/>
      <c r="L97" s="164"/>
    </row>
    <row r="98" spans="1:31" s="9" customFormat="1" ht="24.95" customHeight="1">
      <c r="B98" s="158"/>
      <c r="C98" s="159"/>
      <c r="D98" s="160" t="s">
        <v>152</v>
      </c>
      <c r="E98" s="161"/>
      <c r="F98" s="161"/>
      <c r="G98" s="161"/>
      <c r="H98" s="161"/>
      <c r="I98" s="162"/>
      <c r="J98" s="163">
        <f>J122</f>
        <v>0</v>
      </c>
      <c r="K98" s="159"/>
      <c r="L98" s="164"/>
    </row>
    <row r="99" spans="1:31" s="10" customFormat="1" ht="19.899999999999999" customHeight="1">
      <c r="B99" s="165"/>
      <c r="C99" s="166"/>
      <c r="D99" s="167" t="s">
        <v>153</v>
      </c>
      <c r="E99" s="168"/>
      <c r="F99" s="168"/>
      <c r="G99" s="168"/>
      <c r="H99" s="168"/>
      <c r="I99" s="169"/>
      <c r="J99" s="170">
        <f>J123</f>
        <v>0</v>
      </c>
      <c r="K99" s="166"/>
      <c r="L99" s="171"/>
    </row>
    <row r="100" spans="1:31" s="10" customFormat="1" ht="19.899999999999999" customHeight="1">
      <c r="B100" s="165"/>
      <c r="C100" s="166"/>
      <c r="D100" s="167" t="s">
        <v>154</v>
      </c>
      <c r="E100" s="168"/>
      <c r="F100" s="168"/>
      <c r="G100" s="168"/>
      <c r="H100" s="168"/>
      <c r="I100" s="169"/>
      <c r="J100" s="170">
        <f>J126</f>
        <v>0</v>
      </c>
      <c r="K100" s="166"/>
      <c r="L100" s="171"/>
    </row>
    <row r="101" spans="1:31" s="2" customFormat="1" ht="21.75" customHeight="1">
      <c r="A101" s="31"/>
      <c r="B101" s="32"/>
      <c r="C101" s="33"/>
      <c r="D101" s="33"/>
      <c r="E101" s="33"/>
      <c r="F101" s="33"/>
      <c r="G101" s="33"/>
      <c r="H101" s="33"/>
      <c r="I101" s="112"/>
      <c r="J101" s="33"/>
      <c r="K101" s="33"/>
      <c r="L101" s="48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31" s="2" customFormat="1" ht="6.95" customHeight="1">
      <c r="A102" s="31"/>
      <c r="B102" s="51"/>
      <c r="C102" s="52"/>
      <c r="D102" s="52"/>
      <c r="E102" s="52"/>
      <c r="F102" s="52"/>
      <c r="G102" s="52"/>
      <c r="H102" s="52"/>
      <c r="I102" s="149"/>
      <c r="J102" s="52"/>
      <c r="K102" s="52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6" spans="1:31" s="2" customFormat="1" ht="6.95" customHeight="1">
      <c r="A106" s="31"/>
      <c r="B106" s="53"/>
      <c r="C106" s="54"/>
      <c r="D106" s="54"/>
      <c r="E106" s="54"/>
      <c r="F106" s="54"/>
      <c r="G106" s="54"/>
      <c r="H106" s="54"/>
      <c r="I106" s="152"/>
      <c r="J106" s="54"/>
      <c r="K106" s="54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24.95" customHeight="1">
      <c r="A107" s="31"/>
      <c r="B107" s="32"/>
      <c r="C107" s="20" t="s">
        <v>99</v>
      </c>
      <c r="D107" s="33"/>
      <c r="E107" s="33"/>
      <c r="F107" s="33"/>
      <c r="G107" s="33"/>
      <c r="H107" s="33"/>
      <c r="I107" s="112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5" customHeight="1">
      <c r="A108" s="31"/>
      <c r="B108" s="32"/>
      <c r="C108" s="33"/>
      <c r="D108" s="33"/>
      <c r="E108" s="33"/>
      <c r="F108" s="33"/>
      <c r="G108" s="33"/>
      <c r="H108" s="33"/>
      <c r="I108" s="112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16</v>
      </c>
      <c r="D109" s="33"/>
      <c r="E109" s="33"/>
      <c r="F109" s="33"/>
      <c r="G109" s="33"/>
      <c r="H109" s="33"/>
      <c r="I109" s="112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3"/>
      <c r="D110" s="33"/>
      <c r="E110" s="270" t="str">
        <f>E7</f>
        <v>Strojní předčištění ČOV Vrchlabí</v>
      </c>
      <c r="F110" s="271"/>
      <c r="G110" s="271"/>
      <c r="H110" s="271"/>
      <c r="I110" s="112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88</v>
      </c>
      <c r="D111" s="33"/>
      <c r="E111" s="33"/>
      <c r="F111" s="33"/>
      <c r="G111" s="33"/>
      <c r="H111" s="33"/>
      <c r="I111" s="112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6.5" customHeight="1">
      <c r="A112" s="31"/>
      <c r="B112" s="32"/>
      <c r="C112" s="33"/>
      <c r="D112" s="33"/>
      <c r="E112" s="241" t="str">
        <f>E9</f>
        <v>ON - Ostatní náklady</v>
      </c>
      <c r="F112" s="272"/>
      <c r="G112" s="272"/>
      <c r="H112" s="272"/>
      <c r="I112" s="112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6.95" customHeight="1">
      <c r="A113" s="31"/>
      <c r="B113" s="32"/>
      <c r="C113" s="33"/>
      <c r="D113" s="33"/>
      <c r="E113" s="33"/>
      <c r="F113" s="33"/>
      <c r="G113" s="33"/>
      <c r="H113" s="33"/>
      <c r="I113" s="112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2" customHeight="1">
      <c r="A114" s="31"/>
      <c r="B114" s="32"/>
      <c r="C114" s="26" t="s">
        <v>20</v>
      </c>
      <c r="D114" s="33"/>
      <c r="E114" s="33"/>
      <c r="F114" s="24" t="str">
        <f>F12</f>
        <v xml:space="preserve"> </v>
      </c>
      <c r="G114" s="33"/>
      <c r="H114" s="33"/>
      <c r="I114" s="114" t="s">
        <v>22</v>
      </c>
      <c r="J114" s="63">
        <f>IF(J12="","",J12)</f>
        <v>0</v>
      </c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112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5.2" customHeight="1">
      <c r="A116" s="31"/>
      <c r="B116" s="32"/>
      <c r="C116" s="26" t="s">
        <v>23</v>
      </c>
      <c r="D116" s="33"/>
      <c r="E116" s="33"/>
      <c r="F116" s="24" t="str">
        <f>E15</f>
        <v xml:space="preserve"> </v>
      </c>
      <c r="G116" s="33"/>
      <c r="H116" s="33"/>
      <c r="I116" s="114" t="s">
        <v>28</v>
      </c>
      <c r="J116" s="29" t="str">
        <f>E21</f>
        <v xml:space="preserve"> 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5.2" customHeight="1">
      <c r="A117" s="31"/>
      <c r="B117" s="32"/>
      <c r="C117" s="26" t="s">
        <v>26</v>
      </c>
      <c r="D117" s="33"/>
      <c r="E117" s="33"/>
      <c r="F117" s="24" t="str">
        <f>IF(E18="","",E18)</f>
        <v>Vyplň údaj</v>
      </c>
      <c r="G117" s="33"/>
      <c r="H117" s="33"/>
      <c r="I117" s="114" t="s">
        <v>30</v>
      </c>
      <c r="J117" s="29" t="str">
        <f>E24</f>
        <v xml:space="preserve"> 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0.35" customHeight="1">
      <c r="A118" s="31"/>
      <c r="B118" s="32"/>
      <c r="C118" s="33"/>
      <c r="D118" s="33"/>
      <c r="E118" s="33"/>
      <c r="F118" s="33"/>
      <c r="G118" s="33"/>
      <c r="H118" s="33"/>
      <c r="I118" s="112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11" customFormat="1" ht="29.25" customHeight="1">
      <c r="A119" s="172"/>
      <c r="B119" s="173"/>
      <c r="C119" s="174" t="s">
        <v>100</v>
      </c>
      <c r="D119" s="175" t="s">
        <v>57</v>
      </c>
      <c r="E119" s="175" t="s">
        <v>53</v>
      </c>
      <c r="F119" s="175" t="s">
        <v>54</v>
      </c>
      <c r="G119" s="175" t="s">
        <v>101</v>
      </c>
      <c r="H119" s="175" t="s">
        <v>102</v>
      </c>
      <c r="I119" s="176" t="s">
        <v>103</v>
      </c>
      <c r="J119" s="175" t="s">
        <v>92</v>
      </c>
      <c r="K119" s="177" t="s">
        <v>104</v>
      </c>
      <c r="L119" s="178"/>
      <c r="M119" s="72" t="s">
        <v>1</v>
      </c>
      <c r="N119" s="73" t="s">
        <v>36</v>
      </c>
      <c r="O119" s="73" t="s">
        <v>105</v>
      </c>
      <c r="P119" s="73" t="s">
        <v>106</v>
      </c>
      <c r="Q119" s="73" t="s">
        <v>107</v>
      </c>
      <c r="R119" s="73" t="s">
        <v>108</v>
      </c>
      <c r="S119" s="73" t="s">
        <v>109</v>
      </c>
      <c r="T119" s="74" t="s">
        <v>110</v>
      </c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</row>
    <row r="120" spans="1:65" s="2" customFormat="1" ht="22.9" customHeight="1">
      <c r="A120" s="31"/>
      <c r="B120" s="32"/>
      <c r="C120" s="79" t="s">
        <v>111</v>
      </c>
      <c r="D120" s="33"/>
      <c r="E120" s="33"/>
      <c r="F120" s="33"/>
      <c r="G120" s="33"/>
      <c r="H120" s="33"/>
      <c r="I120" s="112"/>
      <c r="J120" s="179">
        <f>BK120</f>
        <v>0</v>
      </c>
      <c r="K120" s="33"/>
      <c r="L120" s="36"/>
      <c r="M120" s="75"/>
      <c r="N120" s="180"/>
      <c r="O120" s="76"/>
      <c r="P120" s="181">
        <f>P121+P122</f>
        <v>0</v>
      </c>
      <c r="Q120" s="76"/>
      <c r="R120" s="181">
        <f>R121+R122</f>
        <v>0</v>
      </c>
      <c r="S120" s="76"/>
      <c r="T120" s="182">
        <f>T121+T122</f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4" t="s">
        <v>71</v>
      </c>
      <c r="AU120" s="14" t="s">
        <v>94</v>
      </c>
      <c r="BK120" s="183">
        <f>BK121+BK122</f>
        <v>0</v>
      </c>
    </row>
    <row r="121" spans="1:65" s="12" customFormat="1" ht="25.9" customHeight="1">
      <c r="B121" s="184"/>
      <c r="C121" s="185"/>
      <c r="D121" s="186" t="s">
        <v>71</v>
      </c>
      <c r="E121" s="187" t="s">
        <v>155</v>
      </c>
      <c r="F121" s="187" t="s">
        <v>156</v>
      </c>
      <c r="G121" s="185"/>
      <c r="H121" s="185"/>
      <c r="I121" s="188"/>
      <c r="J121" s="189">
        <f>BK121</f>
        <v>0</v>
      </c>
      <c r="K121" s="185"/>
      <c r="L121" s="190"/>
      <c r="M121" s="191"/>
      <c r="N121" s="192"/>
      <c r="O121" s="192"/>
      <c r="P121" s="193">
        <v>0</v>
      </c>
      <c r="Q121" s="192"/>
      <c r="R121" s="193">
        <v>0</v>
      </c>
      <c r="S121" s="192"/>
      <c r="T121" s="194">
        <v>0</v>
      </c>
      <c r="AR121" s="195" t="s">
        <v>125</v>
      </c>
      <c r="AT121" s="196" t="s">
        <v>71</v>
      </c>
      <c r="AU121" s="196" t="s">
        <v>72</v>
      </c>
      <c r="AY121" s="195" t="s">
        <v>113</v>
      </c>
      <c r="BK121" s="197">
        <v>0</v>
      </c>
    </row>
    <row r="122" spans="1:65" s="12" customFormat="1" ht="25.9" customHeight="1">
      <c r="B122" s="184"/>
      <c r="C122" s="185"/>
      <c r="D122" s="186" t="s">
        <v>71</v>
      </c>
      <c r="E122" s="187" t="s">
        <v>157</v>
      </c>
      <c r="F122" s="187" t="s">
        <v>158</v>
      </c>
      <c r="G122" s="185"/>
      <c r="H122" s="185"/>
      <c r="I122" s="188"/>
      <c r="J122" s="189">
        <f>BK122</f>
        <v>0</v>
      </c>
      <c r="K122" s="185"/>
      <c r="L122" s="190"/>
      <c r="M122" s="191"/>
      <c r="N122" s="192"/>
      <c r="O122" s="192"/>
      <c r="P122" s="193">
        <f>P123+P126</f>
        <v>0</v>
      </c>
      <c r="Q122" s="192"/>
      <c r="R122" s="193">
        <f>R123+R126</f>
        <v>0</v>
      </c>
      <c r="S122" s="192"/>
      <c r="T122" s="194">
        <f>T123+T126</f>
        <v>0</v>
      </c>
      <c r="AR122" s="195" t="s">
        <v>141</v>
      </c>
      <c r="AT122" s="196" t="s">
        <v>71</v>
      </c>
      <c r="AU122" s="196" t="s">
        <v>72</v>
      </c>
      <c r="AY122" s="195" t="s">
        <v>113</v>
      </c>
      <c r="BK122" s="197">
        <f>BK123+BK126</f>
        <v>0</v>
      </c>
    </row>
    <row r="123" spans="1:65" s="12" customFormat="1" ht="22.9" customHeight="1">
      <c r="B123" s="184"/>
      <c r="C123" s="185"/>
      <c r="D123" s="186" t="s">
        <v>71</v>
      </c>
      <c r="E123" s="198" t="s">
        <v>159</v>
      </c>
      <c r="F123" s="198" t="s">
        <v>160</v>
      </c>
      <c r="G123" s="185"/>
      <c r="H123" s="185"/>
      <c r="I123" s="188"/>
      <c r="J123" s="199">
        <f>BK123</f>
        <v>0</v>
      </c>
      <c r="K123" s="185"/>
      <c r="L123" s="190"/>
      <c r="M123" s="191"/>
      <c r="N123" s="192"/>
      <c r="O123" s="192"/>
      <c r="P123" s="193">
        <f>SUM(P124:P125)</f>
        <v>0</v>
      </c>
      <c r="Q123" s="192"/>
      <c r="R123" s="193">
        <f>SUM(R124:R125)</f>
        <v>0</v>
      </c>
      <c r="S123" s="192"/>
      <c r="T123" s="194">
        <f>SUM(T124:T125)</f>
        <v>0</v>
      </c>
      <c r="AR123" s="195" t="s">
        <v>141</v>
      </c>
      <c r="AT123" s="196" t="s">
        <v>71</v>
      </c>
      <c r="AU123" s="196" t="s">
        <v>80</v>
      </c>
      <c r="AY123" s="195" t="s">
        <v>113</v>
      </c>
      <c r="BK123" s="197">
        <f>SUM(BK124:BK125)</f>
        <v>0</v>
      </c>
    </row>
    <row r="124" spans="1:65" s="2" customFormat="1" ht="16.5" customHeight="1">
      <c r="A124" s="31"/>
      <c r="B124" s="32"/>
      <c r="C124" s="200" t="s">
        <v>80</v>
      </c>
      <c r="D124" s="200" t="s">
        <v>114</v>
      </c>
      <c r="E124" s="201" t="s">
        <v>161</v>
      </c>
      <c r="F124" s="202" t="s">
        <v>162</v>
      </c>
      <c r="G124" s="203" t="s">
        <v>117</v>
      </c>
      <c r="H124" s="204">
        <v>1</v>
      </c>
      <c r="I124" s="205"/>
      <c r="J124" s="206">
        <f>ROUND(I124*H124,2)</f>
        <v>0</v>
      </c>
      <c r="K124" s="202" t="s">
        <v>1</v>
      </c>
      <c r="L124" s="36"/>
      <c r="M124" s="207" t="s">
        <v>1</v>
      </c>
      <c r="N124" s="208" t="s">
        <v>37</v>
      </c>
      <c r="O124" s="68"/>
      <c r="P124" s="209">
        <f>O124*H124</f>
        <v>0</v>
      </c>
      <c r="Q124" s="209">
        <v>0</v>
      </c>
      <c r="R124" s="209">
        <f>Q124*H124</f>
        <v>0</v>
      </c>
      <c r="S124" s="209">
        <v>0</v>
      </c>
      <c r="T124" s="210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211" t="s">
        <v>132</v>
      </c>
      <c r="AT124" s="211" t="s">
        <v>114</v>
      </c>
      <c r="AU124" s="211" t="s">
        <v>82</v>
      </c>
      <c r="AY124" s="14" t="s">
        <v>113</v>
      </c>
      <c r="BE124" s="212">
        <f>IF(N124="základní",J124,0)</f>
        <v>0</v>
      </c>
      <c r="BF124" s="212">
        <f>IF(N124="snížená",J124,0)</f>
        <v>0</v>
      </c>
      <c r="BG124" s="212">
        <f>IF(N124="zákl. přenesená",J124,0)</f>
        <v>0</v>
      </c>
      <c r="BH124" s="212">
        <f>IF(N124="sníž. přenesená",J124,0)</f>
        <v>0</v>
      </c>
      <c r="BI124" s="212">
        <f>IF(N124="nulová",J124,0)</f>
        <v>0</v>
      </c>
      <c r="BJ124" s="14" t="s">
        <v>80</v>
      </c>
      <c r="BK124" s="212">
        <f>ROUND(I124*H124,2)</f>
        <v>0</v>
      </c>
      <c r="BL124" s="14" t="s">
        <v>132</v>
      </c>
      <c r="BM124" s="211" t="s">
        <v>163</v>
      </c>
    </row>
    <row r="125" spans="1:65" s="2" customFormat="1" ht="11.25">
      <c r="A125" s="31"/>
      <c r="B125" s="32"/>
      <c r="C125" s="33"/>
      <c r="D125" s="213" t="s">
        <v>119</v>
      </c>
      <c r="E125" s="33"/>
      <c r="F125" s="214" t="s">
        <v>164</v>
      </c>
      <c r="G125" s="33"/>
      <c r="H125" s="33"/>
      <c r="I125" s="112"/>
      <c r="J125" s="33"/>
      <c r="K125" s="33"/>
      <c r="L125" s="36"/>
      <c r="M125" s="215"/>
      <c r="N125" s="216"/>
      <c r="O125" s="68"/>
      <c r="P125" s="68"/>
      <c r="Q125" s="68"/>
      <c r="R125" s="68"/>
      <c r="S125" s="68"/>
      <c r="T125" s="69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4" t="s">
        <v>119</v>
      </c>
      <c r="AU125" s="14" t="s">
        <v>82</v>
      </c>
    </row>
    <row r="126" spans="1:65" s="12" customFormat="1" ht="22.9" customHeight="1">
      <c r="B126" s="184"/>
      <c r="C126" s="185"/>
      <c r="D126" s="186" t="s">
        <v>71</v>
      </c>
      <c r="E126" s="198" t="s">
        <v>165</v>
      </c>
      <c r="F126" s="198" t="s">
        <v>166</v>
      </c>
      <c r="G126" s="185"/>
      <c r="H126" s="185"/>
      <c r="I126" s="188"/>
      <c r="J126" s="199">
        <f>BK126</f>
        <v>0</v>
      </c>
      <c r="K126" s="185"/>
      <c r="L126" s="190"/>
      <c r="M126" s="191"/>
      <c r="N126" s="192"/>
      <c r="O126" s="192"/>
      <c r="P126" s="193">
        <f>P127</f>
        <v>0</v>
      </c>
      <c r="Q126" s="192"/>
      <c r="R126" s="193">
        <f>R127</f>
        <v>0</v>
      </c>
      <c r="S126" s="192"/>
      <c r="T126" s="194">
        <f>T127</f>
        <v>0</v>
      </c>
      <c r="AR126" s="195" t="s">
        <v>141</v>
      </c>
      <c r="AT126" s="196" t="s">
        <v>71</v>
      </c>
      <c r="AU126" s="196" t="s">
        <v>80</v>
      </c>
      <c r="AY126" s="195" t="s">
        <v>113</v>
      </c>
      <c r="BK126" s="197">
        <f>BK127</f>
        <v>0</v>
      </c>
    </row>
    <row r="127" spans="1:65" s="2" customFormat="1" ht="16.5" customHeight="1">
      <c r="A127" s="31"/>
      <c r="B127" s="32"/>
      <c r="C127" s="200" t="s">
        <v>82</v>
      </c>
      <c r="D127" s="200" t="s">
        <v>114</v>
      </c>
      <c r="E127" s="201" t="s">
        <v>167</v>
      </c>
      <c r="F127" s="202" t="s">
        <v>168</v>
      </c>
      <c r="G127" s="203" t="s">
        <v>117</v>
      </c>
      <c r="H127" s="204">
        <v>1</v>
      </c>
      <c r="I127" s="205"/>
      <c r="J127" s="206">
        <f>ROUND(I127*H127,2)</f>
        <v>0</v>
      </c>
      <c r="K127" s="202" t="s">
        <v>169</v>
      </c>
      <c r="L127" s="36"/>
      <c r="M127" s="217" t="s">
        <v>1</v>
      </c>
      <c r="N127" s="218" t="s">
        <v>37</v>
      </c>
      <c r="O127" s="219"/>
      <c r="P127" s="220">
        <f>O127*H127</f>
        <v>0</v>
      </c>
      <c r="Q127" s="220">
        <v>0</v>
      </c>
      <c r="R127" s="220">
        <f>Q127*H127</f>
        <v>0</v>
      </c>
      <c r="S127" s="220">
        <v>0</v>
      </c>
      <c r="T127" s="221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11" t="s">
        <v>170</v>
      </c>
      <c r="AT127" s="211" t="s">
        <v>114</v>
      </c>
      <c r="AU127" s="211" t="s">
        <v>82</v>
      </c>
      <c r="AY127" s="14" t="s">
        <v>113</v>
      </c>
      <c r="BE127" s="212">
        <f>IF(N127="základní",J127,0)</f>
        <v>0</v>
      </c>
      <c r="BF127" s="212">
        <f>IF(N127="snížená",J127,0)</f>
        <v>0</v>
      </c>
      <c r="BG127" s="212">
        <f>IF(N127="zákl. přenesená",J127,0)</f>
        <v>0</v>
      </c>
      <c r="BH127" s="212">
        <f>IF(N127="sníž. přenesená",J127,0)</f>
        <v>0</v>
      </c>
      <c r="BI127" s="212">
        <f>IF(N127="nulová",J127,0)</f>
        <v>0</v>
      </c>
      <c r="BJ127" s="14" t="s">
        <v>80</v>
      </c>
      <c r="BK127" s="212">
        <f>ROUND(I127*H127,2)</f>
        <v>0</v>
      </c>
      <c r="BL127" s="14" t="s">
        <v>170</v>
      </c>
      <c r="BM127" s="211" t="s">
        <v>171</v>
      </c>
    </row>
    <row r="128" spans="1:65" s="2" customFormat="1" ht="6.95" customHeight="1">
      <c r="A128" s="31"/>
      <c r="B128" s="51"/>
      <c r="C128" s="52"/>
      <c r="D128" s="52"/>
      <c r="E128" s="52"/>
      <c r="F128" s="52"/>
      <c r="G128" s="52"/>
      <c r="H128" s="52"/>
      <c r="I128" s="149"/>
      <c r="J128" s="52"/>
      <c r="K128" s="52"/>
      <c r="L128" s="36"/>
      <c r="M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</sheetData>
  <sheetProtection algorithmName="SHA-512" hashValue="X7sj7moBEGiF2u43mPnd60ujoee2RiSUzoBr1/HjZ38PMgppG+XFekMCXsjrDFDZSgRXW9Ibrkl1AeV3nPIvJA==" saltValue="fkbL48K+rCsUgAvziDH7hhBcf23FMuaUNMXH0jNC43Zyuz3rrlp5jEeZq8V04IBkJCGzkfp3vg2B8zjSJQ7Zvw==" spinCount="100000" sheet="1" objects="1" scenarios="1" formatColumns="0" formatRows="0" autoFilter="0"/>
  <autoFilter ref="C119:K127" xr:uid="{00000000-0009-0000-0000-000002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PS 01 - Strojní předčištění</vt:lpstr>
      <vt:lpstr>ON - Ostatní náklady</vt:lpstr>
      <vt:lpstr>'ON - Ostatní náklady'!Názvy_tisku</vt:lpstr>
      <vt:lpstr>'PS 01 - Strojní předčištění'!Názvy_tisku</vt:lpstr>
      <vt:lpstr>'Rekapitulace stavby'!Názvy_tisku</vt:lpstr>
      <vt:lpstr>'ON - Ostatní náklady'!Oblast_tisku</vt:lpstr>
      <vt:lpstr>'PS 01 - Strojní předčištění'!Oblast_tisku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BARBORANYCOVA\PC</dc:creator>
  <cp:lastModifiedBy>Uživatel</cp:lastModifiedBy>
  <dcterms:created xsi:type="dcterms:W3CDTF">2020-04-21T13:11:33Z</dcterms:created>
  <dcterms:modified xsi:type="dcterms:W3CDTF">2020-05-19T06:42:56Z</dcterms:modified>
</cp:coreProperties>
</file>