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615" windowWidth="28455" windowHeight="13995" firstSheet="1" activeTab="1"/>
  </bookViews>
  <sheets>
    <sheet name="Rekapitulace stavby" sheetId="1" state="veryHidden" r:id="rId1"/>
    <sheet name="20190330 - Stavební úprav..." sheetId="2" r:id="rId2"/>
  </sheets>
  <definedNames>
    <definedName name="_xlnm._FilterDatabase" localSheetId="1" hidden="1">'20190330 - Stavební úprav...'!$C$130:$K$285</definedName>
    <definedName name="_xlnm.Print_Area" localSheetId="1">'20190330 - Stavební úprav...'!$C$4:$J$76,'20190330 - Stavební úprav...'!$C$82:$J$114,'20190330 - Stavební úprav...'!$C$120:$K$285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'20190330 - Stavební úprav...'!$130:$130</definedName>
  </definedNames>
  <calcPr fullCalcOnLoad="1"/>
</workbook>
</file>

<file path=xl/sharedStrings.xml><?xml version="1.0" encoding="utf-8"?>
<sst xmlns="http://schemas.openxmlformats.org/spreadsheetml/2006/main" count="2121" uniqueCount="540">
  <si>
    <t>Export Komplet</t>
  </si>
  <si>
    <t/>
  </si>
  <si>
    <t>2.0</t>
  </si>
  <si>
    <t>ZAMOK</t>
  </si>
  <si>
    <t>False</t>
  </si>
  <si>
    <t>{66d13b6c-3007-4824-b2e2-4b6266f4384f}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</si>
  <si>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</si>
  <si>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</si>
  <si>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</si>
  <si>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</si>
  <si>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</si>
  <si>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</si>
  <si>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</si>
  <si>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</si>
  <si>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20190330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</si>
  <si>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</si>
  <si>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</si>
  <si>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hygienického zázemí v penzionu pro důchodce Vrchlabí</t>
  </si>
  <si>
    <t>KSO:</t>
  </si>
  <si>
    <t>CC-CZ:</t>
  </si>
  <si>
    <t>Místo:</t>
  </si>
  <si>
    <t xml:space="preserve"> </t>
  </si>
  <si>
    <t>Datum:</t>
  </si>
  <si>
    <t>30. 3. 2019</t>
  </si>
  <si>
    <t>Zadavatel:</t>
  </si>
  <si>
    <t>IČ:</t>
  </si>
  <si>
    <t>0,1</t>
  </si>
  <si>
    <t>DIČ:</t>
  </si>
  <si>
    <t>Uchazeč:</t>
  </si>
  <si>
    <t>Vyplň údaj</t>
  </si>
  <si>
    <t>Projektant:</t>
  </si>
  <si>
    <t>Ing. Martin Havlíček</t>
  </si>
  <si>
    <t>True</t>
  </si>
  <si>
    <t>Zpracovatel:</t>
  </si>
  <si>
    <t>Ing. 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</si>
  <si>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</si>
  <si>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</si>
  <si>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</si>
  <si>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</si>
  <si>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</si>
  <si>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</si>
  <si>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</si>
  <si>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</si>
  <si>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</si>
  <si>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</si>
  <si>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</si>
  <si>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</si>
  <si>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</si>
  <si>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</si>
  <si>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</si>
  <si>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</si>
  <si>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</si>
  <si>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</si>
  <si>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</si>
  <si>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</si>
  <si>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</si>
  <si>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</si>
  <si>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</si>
  <si>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</si>
  <si>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</si>
  <si>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</si>
  <si>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</si>
  <si>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</si>
  <si>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</si>
  <si>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</si>
  <si>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</si>
  <si>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</si>
  <si>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</si>
  <si>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</si>
  <si>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</si>
  <si>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</si>
  <si>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</si>
  <si>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</si>
  <si>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</si>
  <si>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</si>
  <si>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</si>
  <si>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</si>
  <si>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</si>
  <si>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</si>
  <si>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</si>
  <si>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</si>
  <si>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</si>
  <si>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</si>
  <si>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</si>
  <si>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</si>
  <si>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</si>
  <si>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</si>
  <si>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</si>
  <si>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</si>
  <si>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</si>
  <si>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</si>
  <si>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</si>
  <si>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</si>
  <si>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</si>
  <si>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</si>
  <si>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</si>
  <si>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</si>
  <si>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</si>
  <si>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</si>
  <si>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</si>
  <si>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</si>
  <si>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</si>
  <si>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</si>
  <si>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</si>
  <si>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</si>
  <si>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</si>
  <si>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</si>
  <si>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</si>
  <si>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</si>
  <si>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</si>
  <si>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</si>
  <si>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</si>
  <si>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</si>
  <si>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</si>
  <si>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</si>
  <si>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</si>
  <si>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</si>
  <si>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</si>
  <si>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</si>
  <si>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</si>
  <si>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</si>
  <si>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</si>
  <si>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</si>
  <si>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</si>
  <si>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</si>
  <si>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</si>
  <si>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342244211</t>
  </si>
  <si>
    <t>Příčka z cihel broušených na tenkovrstvou maltu tloušťky 115 mm</t>
  </si>
  <si>
    <t>m2</t>
  </si>
  <si>
    <t>CS ÚRS 2019 01</t>
  </si>
  <si>
    <t>4</t>
  </si>
  <si>
    <t>2</t>
  </si>
  <si>
    <t>-441458855</t>
  </si>
  <si>
    <t>VV</t>
  </si>
  <si>
    <t>2,7*(2+1)</t>
  </si>
  <si>
    <t>342244221</t>
  </si>
  <si>
    <t>Příčka z cihel broušených na tenkovrstvou maltu tloušťky 140 mm</t>
  </si>
  <si>
    <t>1920213416</t>
  </si>
  <si>
    <t>2,7*(1,7*2)</t>
  </si>
  <si>
    <t>346244353</t>
  </si>
  <si>
    <t>Obezdívka koupelnových van ploch rovných tl 75 mm z pórobetonových přesných tvárnic</t>
  </si>
  <si>
    <t>1326823996</t>
  </si>
  <si>
    <t>1,2*5</t>
  </si>
  <si>
    <t>6</t>
  </si>
  <si>
    <t>Úpravy povrchů, podlahy a osazování výplní</t>
  </si>
  <si>
    <t>612321121</t>
  </si>
  <si>
    <t>Vápenocementová omítka hladká jednovrstvá vnitřních stěn nanášená ručně</t>
  </si>
  <si>
    <t>1321617506</t>
  </si>
  <si>
    <t>"M127" 2*(3,5+3,3+1,8+1,2+1,6*2+2,8+0,3+1)</t>
  </si>
  <si>
    <t>"M125" 1,4*2,7</t>
  </si>
  <si>
    <t>"M129" 2*(2*2+1,6+1)</t>
  </si>
  <si>
    <t>"M131" 2*(2,5*2+1,8)</t>
  </si>
  <si>
    <t>"M130" 2*1</t>
  </si>
  <si>
    <t>"M132" 2*(3,2*2+0,8*4)</t>
  </si>
  <si>
    <t>Součet</t>
  </si>
  <si>
    <t>5</t>
  </si>
  <si>
    <t>612321141</t>
  </si>
  <si>
    <t>Vápenocementová omítka štuková dvouvrstvá vnitřních stěn nanášená ručně</t>
  </si>
  <si>
    <t>1877133847</t>
  </si>
  <si>
    <t>"M127" 0,7*(3,5+3,3+1,8+1,2+1,6*2+2,8+0,3+1)</t>
  </si>
  <si>
    <t>"M129" 0,7*(2*2+1,6*2)</t>
  </si>
  <si>
    <t>612325222</t>
  </si>
  <si>
    <t>Vápenocementová štuková omítka malých ploch do 0,25 m2 na stěnách</t>
  </si>
  <si>
    <t>kus</t>
  </si>
  <si>
    <t>-1115987102</t>
  </si>
  <si>
    <t>"oprava stávající omítky" 10</t>
  </si>
  <si>
    <t>9</t>
  </si>
  <si>
    <t>Ostatní konstrukce a práce, bourání</t>
  </si>
  <si>
    <t>7</t>
  </si>
  <si>
    <t>949101111</t>
  </si>
  <si>
    <t>Lešení pomocné pro objekty pozemních staveb s lešeňovou podlahou v do 1,9 m zatížení do 150 kg/m2</t>
  </si>
  <si>
    <t>1915399649</t>
  </si>
  <si>
    <t>40,35+20,64</t>
  </si>
  <si>
    <t>8</t>
  </si>
  <si>
    <t>952901111</t>
  </si>
  <si>
    <t>Vyčištění budov bytové a občanské výstavby při výšce podlaží do 4 m</t>
  </si>
  <si>
    <t>836939748</t>
  </si>
  <si>
    <t>965081223</t>
  </si>
  <si>
    <t>Bourání podlah z dlaždic keramických nebo xylolitových tl přes 10 mm plochy přes 1 m2</t>
  </si>
  <si>
    <t>-1756270923</t>
  </si>
  <si>
    <t>11,66+2,4+3,12+4,44</t>
  </si>
  <si>
    <t>10</t>
  </si>
  <si>
    <t>978059541</t>
  </si>
  <si>
    <t>Odsekání a odebrání obkladů stěn z vnitřních obkládaček plochy přes 1 m2</t>
  </si>
  <si>
    <t>190756500</t>
  </si>
  <si>
    <t>"M127" 2*(1+1,5+1+2,4*2+3,7+0,6)</t>
  </si>
  <si>
    <t>"M128" 2*(1,4*2+1,5+0,8)</t>
  </si>
  <si>
    <t>"M129" 2*(2*2+1,2+0,9)</t>
  </si>
  <si>
    <t>"M131" 2*(2,7*2+1,9)</t>
  </si>
  <si>
    <t>"M132" 2*(3,5*2+1,25*2+0,75*2)</t>
  </si>
  <si>
    <t>"M130" 2*1,5</t>
  </si>
  <si>
    <t>997</t>
  </si>
  <si>
    <t>Přesun sutě</t>
  </si>
  <si>
    <t>11</t>
  </si>
  <si>
    <t>997013113</t>
  </si>
  <si>
    <t>Vnitrostaveništní doprava suti a vybouraných hmot pro budovy v do 12 m s použitím mechanizace</t>
  </si>
  <si>
    <t>t</t>
  </si>
  <si>
    <t>-1699060225</t>
  </si>
  <si>
    <t>12</t>
  </si>
  <si>
    <t>997013501</t>
  </si>
  <si>
    <t>Odvoz suti a vybouraných hmot na skládku nebo meziskládku do 1 km se složením</t>
  </si>
  <si>
    <t>1051267913</t>
  </si>
  <si>
    <t>13</t>
  </si>
  <si>
    <t>997013509</t>
  </si>
  <si>
    <t>Příplatek k odvozu suti a vybouraných hmot na skládku ZKD 1 km přes 1 km</t>
  </si>
  <si>
    <t>6398868</t>
  </si>
  <si>
    <t>7,71*8 'Přepočtené koeficientem množství</t>
  </si>
  <si>
    <t>14</t>
  </si>
  <si>
    <t>997013831</t>
  </si>
  <si>
    <t>Poplatek za uložení na skládce (skládkovné) stavebního odpadu směsného kód odpadu 170 904</t>
  </si>
  <si>
    <t>1171845011</t>
  </si>
  <si>
    <t>998</t>
  </si>
  <si>
    <t>Přesun hmot</t>
  </si>
  <si>
    <t>998018001</t>
  </si>
  <si>
    <t>Přesun hmot ruční pro budovy v do 6 m</t>
  </si>
  <si>
    <t>1190824545</t>
  </si>
  <si>
    <t>PSV</t>
  </si>
  <si>
    <t>Práce a dodávky PSV</t>
  </si>
  <si>
    <t>721</t>
  </si>
  <si>
    <t>Zdravotechnika - vnitřní kanalizace</t>
  </si>
  <si>
    <t>16</t>
  </si>
  <si>
    <t>721212125</t>
  </si>
  <si>
    <t>Odtokový sprchový žlab délky 900 mm s krycím roštem a zápachovou uzávěrkou</t>
  </si>
  <si>
    <t>-1397447258</t>
  </si>
  <si>
    <t>722</t>
  </si>
  <si>
    <t>Zdravotechnika - vnitřní vodovod</t>
  </si>
  <si>
    <t>17</t>
  </si>
  <si>
    <t>722881111</t>
  </si>
  <si>
    <t>Úprava rozvodů vodovodu pro osazení nových zařizovacích předmětů</t>
  </si>
  <si>
    <t>soub</t>
  </si>
  <si>
    <t>-1890495760</t>
  </si>
  <si>
    <t>725</t>
  </si>
  <si>
    <t>Zdravotechnika - zařizovací předměty</t>
  </si>
  <si>
    <t>18</t>
  </si>
  <si>
    <t>721881111</t>
  </si>
  <si>
    <t>Úprava rozvodů kanalizace pro osazení nových zařizovacích předmětů</t>
  </si>
  <si>
    <t>2083078272</t>
  </si>
  <si>
    <t>19</t>
  </si>
  <si>
    <t>725110814</t>
  </si>
  <si>
    <t>Demontáž klozetu Kombi, odsávací</t>
  </si>
  <si>
    <t>soubor</t>
  </si>
  <si>
    <t>1728785532</t>
  </si>
  <si>
    <t>20</t>
  </si>
  <si>
    <t>725112022</t>
  </si>
  <si>
    <t>Klozet keramický závěsný na nosné stěny s hlubokým splachováním odpad vodorovný</t>
  </si>
  <si>
    <t>-475272830</t>
  </si>
  <si>
    <t>725210821</t>
  </si>
  <si>
    <t>Demontáž umyvadel bez výtokových armatur</t>
  </si>
  <si>
    <t>-1358881954</t>
  </si>
  <si>
    <t>22</t>
  </si>
  <si>
    <t>725211617</t>
  </si>
  <si>
    <t>Umyvadlo keramické bílé šířky 600 mm s krytem na sifon připevněné na stěnu šrouby</t>
  </si>
  <si>
    <t>-665401137</t>
  </si>
  <si>
    <t>23</t>
  </si>
  <si>
    <t>725220832</t>
  </si>
  <si>
    <t>Demontáž van litinová volná</t>
  </si>
  <si>
    <t>1349294987</t>
  </si>
  <si>
    <t>24</t>
  </si>
  <si>
    <t>725223112</t>
  </si>
  <si>
    <t>Vana bez armatur výtokových z litého polymermramoru se zápachovou uzávěrkou klasická 1850x1070 mm</t>
  </si>
  <si>
    <t>938150078</t>
  </si>
  <si>
    <t>25</t>
  </si>
  <si>
    <t>725291642</t>
  </si>
  <si>
    <t>Doplňky zařízení koupelen a záchodů nerezové sedačky do sprchy</t>
  </si>
  <si>
    <t>1123889269</t>
  </si>
  <si>
    <t>26</t>
  </si>
  <si>
    <t>725331111</t>
  </si>
  <si>
    <t>Výlevka bez výtokových armatur keramická se sklopnou plastovou mřížkou 500 mm</t>
  </si>
  <si>
    <t>56844455</t>
  </si>
  <si>
    <t>27</t>
  </si>
  <si>
    <t>725590811</t>
  </si>
  <si>
    <t>Přemístění vnitrostaveništní demontovaných zařizovacích předmětů v objektech výšky do 6 m</t>
  </si>
  <si>
    <t>-399569692</t>
  </si>
  <si>
    <t>28</t>
  </si>
  <si>
    <t>725820801</t>
  </si>
  <si>
    <t>Demontáž baterie nástěnné do G 3 / 4</t>
  </si>
  <si>
    <t>224868830</t>
  </si>
  <si>
    <t>29</t>
  </si>
  <si>
    <t>725829121</t>
  </si>
  <si>
    <t>Montáž baterie umyvadlové nástěnné pákové a klasické ostatní typ</t>
  </si>
  <si>
    <t>-948423232</t>
  </si>
  <si>
    <t>30</t>
  </si>
  <si>
    <t>M</t>
  </si>
  <si>
    <t>55145615</t>
  </si>
  <si>
    <t>baterie umyvadlová nástěnná páková 150mm chrom</t>
  </si>
  <si>
    <t>32</t>
  </si>
  <si>
    <t>925570528</t>
  </si>
  <si>
    <t>31</t>
  </si>
  <si>
    <t>725831315</t>
  </si>
  <si>
    <t>Baterie vanová nástěnná páková s automatickým přepínačem a sprchou termostatická</t>
  </si>
  <si>
    <t>1081949142</t>
  </si>
  <si>
    <t>725840851</t>
  </si>
  <si>
    <t>Demontáž baterie sprch diferenciální do G 5/4x6/4</t>
  </si>
  <si>
    <t>-1170885618</t>
  </si>
  <si>
    <t>33</t>
  </si>
  <si>
    <t>725841351</t>
  </si>
  <si>
    <t>Baterie sprchová automatická s termostatickým ventilem</t>
  </si>
  <si>
    <t>210642110</t>
  </si>
  <si>
    <t>34</t>
  </si>
  <si>
    <t>725881111</t>
  </si>
  <si>
    <t>Vybavení WC pro imobilní komplet dle výkresu 04 včetně nouzové signalizace</t>
  </si>
  <si>
    <t>291014402</t>
  </si>
  <si>
    <t>35</t>
  </si>
  <si>
    <t>725881112</t>
  </si>
  <si>
    <t>Vybavení sprchy komplet dle výkresu 03</t>
  </si>
  <si>
    <t>296998581</t>
  </si>
  <si>
    <t>36</t>
  </si>
  <si>
    <t>998725101</t>
  </si>
  <si>
    <t>Přesun hmot tonážní pro zařizovací předměty v objektech v do 6 m</t>
  </si>
  <si>
    <t>1935686947</t>
  </si>
  <si>
    <t>726</t>
  </si>
  <si>
    <t>Zdravotechnika - předstěnové instalace</t>
  </si>
  <si>
    <t>37</t>
  </si>
  <si>
    <t>726111001</t>
  </si>
  <si>
    <t>Instalační předstěna - umyvadlo s nastavitelnou hl do 190 mm do masivní zděné kce</t>
  </si>
  <si>
    <t>-503380935</t>
  </si>
  <si>
    <t>38</t>
  </si>
  <si>
    <t>726111031</t>
  </si>
  <si>
    <t>Instalační předstěna - klozet s ovládáním zepředu v 1080 mm závěsný do masivní zděné kce</t>
  </si>
  <si>
    <t>-1112514905</t>
  </si>
  <si>
    <t>39</t>
  </si>
  <si>
    <t>998726111</t>
  </si>
  <si>
    <t>Přesun hmot tonážní pro instalační prefabrikáty v objektech v do 6 m</t>
  </si>
  <si>
    <t>-482120920</t>
  </si>
  <si>
    <t>741</t>
  </si>
  <si>
    <t>Elektroinstalace - silnoproud</t>
  </si>
  <si>
    <t>40</t>
  </si>
  <si>
    <t>741881101</t>
  </si>
  <si>
    <t>Výměna svítidel, stávající zářivky za LED panely</t>
  </si>
  <si>
    <t>221944110</t>
  </si>
  <si>
    <t>41</t>
  </si>
  <si>
    <t>741881102</t>
  </si>
  <si>
    <t>Výměna vypínačů, nové tango</t>
  </si>
  <si>
    <t>1309941280</t>
  </si>
  <si>
    <t>42</t>
  </si>
  <si>
    <t>741881103</t>
  </si>
  <si>
    <t>Výměna zásuvek, nové tango</t>
  </si>
  <si>
    <t>-1106080491</t>
  </si>
  <si>
    <t>43</t>
  </si>
  <si>
    <t>741881104</t>
  </si>
  <si>
    <t>Topná podlahová rohož D+M</t>
  </si>
  <si>
    <t>-505193309</t>
  </si>
  <si>
    <t>"koupelna" 18,64</t>
  </si>
  <si>
    <t>763</t>
  </si>
  <si>
    <t>Konstrukce suché výstavby</t>
  </si>
  <si>
    <t>44</t>
  </si>
  <si>
    <t>763111333</t>
  </si>
  <si>
    <t>SDK příčka tl 100 mm profil CW+UW 75 desky 1xH2 12,5 TI 60 mm EI 30 Rw 45 dB</t>
  </si>
  <si>
    <t>-473844881</t>
  </si>
  <si>
    <t>2,7*2</t>
  </si>
  <si>
    <t>45</t>
  </si>
  <si>
    <t>763111336</t>
  </si>
  <si>
    <t>SDK příčka tl 125 mm profil CW+UW 100 desky 1xH2 12,5 TI 80 mm EI 30 Rw 48 dB</t>
  </si>
  <si>
    <t>-896139930</t>
  </si>
  <si>
    <t>2,7*2,6</t>
  </si>
  <si>
    <t>46</t>
  </si>
  <si>
    <t>763183112</t>
  </si>
  <si>
    <t>Montáž pouzdra posuvných dveří s jednou kapsou pro jedno křídlo šířky do 1200 mm do SDK příčky</t>
  </si>
  <si>
    <t>107502603</t>
  </si>
  <si>
    <t>47</t>
  </si>
  <si>
    <t>55331613</t>
  </si>
  <si>
    <t>pouzdro stavební posuvných dveří jednopouzdrové 900mm standardní rozměr</t>
  </si>
  <si>
    <t>1674437794</t>
  </si>
  <si>
    <t>48</t>
  </si>
  <si>
    <t>998763301</t>
  </si>
  <si>
    <t>Přesun hmot tonážní pro sádrokartonové konstrukce v objektech v do 6 m</t>
  </si>
  <si>
    <t>1336868875</t>
  </si>
  <si>
    <t>766</t>
  </si>
  <si>
    <t>Konstrukce truhlářské</t>
  </si>
  <si>
    <t>49</t>
  </si>
  <si>
    <t>766660001</t>
  </si>
  <si>
    <t>Montáž dveřních křídel otvíravých jednokřídlových š do 0,8 m do ocelové zárubně</t>
  </si>
  <si>
    <t>-287613724</t>
  </si>
  <si>
    <t>50</t>
  </si>
  <si>
    <t>611603271</t>
  </si>
  <si>
    <t>dveře dřevěné vnitřní ozn.1</t>
  </si>
  <si>
    <t>-1531464820</t>
  </si>
  <si>
    <t>51</t>
  </si>
  <si>
    <t>611603272</t>
  </si>
  <si>
    <t>dveře dřevěné vnitřní ozn.2</t>
  </si>
  <si>
    <t>-1169741945</t>
  </si>
  <si>
    <t>52</t>
  </si>
  <si>
    <t>611603273</t>
  </si>
  <si>
    <t>dveře dřevěné vnitřní ozn.3</t>
  </si>
  <si>
    <t>133775734</t>
  </si>
  <si>
    <t>53</t>
  </si>
  <si>
    <t>766660311</t>
  </si>
  <si>
    <t>Montáž posuvných dveří jednokřídlových průchozí šířky do 800 mm do pouzdra s jednou kapsou</t>
  </si>
  <si>
    <t>1761426991</t>
  </si>
  <si>
    <t>54</t>
  </si>
  <si>
    <t>611629831</t>
  </si>
  <si>
    <t>dveře vnitřní posuvné ozn.4</t>
  </si>
  <si>
    <t>1737497131</t>
  </si>
  <si>
    <t>55</t>
  </si>
  <si>
    <t>766691914</t>
  </si>
  <si>
    <t>Vyvěšení nebo zavěšení dřevěných křídel dveří pl do 2 m2</t>
  </si>
  <si>
    <t>-792560062</t>
  </si>
  <si>
    <t>56</t>
  </si>
  <si>
    <t>766881111</t>
  </si>
  <si>
    <t>Vestavěná dřevěná konstrukce vyčesávané trámy - zádveří D+M + posuvné dveře</t>
  </si>
  <si>
    <t>-1518472036</t>
  </si>
  <si>
    <t>57</t>
  </si>
  <si>
    <t>766881112</t>
  </si>
  <si>
    <t xml:space="preserve">Vestavěná skříň - zádveří D+M </t>
  </si>
  <si>
    <t>742808431</t>
  </si>
  <si>
    <t>58</t>
  </si>
  <si>
    <t>766881113</t>
  </si>
  <si>
    <t xml:space="preserve">Vestavěná skříň - koupelna D+M </t>
  </si>
  <si>
    <t>-841707949</t>
  </si>
  <si>
    <t>59</t>
  </si>
  <si>
    <t>766881114</t>
  </si>
  <si>
    <t xml:space="preserve">Vestavěná skříň - úklidová místnost D+M </t>
  </si>
  <si>
    <t>-343389905</t>
  </si>
  <si>
    <t>60</t>
  </si>
  <si>
    <t>766881115</t>
  </si>
  <si>
    <t xml:space="preserve">Vybavení čekárny - stůl + 5 židlí D+M </t>
  </si>
  <si>
    <t>2055830132</t>
  </si>
  <si>
    <t>61</t>
  </si>
  <si>
    <t>766881116</t>
  </si>
  <si>
    <t xml:space="preserve">Kuchyňská linka v čekárně včetně dřezu D+M </t>
  </si>
  <si>
    <t>2072662111</t>
  </si>
  <si>
    <t>62</t>
  </si>
  <si>
    <t>998766101</t>
  </si>
  <si>
    <t>Přesun hmot tonážní pro konstrukce truhlářské v objektech v do 6 m</t>
  </si>
  <si>
    <t>-2118133335</t>
  </si>
  <si>
    <t>771</t>
  </si>
  <si>
    <t>Podlahy z dlaždic</t>
  </si>
  <si>
    <t>63</t>
  </si>
  <si>
    <t>771574115</t>
  </si>
  <si>
    <t>Montáž podlah keramických hladkých lepených flexibilním lepidlem do 25 ks/m2</t>
  </si>
  <si>
    <t>1534802688</t>
  </si>
  <si>
    <t>18,64+3,12+4,75+9,4+4,44</t>
  </si>
  <si>
    <t>64</t>
  </si>
  <si>
    <t>59761444</t>
  </si>
  <si>
    <t>dlažba keramická slinutá protiskluzná do interiéru i exteriéru pro vysoké mechanické namáhání přes 35 do 45ks/m2</t>
  </si>
  <si>
    <t>993762664</t>
  </si>
  <si>
    <t>40,35*1,1</t>
  </si>
  <si>
    <t>65</t>
  </si>
  <si>
    <t>771591112</t>
  </si>
  <si>
    <t>Izolace pod dlažbu nátěrem nebo stěrkou ve dvou vrstvách</t>
  </si>
  <si>
    <t>-993902572</t>
  </si>
  <si>
    <t>18,64+3,12</t>
  </si>
  <si>
    <t>66</t>
  </si>
  <si>
    <t>998771101</t>
  </si>
  <si>
    <t>Přesun hmot tonážní pro podlahy z dlaždic v objektech v do 6 m</t>
  </si>
  <si>
    <t>-1225563562</t>
  </si>
  <si>
    <t>776</t>
  </si>
  <si>
    <t>Podlahy povlakové</t>
  </si>
  <si>
    <t>67</t>
  </si>
  <si>
    <t>776111117</t>
  </si>
  <si>
    <t>Broušení stávajícího podkladu povlakových podlah diamantovým kotoučem</t>
  </si>
  <si>
    <t>-1123555511</t>
  </si>
  <si>
    <t>8,74+7,22+3,9*1,2</t>
  </si>
  <si>
    <t>68</t>
  </si>
  <si>
    <t>776111311</t>
  </si>
  <si>
    <t>Vysátí podkladu povlakových podlah</t>
  </si>
  <si>
    <t>-1652755632</t>
  </si>
  <si>
    <t>69</t>
  </si>
  <si>
    <t>776121111</t>
  </si>
  <si>
    <t>Vodou ředitelná penetrace savého podkladu povlakových podlah ředěná v poměru 1:3</t>
  </si>
  <si>
    <t>-1764967800</t>
  </si>
  <si>
    <t>70</t>
  </si>
  <si>
    <t>776141111</t>
  </si>
  <si>
    <t>Vyrovnání podkladu povlakových podlah stěrkou pevnosti 20 MPa tl 3 mm</t>
  </si>
  <si>
    <t>-1315762474</t>
  </si>
  <si>
    <t>71</t>
  </si>
  <si>
    <t>776201812</t>
  </si>
  <si>
    <t>Demontáž lepených povlakových podlah s podložkou ručně</t>
  </si>
  <si>
    <t>1322953677</t>
  </si>
  <si>
    <t>4,3+10,37+4,8+4,75+9,4</t>
  </si>
  <si>
    <t>72</t>
  </si>
  <si>
    <t>776211111</t>
  </si>
  <si>
    <t>Lepení textilních pásů</t>
  </si>
  <si>
    <t>-1182091797</t>
  </si>
  <si>
    <t>73</t>
  </si>
  <si>
    <t>69751014</t>
  </si>
  <si>
    <t>koberec zátěžový vysoká zátěž hm 1820g/m2 š 4m</t>
  </si>
  <si>
    <t>-2040216243</t>
  </si>
  <si>
    <t>20,64*1,5</t>
  </si>
  <si>
    <t>74</t>
  </si>
  <si>
    <t>776421312</t>
  </si>
  <si>
    <t>Montáž přechodových šroubovaných lišt</t>
  </si>
  <si>
    <t>m</t>
  </si>
  <si>
    <t>1168030536</t>
  </si>
  <si>
    <t>75</t>
  </si>
  <si>
    <t>59054110</t>
  </si>
  <si>
    <t>profil přechodový Al s pohyblivým ramenem matně eloxovaný 8x20mm</t>
  </si>
  <si>
    <t>-626575927</t>
  </si>
  <si>
    <t>76</t>
  </si>
  <si>
    <t>998776101</t>
  </si>
  <si>
    <t>Přesun hmot tonážní pro podlahy povlakové v objektech v do 6 m</t>
  </si>
  <si>
    <t>2115774190</t>
  </si>
  <si>
    <t>781</t>
  </si>
  <si>
    <t>Dokončovací práce - obklady</t>
  </si>
  <si>
    <t>77</t>
  </si>
  <si>
    <t>781131112</t>
  </si>
  <si>
    <t>Izolace pod obklad nátěrem nebo stěrkou ve dvou vrstvách</t>
  </si>
  <si>
    <t>1220050236</t>
  </si>
  <si>
    <t>78</t>
  </si>
  <si>
    <t>781474115</t>
  </si>
  <si>
    <t>Montáž obkladů vnitřních keramických hladkých do 25 ks/m2 lepených flexibilním lepidlem</t>
  </si>
  <si>
    <t>-52295585</t>
  </si>
  <si>
    <t>79</t>
  </si>
  <si>
    <t>59761066</t>
  </si>
  <si>
    <t>obklad keramický reliéfní pro interiér přes 12 do 19 ks/m2</t>
  </si>
  <si>
    <t>-1611340809</t>
  </si>
  <si>
    <t>85,98*1,1</t>
  </si>
  <si>
    <t>80</t>
  </si>
  <si>
    <t>781491012</t>
  </si>
  <si>
    <t>Montáž zrcadel plochy přes 1 m2 lepených silikonovým tmelem na podkladní omítku</t>
  </si>
  <si>
    <t>737755151</t>
  </si>
  <si>
    <t>81</t>
  </si>
  <si>
    <t>63465122</t>
  </si>
  <si>
    <t>zrcadlo nemontované čiré tl 3mm max. rozměr 3210x2250mm</t>
  </si>
  <si>
    <t>1903136438</t>
  </si>
  <si>
    <t>82</t>
  </si>
  <si>
    <t>998781101</t>
  </si>
  <si>
    <t>Přesun hmot tonážní pro obklady keramické v objektech v do 6 m</t>
  </si>
  <si>
    <t>574513930</t>
  </si>
  <si>
    <t>783</t>
  </si>
  <si>
    <t>Dokončovací práce - nátěry</t>
  </si>
  <si>
    <t>83</t>
  </si>
  <si>
    <t>783601321</t>
  </si>
  <si>
    <t>Odrezivění článkových otopných těles před provedením nátěru</t>
  </si>
  <si>
    <t>-864420762</t>
  </si>
  <si>
    <t>5*9</t>
  </si>
  <si>
    <t>84</t>
  </si>
  <si>
    <t>783601325</t>
  </si>
  <si>
    <t>Odmaštění článkových otopných těles vodou ředitelným odmašťovačem před provedením nátěru</t>
  </si>
  <si>
    <t>801239587</t>
  </si>
  <si>
    <t>85</t>
  </si>
  <si>
    <t>783617117</t>
  </si>
  <si>
    <t>Krycí dvojnásobný syntetický nátěr článkových otopných těles</t>
  </si>
  <si>
    <t>-918149282</t>
  </si>
  <si>
    <t>784</t>
  </si>
  <si>
    <t>Dokončovací práce - malby a tapety</t>
  </si>
  <si>
    <t>86</t>
  </si>
  <si>
    <t>784211101</t>
  </si>
  <si>
    <t>Dvojnásobné bílé malby ze směsí za mokra výborně otěruvzdorných v místnostech výšky do 3,80 m</t>
  </si>
  <si>
    <t>1070413405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</si>
</sst>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6">
    <font>
      <sz val="8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2" fillId="3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2" fillId="3" borderId="6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left" vertical="center"/>
      <protection/>
    </xf>
    <xf numFmtId="0" fontId="22" fillId="3" borderId="7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right" vertical="center"/>
      <protection/>
    </xf>
    <xf numFmtId="0" fontId="22" fillId="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2:7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E4" s="23" t="s">
        <v>12</v>
      </c>
      <c r="BS4" s="15" t="s">
        <v>6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2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0"/>
      <c r="AQ5" s="20"/>
      <c r="AR5" s="18"/>
      <c r="BE5" s="233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4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0"/>
      <c r="AQ6" s="20"/>
      <c r="AR6" s="18"/>
      <c r="BE6" s="234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34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34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4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34"/>
      <c r="BS10" s="15" t="s">
        <v>26</v>
      </c>
    </row>
    <row r="11" spans="2:71" ht="18.4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34"/>
      <c r="BS11" s="15" t="s">
        <v>26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4"/>
      <c r="BS12" s="15" t="s">
        <v>26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34"/>
      <c r="BS13" s="15" t="s">
        <v>26</v>
      </c>
    </row>
    <row r="14" spans="2:71" ht="12.75">
      <c r="B14" s="19"/>
      <c r="C14" s="20"/>
      <c r="D14" s="20"/>
      <c r="E14" s="255" t="s">
        <v>29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34"/>
      <c r="BS14" s="15" t="s">
        <v>26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4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34"/>
      <c r="BS16" s="15" t="s">
        <v>4</v>
      </c>
    </row>
    <row r="17" spans="2:7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34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4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34"/>
      <c r="BS19" s="15" t="s">
        <v>6</v>
      </c>
    </row>
    <row r="20" spans="2:71" ht="18.4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34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4"/>
    </row>
    <row r="22" spans="2:57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4"/>
    </row>
    <row r="23" spans="2:57" ht="16.5" customHeight="1">
      <c r="B23" s="19"/>
      <c r="C23" s="20"/>
      <c r="D23" s="20"/>
      <c r="E23" s="257" t="s">
        <v>1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0"/>
      <c r="AP23" s="20"/>
      <c r="AQ23" s="20"/>
      <c r="AR23" s="18"/>
      <c r="BE23" s="234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4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4"/>
    </row>
    <row r="26" spans="2:57" s="1" customFormat="1" ht="25.9" customHeight="1"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3"/>
      <c r="AQ26" s="33"/>
      <c r="AR26" s="36"/>
      <c r="BE26" s="234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4"/>
    </row>
    <row r="28" spans="2:57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8" t="s">
        <v>37</v>
      </c>
      <c r="M28" s="238"/>
      <c r="N28" s="238"/>
      <c r="O28" s="238"/>
      <c r="P28" s="238"/>
      <c r="Q28" s="33"/>
      <c r="R28" s="33"/>
      <c r="S28" s="33"/>
      <c r="T28" s="33"/>
      <c r="U28" s="33"/>
      <c r="V28" s="33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F28" s="33"/>
      <c r="AG28" s="33"/>
      <c r="AH28" s="33"/>
      <c r="AI28" s="33"/>
      <c r="AJ28" s="33"/>
      <c r="AK28" s="238" t="s">
        <v>39</v>
      </c>
      <c r="AL28" s="238"/>
      <c r="AM28" s="238"/>
      <c r="AN28" s="238"/>
      <c r="AO28" s="238"/>
      <c r="AP28" s="33"/>
      <c r="AQ28" s="33"/>
      <c r="AR28" s="36"/>
      <c r="BE28" s="234"/>
    </row>
    <row r="29" spans="2:57" s="2" customFormat="1" ht="14.45" customHeight="1">
      <c r="B29" s="37"/>
      <c r="C29" s="38"/>
      <c r="D29" s="27" t="s">
        <v>40</v>
      </c>
      <c r="E29" s="38"/>
      <c r="F29" s="27" t="s">
        <v>41</v>
      </c>
      <c r="G29" s="38"/>
      <c r="H29" s="38"/>
      <c r="I29" s="38"/>
      <c r="J29" s="38"/>
      <c r="K29" s="38"/>
      <c r="L29" s="239">
        <v>0.21</v>
      </c>
      <c r="M29" s="232"/>
      <c r="N29" s="232"/>
      <c r="O29" s="232"/>
      <c r="P29" s="232"/>
      <c r="Q29" s="38"/>
      <c r="R29" s="38"/>
      <c r="S29" s="38"/>
      <c r="T29" s="38"/>
      <c r="U29" s="38"/>
      <c r="V29" s="38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F29" s="38"/>
      <c r="AG29" s="38"/>
      <c r="AH29" s="38"/>
      <c r="AI29" s="38"/>
      <c r="AJ29" s="38"/>
      <c r="AK29" s="231">
        <f>ROUND(AV94,2)</f>
        <v>0</v>
      </c>
      <c r="AL29" s="232"/>
      <c r="AM29" s="232"/>
      <c r="AN29" s="232"/>
      <c r="AO29" s="232"/>
      <c r="AP29" s="38"/>
      <c r="AQ29" s="38"/>
      <c r="AR29" s="39"/>
      <c r="BE29" s="235"/>
    </row>
    <row r="30" spans="2:57" s="2" customFormat="1" ht="14.45" customHeight="1">
      <c r="B30" s="37"/>
      <c r="C30" s="38"/>
      <c r="D30" s="38"/>
      <c r="E30" s="38"/>
      <c r="F30" s="27" t="s">
        <v>42</v>
      </c>
      <c r="G30" s="38"/>
      <c r="H30" s="38"/>
      <c r="I30" s="38"/>
      <c r="J30" s="38"/>
      <c r="K30" s="38"/>
      <c r="L30" s="239">
        <v>0.15</v>
      </c>
      <c r="M30" s="232"/>
      <c r="N30" s="232"/>
      <c r="O30" s="232"/>
      <c r="P30" s="232"/>
      <c r="Q30" s="38"/>
      <c r="R30" s="38"/>
      <c r="S30" s="38"/>
      <c r="T30" s="38"/>
      <c r="U30" s="38"/>
      <c r="V30" s="38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F30" s="38"/>
      <c r="AG30" s="38"/>
      <c r="AH30" s="38"/>
      <c r="AI30" s="38"/>
      <c r="AJ30" s="38"/>
      <c r="AK30" s="231">
        <f>ROUND(AW94,2)</f>
        <v>0</v>
      </c>
      <c r="AL30" s="232"/>
      <c r="AM30" s="232"/>
      <c r="AN30" s="232"/>
      <c r="AO30" s="232"/>
      <c r="AP30" s="38"/>
      <c r="AQ30" s="38"/>
      <c r="AR30" s="39"/>
      <c r="BE30" s="235"/>
    </row>
    <row r="31" spans="2:57" s="2" customFormat="1" ht="14.45" customHeight="1" hidden="1">
      <c r="B31" s="37"/>
      <c r="C31" s="38"/>
      <c r="D31" s="38"/>
      <c r="E31" s="38"/>
      <c r="F31" s="27" t="s">
        <v>43</v>
      </c>
      <c r="G31" s="38"/>
      <c r="H31" s="38"/>
      <c r="I31" s="38"/>
      <c r="J31" s="38"/>
      <c r="K31" s="38"/>
      <c r="L31" s="239">
        <v>0.21</v>
      </c>
      <c r="M31" s="232"/>
      <c r="N31" s="232"/>
      <c r="O31" s="232"/>
      <c r="P31" s="232"/>
      <c r="Q31" s="38"/>
      <c r="R31" s="38"/>
      <c r="S31" s="38"/>
      <c r="T31" s="38"/>
      <c r="U31" s="38"/>
      <c r="V31" s="38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F31" s="38"/>
      <c r="AG31" s="38"/>
      <c r="AH31" s="38"/>
      <c r="AI31" s="38"/>
      <c r="AJ31" s="38"/>
      <c r="AK31" s="231">
        <v>0</v>
      </c>
      <c r="AL31" s="232"/>
      <c r="AM31" s="232"/>
      <c r="AN31" s="232"/>
      <c r="AO31" s="232"/>
      <c r="AP31" s="38"/>
      <c r="AQ31" s="38"/>
      <c r="AR31" s="39"/>
      <c r="BE31" s="235"/>
    </row>
    <row r="32" spans="2:57" s="2" customFormat="1" ht="14.45" customHeight="1" hidden="1">
      <c r="B32" s="37"/>
      <c r="C32" s="38"/>
      <c r="D32" s="38"/>
      <c r="E32" s="38"/>
      <c r="F32" s="27" t="s">
        <v>44</v>
      </c>
      <c r="G32" s="38"/>
      <c r="H32" s="38"/>
      <c r="I32" s="38"/>
      <c r="J32" s="38"/>
      <c r="K32" s="38"/>
      <c r="L32" s="239">
        <v>0.15</v>
      </c>
      <c r="M32" s="232"/>
      <c r="N32" s="232"/>
      <c r="O32" s="232"/>
      <c r="P32" s="232"/>
      <c r="Q32" s="38"/>
      <c r="R32" s="38"/>
      <c r="S32" s="38"/>
      <c r="T32" s="38"/>
      <c r="U32" s="38"/>
      <c r="V32" s="38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F32" s="38"/>
      <c r="AG32" s="38"/>
      <c r="AH32" s="38"/>
      <c r="AI32" s="38"/>
      <c r="AJ32" s="38"/>
      <c r="AK32" s="231">
        <v>0</v>
      </c>
      <c r="AL32" s="232"/>
      <c r="AM32" s="232"/>
      <c r="AN32" s="232"/>
      <c r="AO32" s="232"/>
      <c r="AP32" s="38"/>
      <c r="AQ32" s="38"/>
      <c r="AR32" s="39"/>
      <c r="BE32" s="235"/>
    </row>
    <row r="33" spans="2:57" s="2" customFormat="1" ht="14.45" customHeight="1" hidden="1">
      <c r="B33" s="37"/>
      <c r="C33" s="38"/>
      <c r="D33" s="38"/>
      <c r="E33" s="38"/>
      <c r="F33" s="27" t="s">
        <v>45</v>
      </c>
      <c r="G33" s="38"/>
      <c r="H33" s="38"/>
      <c r="I33" s="38"/>
      <c r="J33" s="38"/>
      <c r="K33" s="38"/>
      <c r="L33" s="239">
        <v>0</v>
      </c>
      <c r="M33" s="232"/>
      <c r="N33" s="232"/>
      <c r="O33" s="232"/>
      <c r="P33" s="232"/>
      <c r="Q33" s="38"/>
      <c r="R33" s="38"/>
      <c r="S33" s="38"/>
      <c r="T33" s="38"/>
      <c r="U33" s="38"/>
      <c r="V33" s="38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F33" s="38"/>
      <c r="AG33" s="38"/>
      <c r="AH33" s="38"/>
      <c r="AI33" s="38"/>
      <c r="AJ33" s="38"/>
      <c r="AK33" s="231">
        <v>0</v>
      </c>
      <c r="AL33" s="232"/>
      <c r="AM33" s="232"/>
      <c r="AN33" s="232"/>
      <c r="AO33" s="232"/>
      <c r="AP33" s="38"/>
      <c r="AQ33" s="38"/>
      <c r="AR33" s="39"/>
      <c r="BE33" s="235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4"/>
    </row>
    <row r="35" spans="2:44" s="1" customFormat="1" ht="25.9" customHeight="1"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60" t="s">
        <v>48</v>
      </c>
      <c r="Y35" s="261"/>
      <c r="Z35" s="261"/>
      <c r="AA35" s="261"/>
      <c r="AB35" s="261"/>
      <c r="AC35" s="42"/>
      <c r="AD35" s="42"/>
      <c r="AE35" s="42"/>
      <c r="AF35" s="42"/>
      <c r="AG35" s="42"/>
      <c r="AH35" s="42"/>
      <c r="AI35" s="42"/>
      <c r="AJ35" s="42"/>
      <c r="AK35" s="262">
        <f>SUM(AK26:AK33)</f>
        <v>0</v>
      </c>
      <c r="AL35" s="261"/>
      <c r="AM35" s="261"/>
      <c r="AN35" s="261"/>
      <c r="AO35" s="263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51</v>
      </c>
      <c r="AI60" s="35"/>
      <c r="AJ60" s="35"/>
      <c r="AK60" s="35"/>
      <c r="AL60" s="35"/>
      <c r="AM60" s="46" t="s">
        <v>52</v>
      </c>
      <c r="AN60" s="35"/>
      <c r="AO60" s="35"/>
      <c r="AP60" s="33"/>
      <c r="AQ60" s="33"/>
      <c r="AR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54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51</v>
      </c>
      <c r="AI75" s="35"/>
      <c r="AJ75" s="35"/>
      <c r="AK75" s="35"/>
      <c r="AL75" s="35"/>
      <c r="AM75" s="46" t="s">
        <v>52</v>
      </c>
      <c r="AN75" s="35"/>
      <c r="AO75" s="35"/>
      <c r="AP75" s="33"/>
      <c r="AQ75" s="33"/>
      <c r="AR75" s="36"/>
    </row>
    <row r="76" spans="2:44" s="1" customFormat="1" ht="1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5" customHeight="1">
      <c r="B82" s="32"/>
      <c r="C82" s="21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20190330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5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43" t="str">
        <f>K6</f>
        <v>Stavební úpravy hygienického zázemí v penzionu pro důchodce Vrchlabí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56"/>
      <c r="AQ85" s="56"/>
      <c r="AR85" s="57"/>
    </row>
    <row r="86" spans="2:44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45" t="str">
        <f>IF(AN8="","",AN8)</f>
        <v>30. 3. 2019</v>
      </c>
      <c r="AN87" s="245"/>
      <c r="AO87" s="33"/>
      <c r="AP87" s="33"/>
      <c r="AQ87" s="33"/>
      <c r="AR87" s="36"/>
    </row>
    <row r="88" spans="2:44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2" customHeight="1">
      <c r="B89" s="32"/>
      <c r="C89" s="27" t="s">
        <v>24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30</v>
      </c>
      <c r="AJ89" s="33"/>
      <c r="AK89" s="33"/>
      <c r="AL89" s="33"/>
      <c r="AM89" s="241" t="str">
        <f>IF(E17="","",E17)</f>
        <v>Ing. Martin Havlíček</v>
      </c>
      <c r="AN89" s="242"/>
      <c r="AO89" s="242"/>
      <c r="AP89" s="242"/>
      <c r="AQ89" s="33"/>
      <c r="AR89" s="36"/>
      <c r="AS89" s="246" t="s">
        <v>56</v>
      </c>
      <c r="AT89" s="247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2" customHeight="1">
      <c r="B90" s="32"/>
      <c r="C90" s="27" t="s">
        <v>28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33</v>
      </c>
      <c r="AJ90" s="33"/>
      <c r="AK90" s="33"/>
      <c r="AL90" s="33"/>
      <c r="AM90" s="241" t="str">
        <f>IF(E20="","",E20)</f>
        <v>Ing. Roman Charvát</v>
      </c>
      <c r="AN90" s="242"/>
      <c r="AO90" s="242"/>
      <c r="AP90" s="242"/>
      <c r="AQ90" s="33"/>
      <c r="AR90" s="36"/>
      <c r="AS90" s="248"/>
      <c r="AT90" s="249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67" t="s">
        <v>57</v>
      </c>
      <c r="D92" s="268"/>
      <c r="E92" s="268"/>
      <c r="F92" s="268"/>
      <c r="G92" s="268"/>
      <c r="H92" s="42"/>
      <c r="I92" s="269" t="s">
        <v>58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70" t="s">
        <v>59</v>
      </c>
      <c r="AH92" s="268"/>
      <c r="AI92" s="268"/>
      <c r="AJ92" s="268"/>
      <c r="AK92" s="268"/>
      <c r="AL92" s="268"/>
      <c r="AM92" s="268"/>
      <c r="AN92" s="269" t="s">
        <v>60</v>
      </c>
      <c r="AO92" s="268"/>
      <c r="AP92" s="271"/>
      <c r="AQ92" s="66" t="s">
        <v>61</v>
      </c>
      <c r="AR92" s="36"/>
      <c r="AS92" s="67" t="s">
        <v>62</v>
      </c>
      <c r="AT92" s="68" t="s">
        <v>63</v>
      </c>
      <c r="AU92" s="68" t="s">
        <v>64</v>
      </c>
      <c r="AV92" s="68" t="s">
        <v>65</v>
      </c>
      <c r="AW92" s="68" t="s">
        <v>66</v>
      </c>
      <c r="AX92" s="68" t="s">
        <v>67</v>
      </c>
      <c r="AY92" s="68" t="s">
        <v>68</v>
      </c>
      <c r="AZ92" s="68" t="s">
        <v>69</v>
      </c>
      <c r="BA92" s="68" t="s">
        <v>70</v>
      </c>
      <c r="BB92" s="68" t="s">
        <v>71</v>
      </c>
      <c r="BC92" s="68" t="s">
        <v>72</v>
      </c>
      <c r="BD92" s="69" t="s">
        <v>73</v>
      </c>
    </row>
    <row r="93" spans="2:56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2:90" s="5" customFormat="1" ht="32.45" customHeight="1">
      <c r="B94" s="73"/>
      <c r="C94" s="74" t="s">
        <v>74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58">
        <f>ROUND(AG95,2)</f>
        <v>0</v>
      </c>
      <c r="AH94" s="258"/>
      <c r="AI94" s="258"/>
      <c r="AJ94" s="258"/>
      <c r="AK94" s="258"/>
      <c r="AL94" s="258"/>
      <c r="AM94" s="258"/>
      <c r="AN94" s="259">
        <f>SUM(AG94,AT94)</f>
        <v>0</v>
      </c>
      <c r="AO94" s="259"/>
      <c r="AP94" s="259"/>
      <c r="AQ94" s="77" t="s">
        <v>1</v>
      </c>
      <c r="AR94" s="78"/>
      <c r="AS94" s="79">
        <f>ROUND(AS95,2)</f>
        <v>0</v>
      </c>
      <c r="AT94" s="80">
        <f>ROUND(SUM(AV94:AW94),2)</f>
        <v>0</v>
      </c>
      <c r="AU94" s="81">
        <f>ROUND(AU95,5)</f>
        <v>0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ROUND(AZ95,2)</f>
        <v>0</v>
      </c>
      <c r="BA94" s="80">
        <f>ROUND(BA95,2)</f>
        <v>0</v>
      </c>
      <c r="BB94" s="80">
        <f>ROUND(BB95,2)</f>
        <v>0</v>
      </c>
      <c r="BC94" s="80">
        <f>ROUND(BC95,2)</f>
        <v>0</v>
      </c>
      <c r="BD94" s="82">
        <f>ROUND(BD95,2)</f>
        <v>0</v>
      </c>
      <c r="BS94" s="83" t="s">
        <v>75</v>
      </c>
      <c r="BT94" s="83" t="s">
        <v>76</v>
      </c>
      <c r="BV94" s="83" t="s">
        <v>77</v>
      </c>
      <c r="BW94" s="83" t="s">
        <v>5</v>
      </c>
      <c r="BX94" s="83" t="s">
        <v>78</v>
      </c>
      <c r="CL94" s="83" t="s">
        <v>1</v>
      </c>
    </row>
    <row r="95" spans="1:90" s="6" customFormat="1" ht="27" customHeight="1">
      <c r="A95" s="84" t="s">
        <v>79</v>
      </c>
      <c r="B95" s="85"/>
      <c r="C95" s="86"/>
      <c r="D95" s="266" t="s">
        <v>14</v>
      </c>
      <c r="E95" s="266"/>
      <c r="F95" s="266"/>
      <c r="G95" s="266"/>
      <c r="H95" s="266"/>
      <c r="I95" s="87"/>
      <c r="J95" s="266" t="s">
        <v>17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4">
        <f ca="1">'20190330 - Stavební úprav...'!J28</f>
        <v>0</v>
      </c>
      <c r="AH95" s="265"/>
      <c r="AI95" s="265"/>
      <c r="AJ95" s="265"/>
      <c r="AK95" s="265"/>
      <c r="AL95" s="265"/>
      <c r="AM95" s="265"/>
      <c r="AN95" s="264">
        <f>SUM(AG95,AT95)</f>
        <v>0</v>
      </c>
      <c r="AO95" s="265"/>
      <c r="AP95" s="265"/>
      <c r="AQ95" s="88" t="s">
        <v>80</v>
      </c>
      <c r="AR95" s="89"/>
      <c r="AS95" s="90">
        <v>0</v>
      </c>
      <c r="AT95" s="91">
        <f>ROUND(SUM(AV95:AW95),2)</f>
        <v>0</v>
      </c>
      <c r="AU95" s="92">
        <f ca="1">'20190330 - Stavební úprav...'!P131</f>
        <v>0</v>
      </c>
      <c r="AV95" s="91">
        <f ca="1">'20190330 - Stavební úprav...'!J31</f>
        <v>0</v>
      </c>
      <c r="AW95" s="91">
        <f ca="1">'20190330 - Stavební úprav...'!J32</f>
        <v>0</v>
      </c>
      <c r="AX95" s="91">
        <f ca="1">'20190330 - Stavební úprav...'!J33</f>
        <v>0</v>
      </c>
      <c r="AY95" s="91">
        <f ca="1">'20190330 - Stavební úprav...'!J34</f>
        <v>0</v>
      </c>
      <c r="AZ95" s="91">
        <f ca="1">'20190330 - Stavební úprav...'!F31</f>
        <v>0</v>
      </c>
      <c r="BA95" s="91">
        <f ca="1">'20190330 - Stavební úprav...'!F32</f>
        <v>0</v>
      </c>
      <c r="BB95" s="91">
        <f ca="1">'20190330 - Stavební úprav...'!F33</f>
        <v>0</v>
      </c>
      <c r="BC95" s="91">
        <f ca="1">'20190330 - Stavební úprav...'!F34</f>
        <v>0</v>
      </c>
      <c r="BD95" s="93">
        <f ca="1">'20190330 - Stavební úprav...'!F35</f>
        <v>0</v>
      </c>
      <c r="BT95" s="94" t="s">
        <v>8</v>
      </c>
      <c r="BU95" s="94" t="s">
        <v>81</v>
      </c>
      <c r="BV95" s="94" t="s">
        <v>77</v>
      </c>
      <c r="BW95" s="94" t="s">
        <v>5</v>
      </c>
      <c r="BX95" s="94" t="s">
        <v>78</v>
      </c>
      <c r="CL95" s="94" t="s">
        <v>1</v>
      </c>
    </row>
    <row r="96" spans="2:44" s="1" customFormat="1" ht="30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</row>
    <row r="97" spans="2:44" s="1" customFormat="1" ht="6.9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6"/>
    </row>
  </sheetData>
  <sheetProtection password="CC35" sheet="1" objects="1" scenarios="1" formatColumns="0" formatRows="0"/>
  <mergeCells count="42">
    <mergeCell ref="L33:P33"/>
    <mergeCell ref="D95:H95"/>
    <mergeCell ref="J95:AF95"/>
    <mergeCell ref="C92:G92"/>
    <mergeCell ref="I92:AF92"/>
    <mergeCell ref="AG92:AM92"/>
    <mergeCell ref="AN92:AP92"/>
    <mergeCell ref="AG94:AM94"/>
    <mergeCell ref="AN94:AP94"/>
    <mergeCell ref="X35:AB35"/>
    <mergeCell ref="AK35:AO35"/>
    <mergeCell ref="AN95:AP95"/>
    <mergeCell ref="AG95:AM9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W32:AE32"/>
    <mergeCell ref="AK32:AO32"/>
    <mergeCell ref="L28:P28"/>
    <mergeCell ref="W28:AE28"/>
    <mergeCell ref="AK28:AO28"/>
    <mergeCell ref="L29:P29"/>
    <mergeCell ref="L30:P30"/>
    <mergeCell ref="L31:P31"/>
    <mergeCell ref="L32:P32"/>
    <mergeCell ref="W33:AE33"/>
    <mergeCell ref="AK33:AO33"/>
    <mergeCell ref="W31:AE31"/>
    <mergeCell ref="BE5:BE34"/>
    <mergeCell ref="AK26:AO26"/>
    <mergeCell ref="W29:AE29"/>
    <mergeCell ref="AK29:AO29"/>
    <mergeCell ref="W30:AE30"/>
    <mergeCell ref="AK30:AO30"/>
    <mergeCell ref="AK31:AO31"/>
  </mergeCells>
  <hyperlinks>
    <hyperlink ref="A95" location="'20190330 - Stavební úpr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6"/>
  <sheetViews>
    <sheetView showGridLines="0" tabSelected="1" workbookViewId="0" topLeftCell="A25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5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5" t="s">
        <v>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</v>
      </c>
    </row>
    <row r="4" spans="2:46" ht="24.95" customHeight="1">
      <c r="B4" s="18"/>
      <c r="D4" s="99" t="s">
        <v>82</v>
      </c>
      <c r="L4" s="18"/>
      <c r="M4" s="100" t="s">
        <v>11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36"/>
      <c r="D6" s="101" t="s">
        <v>16</v>
      </c>
      <c r="I6" s="102"/>
      <c r="L6" s="36"/>
    </row>
    <row r="7" spans="2:12" s="1" customFormat="1" ht="36.95" customHeight="1">
      <c r="B7" s="36"/>
      <c r="E7" s="273" t="s">
        <v>17</v>
      </c>
      <c r="F7" s="274"/>
      <c r="G7" s="274"/>
      <c r="H7" s="274"/>
      <c r="I7" s="102"/>
      <c r="L7" s="36"/>
    </row>
    <row r="8" spans="2:12" s="1" customFormat="1" ht="12">
      <c r="B8" s="36"/>
      <c r="I8" s="102"/>
      <c r="L8" s="36"/>
    </row>
    <row r="9" spans="2:12" s="1" customFormat="1" ht="12" customHeight="1">
      <c r="B9" s="36"/>
      <c r="D9" s="101" t="s">
        <v>18</v>
      </c>
      <c r="F9" s="103" t="s">
        <v>1</v>
      </c>
      <c r="I9" s="104" t="s">
        <v>19</v>
      </c>
      <c r="J9" s="103" t="s">
        <v>1</v>
      </c>
      <c r="L9" s="36"/>
    </row>
    <row r="10" spans="2:12" s="1" customFormat="1" ht="12" customHeight="1">
      <c r="B10" s="36"/>
      <c r="D10" s="101" t="s">
        <v>20</v>
      </c>
      <c r="F10" s="103" t="s">
        <v>21</v>
      </c>
      <c r="I10" s="104" t="s">
        <v>22</v>
      </c>
      <c r="J10" s="105" t="str">
        <f ca="1">'Rekapitulace stavby'!AN8</f>
        <v>30. 3. 2019</v>
      </c>
      <c r="L10" s="36"/>
    </row>
    <row r="11" spans="2:12" s="1" customFormat="1" ht="10.9" customHeight="1">
      <c r="B11" s="36"/>
      <c r="I11" s="102"/>
      <c r="L11" s="36"/>
    </row>
    <row r="12" spans="2:12" s="1" customFormat="1" ht="12" customHeight="1">
      <c r="B12" s="36"/>
      <c r="D12" s="101" t="s">
        <v>24</v>
      </c>
      <c r="I12" s="104" t="s">
        <v>25</v>
      </c>
      <c r="J12" s="103" t="str">
        <f ca="1">IF('Rekapitulace stavby'!AN10="","",'Rekapitulace stavby'!AN10)</f>
        <v/>
      </c>
      <c r="L12" s="36"/>
    </row>
    <row r="13" spans="2:12" s="1" customFormat="1" ht="18" customHeight="1">
      <c r="B13" s="36"/>
      <c r="E13" s="103" t="str">
        <f ca="1">IF('Rekapitulace stavby'!E11="","",'Rekapitulace stavby'!E11)</f>
        <v xml:space="preserve"> </v>
      </c>
      <c r="I13" s="104" t="s">
        <v>27</v>
      </c>
      <c r="J13" s="103" t="str">
        <f ca="1">IF('Rekapitulace stavby'!AN11="","",'Rekapitulace stavby'!AN11)</f>
        <v/>
      </c>
      <c r="L13" s="36"/>
    </row>
    <row r="14" spans="2:12" s="1" customFormat="1" ht="6.95" customHeight="1">
      <c r="B14" s="36"/>
      <c r="I14" s="102"/>
      <c r="L14" s="36"/>
    </row>
    <row r="15" spans="2:12" s="1" customFormat="1" ht="12" customHeight="1">
      <c r="B15" s="36"/>
      <c r="D15" s="101" t="s">
        <v>28</v>
      </c>
      <c r="I15" s="104" t="s">
        <v>25</v>
      </c>
      <c r="J15" s="28" t="str">
        <f ca="1">'Rekapitulace stavby'!AN13</f>
        <v>Vyplň údaj</v>
      </c>
      <c r="L15" s="36"/>
    </row>
    <row r="16" spans="2:12" s="1" customFormat="1" ht="18" customHeight="1">
      <c r="B16" s="36"/>
      <c r="E16" s="275" t="str">
        <f ca="1">'Rekapitulace stavby'!E14</f>
        <v>Vyplň údaj</v>
      </c>
      <c r="F16" s="276"/>
      <c r="G16" s="276"/>
      <c r="H16" s="276"/>
      <c r="I16" s="104" t="s">
        <v>27</v>
      </c>
      <c r="J16" s="28" t="str">
        <f ca="1">'Rekapitulace stavby'!AN14</f>
        <v>Vyplň údaj</v>
      </c>
      <c r="L16" s="36"/>
    </row>
    <row r="17" spans="2:12" s="1" customFormat="1" ht="6.95" customHeight="1">
      <c r="B17" s="36"/>
      <c r="I17" s="102"/>
      <c r="L17" s="36"/>
    </row>
    <row r="18" spans="2:12" s="1" customFormat="1" ht="12" customHeight="1">
      <c r="B18" s="36"/>
      <c r="D18" s="101" t="s">
        <v>30</v>
      </c>
      <c r="I18" s="104" t="s">
        <v>25</v>
      </c>
      <c r="J18" s="103" t="s">
        <v>1</v>
      </c>
      <c r="L18" s="36"/>
    </row>
    <row r="19" spans="2:12" s="1" customFormat="1" ht="18" customHeight="1">
      <c r="B19" s="36"/>
      <c r="E19" s="103" t="s">
        <v>31</v>
      </c>
      <c r="I19" s="104" t="s">
        <v>27</v>
      </c>
      <c r="J19" s="103" t="s">
        <v>1</v>
      </c>
      <c r="L19" s="36"/>
    </row>
    <row r="20" spans="2:12" s="1" customFormat="1" ht="6.95" customHeight="1">
      <c r="B20" s="36"/>
      <c r="I20" s="102"/>
      <c r="L20" s="36"/>
    </row>
    <row r="21" spans="2:12" s="1" customFormat="1" ht="12" customHeight="1">
      <c r="B21" s="36"/>
      <c r="D21" s="101" t="s">
        <v>33</v>
      </c>
      <c r="I21" s="104" t="s">
        <v>25</v>
      </c>
      <c r="J21" s="103" t="s">
        <v>1</v>
      </c>
      <c r="L21" s="36"/>
    </row>
    <row r="22" spans="2:12" s="1" customFormat="1" ht="18" customHeight="1">
      <c r="B22" s="36"/>
      <c r="E22" s="103" t="s">
        <v>34</v>
      </c>
      <c r="I22" s="104" t="s">
        <v>27</v>
      </c>
      <c r="J22" s="103" t="s">
        <v>1</v>
      </c>
      <c r="L22" s="36"/>
    </row>
    <row r="23" spans="2:12" s="1" customFormat="1" ht="6.95" customHeight="1">
      <c r="B23" s="36"/>
      <c r="I23" s="102"/>
      <c r="L23" s="36"/>
    </row>
    <row r="24" spans="2:12" s="1" customFormat="1" ht="12" customHeight="1">
      <c r="B24" s="36"/>
      <c r="D24" s="101" t="s">
        <v>35</v>
      </c>
      <c r="I24" s="102"/>
      <c r="L24" s="36"/>
    </row>
    <row r="25" spans="2:12" s="7" customFormat="1" ht="16.5" customHeight="1">
      <c r="B25" s="106"/>
      <c r="E25" s="277" t="s">
        <v>1</v>
      </c>
      <c r="F25" s="277"/>
      <c r="G25" s="277"/>
      <c r="H25" s="277"/>
      <c r="I25" s="107"/>
      <c r="L25" s="106"/>
    </row>
    <row r="26" spans="2:12" s="1" customFormat="1" ht="6.95" customHeight="1">
      <c r="B26" s="36"/>
      <c r="I26" s="102"/>
      <c r="L26" s="36"/>
    </row>
    <row r="27" spans="2:12" s="1" customFormat="1" ht="6.95" customHeight="1">
      <c r="B27" s="36"/>
      <c r="D27" s="60"/>
      <c r="E27" s="60"/>
      <c r="F27" s="60"/>
      <c r="G27" s="60"/>
      <c r="H27" s="60"/>
      <c r="I27" s="108"/>
      <c r="J27" s="60"/>
      <c r="K27" s="60"/>
      <c r="L27" s="36"/>
    </row>
    <row r="28" spans="2:12" s="1" customFormat="1" ht="25.35" customHeight="1">
      <c r="B28" s="36"/>
      <c r="D28" s="109" t="s">
        <v>36</v>
      </c>
      <c r="I28" s="102"/>
      <c r="J28" s="110">
        <f>ROUND(J131,2)</f>
        <v>0</v>
      </c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08"/>
      <c r="J29" s="60"/>
      <c r="K29" s="60"/>
      <c r="L29" s="36"/>
    </row>
    <row r="30" spans="2:12" s="1" customFormat="1" ht="14.45" customHeight="1">
      <c r="B30" s="36"/>
      <c r="F30" s="111" t="s">
        <v>38</v>
      </c>
      <c r="I30" s="112" t="s">
        <v>37</v>
      </c>
      <c r="J30" s="111" t="s">
        <v>39</v>
      </c>
      <c r="L30" s="36"/>
    </row>
    <row r="31" spans="2:12" s="1" customFormat="1" ht="14.45" customHeight="1">
      <c r="B31" s="36"/>
      <c r="D31" s="113" t="s">
        <v>40</v>
      </c>
      <c r="E31" s="101" t="s">
        <v>41</v>
      </c>
      <c r="F31" s="114">
        <f>ROUND((SUM(BE131:BE285)),2)</f>
        <v>0</v>
      </c>
      <c r="I31" s="115">
        <v>0.21</v>
      </c>
      <c r="J31" s="114">
        <f>ROUND(((SUM(BE131:BE285))*I31),2)</f>
        <v>0</v>
      </c>
      <c r="L31" s="36"/>
    </row>
    <row r="32" spans="2:12" s="1" customFormat="1" ht="14.45" customHeight="1">
      <c r="B32" s="36"/>
      <c r="E32" s="101" t="s">
        <v>42</v>
      </c>
      <c r="F32" s="114">
        <f>ROUND((SUM(BF131:BF285)),2)</f>
        <v>0</v>
      </c>
      <c r="I32" s="115">
        <v>0.15</v>
      </c>
      <c r="J32" s="114">
        <f>ROUND(((SUM(BF131:BF285))*I32),2)</f>
        <v>0</v>
      </c>
      <c r="L32" s="36"/>
    </row>
    <row r="33" spans="2:12" s="1" customFormat="1" ht="14.45" customHeight="1" hidden="1">
      <c r="B33" s="36"/>
      <c r="E33" s="101" t="s">
        <v>43</v>
      </c>
      <c r="F33" s="114">
        <f>ROUND((SUM(BG131:BG285)),2)</f>
        <v>0</v>
      </c>
      <c r="I33" s="115">
        <v>0.21</v>
      </c>
      <c r="J33" s="114">
        <f>0</f>
        <v>0</v>
      </c>
      <c r="L33" s="36"/>
    </row>
    <row r="34" spans="2:12" s="1" customFormat="1" ht="14.45" customHeight="1" hidden="1">
      <c r="B34" s="36"/>
      <c r="E34" s="101" t="s">
        <v>44</v>
      </c>
      <c r="F34" s="114">
        <f>ROUND((SUM(BH131:BH285)),2)</f>
        <v>0</v>
      </c>
      <c r="I34" s="115">
        <v>0.15</v>
      </c>
      <c r="J34" s="114">
        <f>0</f>
        <v>0</v>
      </c>
      <c r="L34" s="36"/>
    </row>
    <row r="35" spans="2:12" s="1" customFormat="1" ht="14.45" customHeight="1" hidden="1">
      <c r="B35" s="36"/>
      <c r="E35" s="101" t="s">
        <v>45</v>
      </c>
      <c r="F35" s="114">
        <f>ROUND((SUM(BI131:BI285)),2)</f>
        <v>0</v>
      </c>
      <c r="I35" s="115">
        <v>0</v>
      </c>
      <c r="J35" s="114">
        <f>0</f>
        <v>0</v>
      </c>
      <c r="L35" s="36"/>
    </row>
    <row r="36" spans="2:12" s="1" customFormat="1" ht="6.95" customHeight="1">
      <c r="B36" s="36"/>
      <c r="I36" s="102"/>
      <c r="L36" s="36"/>
    </row>
    <row r="37" spans="2:12" s="1" customFormat="1" ht="25.35" customHeight="1">
      <c r="B37" s="36"/>
      <c r="C37" s="116"/>
      <c r="D37" s="117" t="s">
        <v>46</v>
      </c>
      <c r="E37" s="118"/>
      <c r="F37" s="118"/>
      <c r="G37" s="119" t="s">
        <v>47</v>
      </c>
      <c r="H37" s="120" t="s">
        <v>48</v>
      </c>
      <c r="I37" s="121"/>
      <c r="J37" s="122">
        <f>SUM(J28:J35)</f>
        <v>0</v>
      </c>
      <c r="K37" s="123"/>
      <c r="L37" s="36"/>
    </row>
    <row r="38" spans="2:12" s="1" customFormat="1" ht="14.45" customHeight="1">
      <c r="B38" s="36"/>
      <c r="I38" s="102"/>
      <c r="L38" s="36"/>
    </row>
    <row r="39" spans="2:12" ht="14.45" customHeight="1">
      <c r="B39" s="18"/>
      <c r="L39" s="18"/>
    </row>
    <row r="40" spans="2:12" ht="14.45" customHeight="1">
      <c r="B40" s="18"/>
      <c r="L40" s="1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24" t="s">
        <v>49</v>
      </c>
      <c r="E50" s="125"/>
      <c r="F50" s="125"/>
      <c r="G50" s="124" t="s">
        <v>50</v>
      </c>
      <c r="H50" s="125"/>
      <c r="I50" s="126"/>
      <c r="J50" s="125"/>
      <c r="K50" s="125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27" t="s">
        <v>51</v>
      </c>
      <c r="E61" s="128"/>
      <c r="F61" s="129" t="s">
        <v>52</v>
      </c>
      <c r="G61" s="127" t="s">
        <v>51</v>
      </c>
      <c r="H61" s="128"/>
      <c r="I61" s="130"/>
      <c r="J61" s="131" t="s">
        <v>52</v>
      </c>
      <c r="K61" s="128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24" t="s">
        <v>53</v>
      </c>
      <c r="E65" s="125"/>
      <c r="F65" s="125"/>
      <c r="G65" s="124" t="s">
        <v>54</v>
      </c>
      <c r="H65" s="125"/>
      <c r="I65" s="126"/>
      <c r="J65" s="125"/>
      <c r="K65" s="125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27" t="s">
        <v>51</v>
      </c>
      <c r="E76" s="128"/>
      <c r="F76" s="129" t="s">
        <v>52</v>
      </c>
      <c r="G76" s="127" t="s">
        <v>51</v>
      </c>
      <c r="H76" s="128"/>
      <c r="I76" s="130"/>
      <c r="J76" s="131" t="s">
        <v>52</v>
      </c>
      <c r="K76" s="128"/>
      <c r="L76" s="36"/>
    </row>
    <row r="77" spans="2:12" s="1" customFormat="1" ht="14.45" customHeight="1">
      <c r="B77" s="132"/>
      <c r="C77" s="133"/>
      <c r="D77" s="133"/>
      <c r="E77" s="133"/>
      <c r="F77" s="133"/>
      <c r="G77" s="133"/>
      <c r="H77" s="133"/>
      <c r="I77" s="134"/>
      <c r="J77" s="133"/>
      <c r="K77" s="133"/>
      <c r="L77" s="36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7"/>
      <c r="J81" s="136"/>
      <c r="K81" s="136"/>
      <c r="L81" s="36"/>
    </row>
    <row r="82" spans="2:12" s="1" customFormat="1" ht="24.95" customHeight="1">
      <c r="B82" s="32"/>
      <c r="C82" s="21" t="s">
        <v>83</v>
      </c>
      <c r="D82" s="33"/>
      <c r="E82" s="33"/>
      <c r="F82" s="33"/>
      <c r="G82" s="33"/>
      <c r="H82" s="33"/>
      <c r="I82" s="102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2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2"/>
      <c r="J84" s="33"/>
      <c r="K84" s="33"/>
      <c r="L84" s="36"/>
    </row>
    <row r="85" spans="2:12" s="1" customFormat="1" ht="16.5" customHeight="1">
      <c r="B85" s="32"/>
      <c r="C85" s="33"/>
      <c r="D85" s="33"/>
      <c r="E85" s="243" t="str">
        <f>E7</f>
        <v>Stavební úpravy hygienického zázemí v penzionu pro důchodce Vrchlabí</v>
      </c>
      <c r="F85" s="272"/>
      <c r="G85" s="272"/>
      <c r="H85" s="272"/>
      <c r="I85" s="102"/>
      <c r="J85" s="33"/>
      <c r="K85" s="33"/>
      <c r="L85" s="36"/>
    </row>
    <row r="86" spans="2:12" s="1" customFormat="1" ht="6.95" customHeight="1">
      <c r="B86" s="32"/>
      <c r="C86" s="33"/>
      <c r="D86" s="33"/>
      <c r="E86" s="33"/>
      <c r="F86" s="33"/>
      <c r="G86" s="33"/>
      <c r="H86" s="33"/>
      <c r="I86" s="102"/>
      <c r="J86" s="33"/>
      <c r="K86" s="33"/>
      <c r="L86" s="36"/>
    </row>
    <row r="87" spans="2:12" s="1" customFormat="1" ht="12" customHeight="1">
      <c r="B87" s="32"/>
      <c r="C87" s="27" t="s">
        <v>20</v>
      </c>
      <c r="D87" s="33"/>
      <c r="E87" s="33"/>
      <c r="F87" s="25" t="str">
        <f>F10</f>
        <v xml:space="preserve"> </v>
      </c>
      <c r="G87" s="33"/>
      <c r="H87" s="33"/>
      <c r="I87" s="104" t="s">
        <v>22</v>
      </c>
      <c r="J87" s="59" t="str">
        <f>IF(J10="","",J10)</f>
        <v>30. 3. 2019</v>
      </c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2"/>
      <c r="J88" s="33"/>
      <c r="K88" s="33"/>
      <c r="L88" s="36"/>
    </row>
    <row r="89" spans="2:12" s="1" customFormat="1" ht="15.2" customHeight="1">
      <c r="B89" s="32"/>
      <c r="C89" s="27" t="s">
        <v>24</v>
      </c>
      <c r="D89" s="33"/>
      <c r="E89" s="33"/>
      <c r="F89" s="25" t="str">
        <f>E13</f>
        <v xml:space="preserve"> </v>
      </c>
      <c r="G89" s="33"/>
      <c r="H89" s="33"/>
      <c r="I89" s="104" t="s">
        <v>30</v>
      </c>
      <c r="J89" s="30" t="str">
        <f>E19</f>
        <v>Ing. Martin Havlíček</v>
      </c>
      <c r="K89" s="33"/>
      <c r="L89" s="36"/>
    </row>
    <row r="90" spans="2:12" s="1" customFormat="1" ht="15.2" customHeight="1">
      <c r="B90" s="32"/>
      <c r="C90" s="27" t="s">
        <v>28</v>
      </c>
      <c r="D90" s="33"/>
      <c r="E90" s="33"/>
      <c r="F90" s="25" t="str">
        <f>IF(E16="","",E16)</f>
        <v>Vyplň údaj</v>
      </c>
      <c r="G90" s="33"/>
      <c r="H90" s="33"/>
      <c r="I90" s="104" t="s">
        <v>33</v>
      </c>
      <c r="J90" s="30" t="str">
        <f>E22</f>
        <v>Ing. Roman Charvát</v>
      </c>
      <c r="K90" s="33"/>
      <c r="L90" s="36"/>
    </row>
    <row r="91" spans="2:12" s="1" customFormat="1" ht="10.35" customHeight="1">
      <c r="B91" s="32"/>
      <c r="C91" s="33"/>
      <c r="D91" s="33"/>
      <c r="E91" s="33"/>
      <c r="F91" s="33"/>
      <c r="G91" s="33"/>
      <c r="H91" s="33"/>
      <c r="I91" s="102"/>
      <c r="J91" s="33"/>
      <c r="K91" s="33"/>
      <c r="L91" s="36"/>
    </row>
    <row r="92" spans="2:12" s="1" customFormat="1" ht="29.25" customHeight="1">
      <c r="B92" s="32"/>
      <c r="C92" s="138" t="s">
        <v>84</v>
      </c>
      <c r="D92" s="40"/>
      <c r="E92" s="40"/>
      <c r="F92" s="40"/>
      <c r="G92" s="40"/>
      <c r="H92" s="40"/>
      <c r="I92" s="139"/>
      <c r="J92" s="140" t="s">
        <v>85</v>
      </c>
      <c r="K92" s="40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2"/>
      <c r="J93" s="33"/>
      <c r="K93" s="33"/>
      <c r="L93" s="36"/>
    </row>
    <row r="94" spans="2:47" s="1" customFormat="1" ht="22.9" customHeight="1">
      <c r="B94" s="32"/>
      <c r="C94" s="141" t="s">
        <v>86</v>
      </c>
      <c r="D94" s="33"/>
      <c r="E94" s="33"/>
      <c r="F94" s="33"/>
      <c r="G94" s="33"/>
      <c r="H94" s="33"/>
      <c r="I94" s="102"/>
      <c r="J94" s="76">
        <f>J131</f>
        <v>0</v>
      </c>
      <c r="K94" s="33"/>
      <c r="L94" s="36"/>
      <c r="AU94" s="15" t="s">
        <v>87</v>
      </c>
    </row>
    <row r="95" spans="2:12" s="8" customFormat="1" ht="24.95" customHeight="1">
      <c r="B95" s="142"/>
      <c r="C95" s="143"/>
      <c r="D95" s="144" t="s">
        <v>88</v>
      </c>
      <c r="E95" s="145"/>
      <c r="F95" s="145"/>
      <c r="G95" s="145"/>
      <c r="H95" s="145"/>
      <c r="I95" s="146"/>
      <c r="J95" s="147">
        <f>J132</f>
        <v>0</v>
      </c>
      <c r="K95" s="143"/>
      <c r="L95" s="148"/>
    </row>
    <row r="96" spans="2:12" s="9" customFormat="1" ht="19.9" customHeight="1">
      <c r="B96" s="149"/>
      <c r="C96" s="150"/>
      <c r="D96" s="151" t="s">
        <v>89</v>
      </c>
      <c r="E96" s="152"/>
      <c r="F96" s="152"/>
      <c r="G96" s="152"/>
      <c r="H96" s="152"/>
      <c r="I96" s="153"/>
      <c r="J96" s="154">
        <f>J133</f>
        <v>0</v>
      </c>
      <c r="K96" s="150"/>
      <c r="L96" s="155"/>
    </row>
    <row r="97" spans="2:12" s="9" customFormat="1" ht="19.9" customHeight="1">
      <c r="B97" s="149"/>
      <c r="C97" s="150"/>
      <c r="D97" s="151" t="s">
        <v>90</v>
      </c>
      <c r="E97" s="152"/>
      <c r="F97" s="152"/>
      <c r="G97" s="152"/>
      <c r="H97" s="152"/>
      <c r="I97" s="153"/>
      <c r="J97" s="154">
        <f>J140</f>
        <v>0</v>
      </c>
      <c r="K97" s="150"/>
      <c r="L97" s="155"/>
    </row>
    <row r="98" spans="2:12" s="9" customFormat="1" ht="19.9" customHeight="1">
      <c r="B98" s="149"/>
      <c r="C98" s="150"/>
      <c r="D98" s="151" t="s">
        <v>91</v>
      </c>
      <c r="E98" s="152"/>
      <c r="F98" s="152"/>
      <c r="G98" s="152"/>
      <c r="H98" s="152"/>
      <c r="I98" s="153"/>
      <c r="J98" s="154">
        <f>J155</f>
        <v>0</v>
      </c>
      <c r="K98" s="150"/>
      <c r="L98" s="155"/>
    </row>
    <row r="99" spans="2:12" s="9" customFormat="1" ht="19.9" customHeight="1">
      <c r="B99" s="149"/>
      <c r="C99" s="150"/>
      <c r="D99" s="151" t="s">
        <v>92</v>
      </c>
      <c r="E99" s="152"/>
      <c r="F99" s="152"/>
      <c r="G99" s="152"/>
      <c r="H99" s="152"/>
      <c r="I99" s="153"/>
      <c r="J99" s="154">
        <f>J169</f>
        <v>0</v>
      </c>
      <c r="K99" s="150"/>
      <c r="L99" s="155"/>
    </row>
    <row r="100" spans="2:12" s="9" customFormat="1" ht="19.9" customHeight="1">
      <c r="B100" s="149"/>
      <c r="C100" s="150"/>
      <c r="D100" s="151" t="s">
        <v>93</v>
      </c>
      <c r="E100" s="152"/>
      <c r="F100" s="152"/>
      <c r="G100" s="152"/>
      <c r="H100" s="152"/>
      <c r="I100" s="153"/>
      <c r="J100" s="154">
        <f>J175</f>
        <v>0</v>
      </c>
      <c r="K100" s="150"/>
      <c r="L100" s="155"/>
    </row>
    <row r="101" spans="2:12" s="8" customFormat="1" ht="24.95" customHeight="1">
      <c r="B101" s="142"/>
      <c r="C101" s="143"/>
      <c r="D101" s="144" t="s">
        <v>94</v>
      </c>
      <c r="E101" s="145"/>
      <c r="F101" s="145"/>
      <c r="G101" s="145"/>
      <c r="H101" s="145"/>
      <c r="I101" s="146"/>
      <c r="J101" s="147">
        <f>J177</f>
        <v>0</v>
      </c>
      <c r="K101" s="143"/>
      <c r="L101" s="148"/>
    </row>
    <row r="102" spans="2:12" s="9" customFormat="1" ht="19.9" customHeight="1">
      <c r="B102" s="149"/>
      <c r="C102" s="150"/>
      <c r="D102" s="151" t="s">
        <v>95</v>
      </c>
      <c r="E102" s="152"/>
      <c r="F102" s="152"/>
      <c r="G102" s="152"/>
      <c r="H102" s="152"/>
      <c r="I102" s="153"/>
      <c r="J102" s="154">
        <f>J178</f>
        <v>0</v>
      </c>
      <c r="K102" s="150"/>
      <c r="L102" s="155"/>
    </row>
    <row r="103" spans="2:12" s="9" customFormat="1" ht="19.9" customHeight="1">
      <c r="B103" s="149"/>
      <c r="C103" s="150"/>
      <c r="D103" s="151" t="s">
        <v>96</v>
      </c>
      <c r="E103" s="152"/>
      <c r="F103" s="152"/>
      <c r="G103" s="152"/>
      <c r="H103" s="152"/>
      <c r="I103" s="153"/>
      <c r="J103" s="154">
        <f>J180</f>
        <v>0</v>
      </c>
      <c r="K103" s="150"/>
      <c r="L103" s="155"/>
    </row>
    <row r="104" spans="2:12" s="9" customFormat="1" ht="19.9" customHeight="1">
      <c r="B104" s="149"/>
      <c r="C104" s="150"/>
      <c r="D104" s="151" t="s">
        <v>97</v>
      </c>
      <c r="E104" s="152"/>
      <c r="F104" s="152"/>
      <c r="G104" s="152"/>
      <c r="H104" s="152"/>
      <c r="I104" s="153"/>
      <c r="J104" s="154">
        <f>J182</f>
        <v>0</v>
      </c>
      <c r="K104" s="150"/>
      <c r="L104" s="155"/>
    </row>
    <row r="105" spans="2:12" s="9" customFormat="1" ht="19.9" customHeight="1">
      <c r="B105" s="149"/>
      <c r="C105" s="150"/>
      <c r="D105" s="151" t="s">
        <v>98</v>
      </c>
      <c r="E105" s="152"/>
      <c r="F105" s="152"/>
      <c r="G105" s="152"/>
      <c r="H105" s="152"/>
      <c r="I105" s="153"/>
      <c r="J105" s="154">
        <f>J202</f>
        <v>0</v>
      </c>
      <c r="K105" s="150"/>
      <c r="L105" s="155"/>
    </row>
    <row r="106" spans="2:12" s="9" customFormat="1" ht="19.9" customHeight="1">
      <c r="B106" s="149"/>
      <c r="C106" s="150"/>
      <c r="D106" s="151" t="s">
        <v>99</v>
      </c>
      <c r="E106" s="152"/>
      <c r="F106" s="152"/>
      <c r="G106" s="152"/>
      <c r="H106" s="152"/>
      <c r="I106" s="153"/>
      <c r="J106" s="154">
        <f>J206</f>
        <v>0</v>
      </c>
      <c r="K106" s="150"/>
      <c r="L106" s="155"/>
    </row>
    <row r="107" spans="2:12" s="9" customFormat="1" ht="19.9" customHeight="1">
      <c r="B107" s="149"/>
      <c r="C107" s="150"/>
      <c r="D107" s="151" t="s">
        <v>100</v>
      </c>
      <c r="E107" s="152"/>
      <c r="F107" s="152"/>
      <c r="G107" s="152"/>
      <c r="H107" s="152"/>
      <c r="I107" s="153"/>
      <c r="J107" s="154">
        <f>J212</f>
        <v>0</v>
      </c>
      <c r="K107" s="150"/>
      <c r="L107" s="155"/>
    </row>
    <row r="108" spans="2:12" s="9" customFormat="1" ht="19.9" customHeight="1">
      <c r="B108" s="149"/>
      <c r="C108" s="150"/>
      <c r="D108" s="151" t="s">
        <v>101</v>
      </c>
      <c r="E108" s="152"/>
      <c r="F108" s="152"/>
      <c r="G108" s="152"/>
      <c r="H108" s="152"/>
      <c r="I108" s="153"/>
      <c r="J108" s="154">
        <f>J220</f>
        <v>0</v>
      </c>
      <c r="K108" s="150"/>
      <c r="L108" s="155"/>
    </row>
    <row r="109" spans="2:12" s="9" customFormat="1" ht="19.9" customHeight="1">
      <c r="B109" s="149"/>
      <c r="C109" s="150"/>
      <c r="D109" s="151" t="s">
        <v>102</v>
      </c>
      <c r="E109" s="152"/>
      <c r="F109" s="152"/>
      <c r="G109" s="152"/>
      <c r="H109" s="152"/>
      <c r="I109" s="153"/>
      <c r="J109" s="154">
        <f>J235</f>
        <v>0</v>
      </c>
      <c r="K109" s="150"/>
      <c r="L109" s="155"/>
    </row>
    <row r="110" spans="2:12" s="9" customFormat="1" ht="19.9" customHeight="1">
      <c r="B110" s="149"/>
      <c r="C110" s="150"/>
      <c r="D110" s="151" t="s">
        <v>103</v>
      </c>
      <c r="E110" s="152"/>
      <c r="F110" s="152"/>
      <c r="G110" s="152"/>
      <c r="H110" s="152"/>
      <c r="I110" s="153"/>
      <c r="J110" s="154">
        <f>J243</f>
        <v>0</v>
      </c>
      <c r="K110" s="150"/>
      <c r="L110" s="155"/>
    </row>
    <row r="111" spans="2:12" s="9" customFormat="1" ht="19.9" customHeight="1">
      <c r="B111" s="149"/>
      <c r="C111" s="150"/>
      <c r="D111" s="151" t="s">
        <v>104</v>
      </c>
      <c r="E111" s="152"/>
      <c r="F111" s="152"/>
      <c r="G111" s="152"/>
      <c r="H111" s="152"/>
      <c r="I111" s="153"/>
      <c r="J111" s="154">
        <f>J257</f>
        <v>0</v>
      </c>
      <c r="K111" s="150"/>
      <c r="L111" s="155"/>
    </row>
    <row r="112" spans="2:12" s="9" customFormat="1" ht="19.9" customHeight="1">
      <c r="B112" s="149"/>
      <c r="C112" s="150"/>
      <c r="D112" s="151" t="s">
        <v>105</v>
      </c>
      <c r="E112" s="152"/>
      <c r="F112" s="152"/>
      <c r="G112" s="152"/>
      <c r="H112" s="152"/>
      <c r="I112" s="153"/>
      <c r="J112" s="154">
        <f>J279</f>
        <v>0</v>
      </c>
      <c r="K112" s="150"/>
      <c r="L112" s="155"/>
    </row>
    <row r="113" spans="2:12" s="9" customFormat="1" ht="19.9" customHeight="1">
      <c r="B113" s="149"/>
      <c r="C113" s="150"/>
      <c r="D113" s="151" t="s">
        <v>106</v>
      </c>
      <c r="E113" s="152"/>
      <c r="F113" s="152"/>
      <c r="G113" s="152"/>
      <c r="H113" s="152"/>
      <c r="I113" s="153"/>
      <c r="J113" s="154">
        <f>J284</f>
        <v>0</v>
      </c>
      <c r="K113" s="150"/>
      <c r="L113" s="155"/>
    </row>
    <row r="114" spans="2:12" s="1" customFormat="1" ht="21.75" customHeight="1">
      <c r="B114" s="32"/>
      <c r="C114" s="33"/>
      <c r="D114" s="33"/>
      <c r="E114" s="33"/>
      <c r="F114" s="33"/>
      <c r="G114" s="33"/>
      <c r="H114" s="33"/>
      <c r="I114" s="102"/>
      <c r="J114" s="33"/>
      <c r="K114" s="33"/>
      <c r="L114" s="36"/>
    </row>
    <row r="115" spans="2:12" s="1" customFormat="1" ht="6.95" customHeight="1">
      <c r="B115" s="47"/>
      <c r="C115" s="48"/>
      <c r="D115" s="48"/>
      <c r="E115" s="48"/>
      <c r="F115" s="48"/>
      <c r="G115" s="48"/>
      <c r="H115" s="48"/>
      <c r="I115" s="134"/>
      <c r="J115" s="48"/>
      <c r="K115" s="48"/>
      <c r="L115" s="36"/>
    </row>
    <row r="119" spans="2:12" s="1" customFormat="1" ht="6.95" customHeight="1">
      <c r="B119" s="49"/>
      <c r="C119" s="50"/>
      <c r="D119" s="50"/>
      <c r="E119" s="50"/>
      <c r="F119" s="50"/>
      <c r="G119" s="50"/>
      <c r="H119" s="50"/>
      <c r="I119" s="137"/>
      <c r="J119" s="50"/>
      <c r="K119" s="50"/>
      <c r="L119" s="36"/>
    </row>
    <row r="120" spans="2:12" s="1" customFormat="1" ht="24.95" customHeight="1">
      <c r="B120" s="32"/>
      <c r="C120" s="21" t="s">
        <v>107</v>
      </c>
      <c r="D120" s="33"/>
      <c r="E120" s="33"/>
      <c r="F120" s="33"/>
      <c r="G120" s="33"/>
      <c r="H120" s="33"/>
      <c r="I120" s="102"/>
      <c r="J120" s="33"/>
      <c r="K120" s="33"/>
      <c r="L120" s="36"/>
    </row>
    <row r="121" spans="2:12" s="1" customFormat="1" ht="6.95" customHeight="1">
      <c r="B121" s="32"/>
      <c r="C121" s="33"/>
      <c r="D121" s="33"/>
      <c r="E121" s="33"/>
      <c r="F121" s="33"/>
      <c r="G121" s="33"/>
      <c r="H121" s="33"/>
      <c r="I121" s="102"/>
      <c r="J121" s="33"/>
      <c r="K121" s="33"/>
      <c r="L121" s="36"/>
    </row>
    <row r="122" spans="2:12" s="1" customFormat="1" ht="12" customHeight="1">
      <c r="B122" s="32"/>
      <c r="C122" s="27" t="s">
        <v>16</v>
      </c>
      <c r="D122" s="33"/>
      <c r="E122" s="33"/>
      <c r="F122" s="33"/>
      <c r="G122" s="33"/>
      <c r="H122" s="33"/>
      <c r="I122" s="102"/>
      <c r="J122" s="33"/>
      <c r="K122" s="33"/>
      <c r="L122" s="36"/>
    </row>
    <row r="123" spans="2:12" s="1" customFormat="1" ht="16.5" customHeight="1">
      <c r="B123" s="32"/>
      <c r="C123" s="33"/>
      <c r="D123" s="33"/>
      <c r="E123" s="243" t="str">
        <f>E7</f>
        <v>Stavební úpravy hygienického zázemí v penzionu pro důchodce Vrchlabí</v>
      </c>
      <c r="F123" s="272"/>
      <c r="G123" s="272"/>
      <c r="H123" s="272"/>
      <c r="I123" s="102"/>
      <c r="J123" s="33"/>
      <c r="K123" s="33"/>
      <c r="L123" s="36"/>
    </row>
    <row r="124" spans="2:12" s="1" customFormat="1" ht="6.95" customHeight="1">
      <c r="B124" s="32"/>
      <c r="C124" s="33"/>
      <c r="D124" s="33"/>
      <c r="E124" s="33"/>
      <c r="F124" s="33"/>
      <c r="G124" s="33"/>
      <c r="H124" s="33"/>
      <c r="I124" s="102"/>
      <c r="J124" s="33"/>
      <c r="K124" s="33"/>
      <c r="L124" s="36"/>
    </row>
    <row r="125" spans="2:12" s="1" customFormat="1" ht="12" customHeight="1">
      <c r="B125" s="32"/>
      <c r="C125" s="27" t="s">
        <v>20</v>
      </c>
      <c r="D125" s="33"/>
      <c r="E125" s="33"/>
      <c r="F125" s="25" t="str">
        <f>F10</f>
        <v xml:space="preserve"> </v>
      </c>
      <c r="G125" s="33"/>
      <c r="H125" s="33"/>
      <c r="I125" s="104" t="s">
        <v>22</v>
      </c>
      <c r="J125" s="59" t="str">
        <f>IF(J10="","",J10)</f>
        <v>30. 3. 2019</v>
      </c>
      <c r="K125" s="33"/>
      <c r="L125" s="36"/>
    </row>
    <row r="126" spans="2:12" s="1" customFormat="1" ht="6.95" customHeight="1">
      <c r="B126" s="32"/>
      <c r="C126" s="33"/>
      <c r="D126" s="33"/>
      <c r="E126" s="33"/>
      <c r="F126" s="33"/>
      <c r="G126" s="33"/>
      <c r="H126" s="33"/>
      <c r="I126" s="102"/>
      <c r="J126" s="33"/>
      <c r="K126" s="33"/>
      <c r="L126" s="36"/>
    </row>
    <row r="127" spans="2:12" s="1" customFormat="1" ht="15.2" customHeight="1">
      <c r="B127" s="32"/>
      <c r="C127" s="27" t="s">
        <v>24</v>
      </c>
      <c r="D127" s="33"/>
      <c r="E127" s="33"/>
      <c r="F127" s="25" t="str">
        <f>E13</f>
        <v xml:space="preserve"> </v>
      </c>
      <c r="G127" s="33"/>
      <c r="H127" s="33"/>
      <c r="I127" s="104" t="s">
        <v>30</v>
      </c>
      <c r="J127" s="30" t="str">
        <f>E19</f>
        <v>Ing. Martin Havlíček</v>
      </c>
      <c r="K127" s="33"/>
      <c r="L127" s="36"/>
    </row>
    <row r="128" spans="2:12" s="1" customFormat="1" ht="15.2" customHeight="1">
      <c r="B128" s="32"/>
      <c r="C128" s="27" t="s">
        <v>28</v>
      </c>
      <c r="D128" s="33"/>
      <c r="E128" s="33"/>
      <c r="F128" s="25" t="str">
        <f>IF(E16="","",E16)</f>
        <v>Vyplň údaj</v>
      </c>
      <c r="G128" s="33"/>
      <c r="H128" s="33"/>
      <c r="I128" s="104" t="s">
        <v>33</v>
      </c>
      <c r="J128" s="30" t="str">
        <f>E22</f>
        <v>Ing. Roman Charvát</v>
      </c>
      <c r="K128" s="33"/>
      <c r="L128" s="36"/>
    </row>
    <row r="129" spans="2:12" s="1" customFormat="1" ht="10.35" customHeight="1">
      <c r="B129" s="32"/>
      <c r="C129" s="33"/>
      <c r="D129" s="33"/>
      <c r="E129" s="33"/>
      <c r="F129" s="33"/>
      <c r="G129" s="33"/>
      <c r="H129" s="33"/>
      <c r="I129" s="102"/>
      <c r="J129" s="33"/>
      <c r="K129" s="33"/>
      <c r="L129" s="36"/>
    </row>
    <row r="130" spans="2:20" s="10" customFormat="1" ht="29.25" customHeight="1">
      <c r="B130" s="156"/>
      <c r="C130" s="157" t="s">
        <v>108</v>
      </c>
      <c r="D130" s="158" t="s">
        <v>61</v>
      </c>
      <c r="E130" s="158" t="s">
        <v>57</v>
      </c>
      <c r="F130" s="158" t="s">
        <v>58</v>
      </c>
      <c r="G130" s="158" t="s">
        <v>109</v>
      </c>
      <c r="H130" s="158" t="s">
        <v>110</v>
      </c>
      <c r="I130" s="159" t="s">
        <v>111</v>
      </c>
      <c r="J130" s="158" t="s">
        <v>85</v>
      </c>
      <c r="K130" s="160" t="s">
        <v>112</v>
      </c>
      <c r="L130" s="161"/>
      <c r="M130" s="67" t="s">
        <v>1</v>
      </c>
      <c r="N130" s="68" t="s">
        <v>40</v>
      </c>
      <c r="O130" s="68" t="s">
        <v>113</v>
      </c>
      <c r="P130" s="68" t="s">
        <v>114</v>
      </c>
      <c r="Q130" s="68" t="s">
        <v>115</v>
      </c>
      <c r="R130" s="68" t="s">
        <v>116</v>
      </c>
      <c r="S130" s="68" t="s">
        <v>117</v>
      </c>
      <c r="T130" s="69" t="s">
        <v>118</v>
      </c>
    </row>
    <row r="131" spans="2:63" s="1" customFormat="1" ht="22.9" customHeight="1">
      <c r="B131" s="32"/>
      <c r="C131" s="74" t="s">
        <v>119</v>
      </c>
      <c r="D131" s="33"/>
      <c r="E131" s="33"/>
      <c r="F131" s="33"/>
      <c r="G131" s="33"/>
      <c r="H131" s="33"/>
      <c r="I131" s="102"/>
      <c r="J131" s="162">
        <f>BK131</f>
        <v>0</v>
      </c>
      <c r="K131" s="33"/>
      <c r="L131" s="36"/>
      <c r="M131" s="70"/>
      <c r="N131" s="71"/>
      <c r="O131" s="71"/>
      <c r="P131" s="163">
        <f>P132+P177</f>
        <v>0</v>
      </c>
      <c r="Q131" s="71"/>
      <c r="R131" s="163">
        <f>R132+R177</f>
        <v>7.653863299999999</v>
      </c>
      <c r="S131" s="71"/>
      <c r="T131" s="164">
        <f>T132+T177</f>
        <v>7.71424</v>
      </c>
      <c r="AT131" s="15" t="s">
        <v>75</v>
      </c>
      <c r="AU131" s="15" t="s">
        <v>87</v>
      </c>
      <c r="BK131" s="165">
        <f>BK132+BK177</f>
        <v>0</v>
      </c>
    </row>
    <row r="132" spans="2:63" s="11" customFormat="1" ht="25.9" customHeight="1">
      <c r="B132" s="166"/>
      <c r="C132" s="167"/>
      <c r="D132" s="168" t="s">
        <v>75</v>
      </c>
      <c r="E132" s="169" t="s">
        <v>120</v>
      </c>
      <c r="F132" s="169" t="s">
        <v>121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P133+P140+P155+P169+P175</f>
        <v>0</v>
      </c>
      <c r="Q132" s="174"/>
      <c r="R132" s="175">
        <f>R133+R140+R155+R169+R175</f>
        <v>3.7994661</v>
      </c>
      <c r="S132" s="174"/>
      <c r="T132" s="176">
        <f>T133+T140+T155+T169+T175</f>
        <v>7.16194</v>
      </c>
      <c r="AR132" s="177" t="s">
        <v>8</v>
      </c>
      <c r="AT132" s="178" t="s">
        <v>75</v>
      </c>
      <c r="AU132" s="178" t="s">
        <v>76</v>
      </c>
      <c r="AY132" s="177" t="s">
        <v>122</v>
      </c>
      <c r="BK132" s="179">
        <f>BK133+BK140+BK155+BK169+BK175</f>
        <v>0</v>
      </c>
    </row>
    <row r="133" spans="2:63" s="11" customFormat="1" ht="22.9" customHeight="1">
      <c r="B133" s="166"/>
      <c r="C133" s="167"/>
      <c r="D133" s="168" t="s">
        <v>75</v>
      </c>
      <c r="E133" s="180" t="s">
        <v>123</v>
      </c>
      <c r="F133" s="180" t="s">
        <v>124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SUM(P134:P139)</f>
        <v>0</v>
      </c>
      <c r="Q133" s="174"/>
      <c r="R133" s="175">
        <f>SUM(R134:R139)</f>
        <v>2.050362</v>
      </c>
      <c r="S133" s="174"/>
      <c r="T133" s="176">
        <f>SUM(T134:T139)</f>
        <v>0</v>
      </c>
      <c r="AR133" s="177" t="s">
        <v>8</v>
      </c>
      <c r="AT133" s="178" t="s">
        <v>75</v>
      </c>
      <c r="AU133" s="178" t="s">
        <v>8</v>
      </c>
      <c r="AY133" s="177" t="s">
        <v>122</v>
      </c>
      <c r="BK133" s="179">
        <f>SUM(BK134:BK139)</f>
        <v>0</v>
      </c>
    </row>
    <row r="134" spans="2:65" s="1" customFormat="1" ht="24" customHeight="1">
      <c r="B134" s="32"/>
      <c r="C134" s="182" t="s">
        <v>8</v>
      </c>
      <c r="D134" s="182" t="s">
        <v>125</v>
      </c>
      <c r="E134" s="183" t="s">
        <v>126</v>
      </c>
      <c r="F134" s="184" t="s">
        <v>127</v>
      </c>
      <c r="G134" s="185" t="s">
        <v>128</v>
      </c>
      <c r="H134" s="186">
        <v>8.1</v>
      </c>
      <c r="I134" s="187"/>
      <c r="J134" s="186">
        <f>ROUND(I134*H134,0)</f>
        <v>0</v>
      </c>
      <c r="K134" s="184" t="s">
        <v>129</v>
      </c>
      <c r="L134" s="36"/>
      <c r="M134" s="188" t="s">
        <v>1</v>
      </c>
      <c r="N134" s="189" t="s">
        <v>42</v>
      </c>
      <c r="O134" s="64"/>
      <c r="P134" s="190">
        <f>O134*H134</f>
        <v>0</v>
      </c>
      <c r="Q134" s="190">
        <v>0.08731</v>
      </c>
      <c r="R134" s="190">
        <f>Q134*H134</f>
        <v>0.7072109999999999</v>
      </c>
      <c r="S134" s="190">
        <v>0</v>
      </c>
      <c r="T134" s="191">
        <f>S134*H134</f>
        <v>0</v>
      </c>
      <c r="AR134" s="192" t="s">
        <v>130</v>
      </c>
      <c r="AT134" s="192" t="s">
        <v>125</v>
      </c>
      <c r="AU134" s="192" t="s">
        <v>131</v>
      </c>
      <c r="AY134" s="15" t="s">
        <v>122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5" t="s">
        <v>131</v>
      </c>
      <c r="BK134" s="193">
        <f>ROUND(I134*H134,0)</f>
        <v>0</v>
      </c>
      <c r="BL134" s="15" t="s">
        <v>130</v>
      </c>
      <c r="BM134" s="192" t="s">
        <v>132</v>
      </c>
    </row>
    <row r="135" spans="2:51" s="12" customFormat="1" ht="12">
      <c r="B135" s="194"/>
      <c r="C135" s="195"/>
      <c r="D135" s="196" t="s">
        <v>133</v>
      </c>
      <c r="E135" s="197" t="s">
        <v>1</v>
      </c>
      <c r="F135" s="198" t="s">
        <v>134</v>
      </c>
      <c r="G135" s="195"/>
      <c r="H135" s="199">
        <v>8.1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133</v>
      </c>
      <c r="AU135" s="205" t="s">
        <v>131</v>
      </c>
      <c r="AV135" s="12" t="s">
        <v>131</v>
      </c>
      <c r="AW135" s="12" t="s">
        <v>32</v>
      </c>
      <c r="AX135" s="12" t="s">
        <v>8</v>
      </c>
      <c r="AY135" s="205" t="s">
        <v>122</v>
      </c>
    </row>
    <row r="136" spans="2:65" s="1" customFormat="1" ht="24" customHeight="1">
      <c r="B136" s="32"/>
      <c r="C136" s="182" t="s">
        <v>131</v>
      </c>
      <c r="D136" s="182" t="s">
        <v>125</v>
      </c>
      <c r="E136" s="183" t="s">
        <v>135</v>
      </c>
      <c r="F136" s="184" t="s">
        <v>136</v>
      </c>
      <c r="G136" s="185" t="s">
        <v>128</v>
      </c>
      <c r="H136" s="186">
        <v>9.18</v>
      </c>
      <c r="I136" s="187"/>
      <c r="J136" s="186">
        <f>ROUND(I136*H136,0)</f>
        <v>0</v>
      </c>
      <c r="K136" s="184" t="s">
        <v>129</v>
      </c>
      <c r="L136" s="36"/>
      <c r="M136" s="188" t="s">
        <v>1</v>
      </c>
      <c r="N136" s="189" t="s">
        <v>42</v>
      </c>
      <c r="O136" s="64"/>
      <c r="P136" s="190">
        <f>O136*H136</f>
        <v>0</v>
      </c>
      <c r="Q136" s="190">
        <v>0.10445</v>
      </c>
      <c r="R136" s="190">
        <f>Q136*H136</f>
        <v>0.958851</v>
      </c>
      <c r="S136" s="190">
        <v>0</v>
      </c>
      <c r="T136" s="191">
        <f>S136*H136</f>
        <v>0</v>
      </c>
      <c r="AR136" s="192" t="s">
        <v>130</v>
      </c>
      <c r="AT136" s="192" t="s">
        <v>125</v>
      </c>
      <c r="AU136" s="192" t="s">
        <v>131</v>
      </c>
      <c r="AY136" s="15" t="s">
        <v>122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5" t="s">
        <v>131</v>
      </c>
      <c r="BK136" s="193">
        <f>ROUND(I136*H136,0)</f>
        <v>0</v>
      </c>
      <c r="BL136" s="15" t="s">
        <v>130</v>
      </c>
      <c r="BM136" s="192" t="s">
        <v>137</v>
      </c>
    </row>
    <row r="137" spans="2:51" s="12" customFormat="1" ht="12">
      <c r="B137" s="194"/>
      <c r="C137" s="195"/>
      <c r="D137" s="196" t="s">
        <v>133</v>
      </c>
      <c r="E137" s="197" t="s">
        <v>1</v>
      </c>
      <c r="F137" s="198" t="s">
        <v>138</v>
      </c>
      <c r="G137" s="195"/>
      <c r="H137" s="199">
        <v>9.18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133</v>
      </c>
      <c r="AU137" s="205" t="s">
        <v>131</v>
      </c>
      <c r="AV137" s="12" t="s">
        <v>131</v>
      </c>
      <c r="AW137" s="12" t="s">
        <v>32</v>
      </c>
      <c r="AX137" s="12" t="s">
        <v>8</v>
      </c>
      <c r="AY137" s="205" t="s">
        <v>122</v>
      </c>
    </row>
    <row r="138" spans="2:65" s="1" customFormat="1" ht="24" customHeight="1">
      <c r="B138" s="32"/>
      <c r="C138" s="182" t="s">
        <v>123</v>
      </c>
      <c r="D138" s="182" t="s">
        <v>125</v>
      </c>
      <c r="E138" s="183" t="s">
        <v>139</v>
      </c>
      <c r="F138" s="184" t="s">
        <v>140</v>
      </c>
      <c r="G138" s="185" t="s">
        <v>128</v>
      </c>
      <c r="H138" s="186">
        <v>6</v>
      </c>
      <c r="I138" s="187"/>
      <c r="J138" s="186">
        <f>ROUND(I138*H138,0)</f>
        <v>0</v>
      </c>
      <c r="K138" s="184" t="s">
        <v>129</v>
      </c>
      <c r="L138" s="36"/>
      <c r="M138" s="188" t="s">
        <v>1</v>
      </c>
      <c r="N138" s="189" t="s">
        <v>42</v>
      </c>
      <c r="O138" s="64"/>
      <c r="P138" s="190">
        <f>O138*H138</f>
        <v>0</v>
      </c>
      <c r="Q138" s="190">
        <v>0.06405</v>
      </c>
      <c r="R138" s="190">
        <f>Q138*H138</f>
        <v>0.3843</v>
      </c>
      <c r="S138" s="190">
        <v>0</v>
      </c>
      <c r="T138" s="191">
        <f>S138*H138</f>
        <v>0</v>
      </c>
      <c r="AR138" s="192" t="s">
        <v>130</v>
      </c>
      <c r="AT138" s="192" t="s">
        <v>125</v>
      </c>
      <c r="AU138" s="192" t="s">
        <v>131</v>
      </c>
      <c r="AY138" s="15" t="s">
        <v>122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5" t="s">
        <v>131</v>
      </c>
      <c r="BK138" s="193">
        <f>ROUND(I138*H138,0)</f>
        <v>0</v>
      </c>
      <c r="BL138" s="15" t="s">
        <v>130</v>
      </c>
      <c r="BM138" s="192" t="s">
        <v>141</v>
      </c>
    </row>
    <row r="139" spans="2:51" s="12" customFormat="1" ht="12">
      <c r="B139" s="194"/>
      <c r="C139" s="195"/>
      <c r="D139" s="196" t="s">
        <v>133</v>
      </c>
      <c r="E139" s="197" t="s">
        <v>1</v>
      </c>
      <c r="F139" s="198" t="s">
        <v>142</v>
      </c>
      <c r="G139" s="195"/>
      <c r="H139" s="199">
        <v>6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133</v>
      </c>
      <c r="AU139" s="205" t="s">
        <v>131</v>
      </c>
      <c r="AV139" s="12" t="s">
        <v>131</v>
      </c>
      <c r="AW139" s="12" t="s">
        <v>32</v>
      </c>
      <c r="AX139" s="12" t="s">
        <v>8</v>
      </c>
      <c r="AY139" s="205" t="s">
        <v>122</v>
      </c>
    </row>
    <row r="140" spans="2:63" s="11" customFormat="1" ht="22.9" customHeight="1">
      <c r="B140" s="166"/>
      <c r="C140" s="167"/>
      <c r="D140" s="168" t="s">
        <v>75</v>
      </c>
      <c r="E140" s="180" t="s">
        <v>143</v>
      </c>
      <c r="F140" s="180" t="s">
        <v>144</v>
      </c>
      <c r="G140" s="167"/>
      <c r="H140" s="167"/>
      <c r="I140" s="170"/>
      <c r="J140" s="181">
        <f>BK140</f>
        <v>0</v>
      </c>
      <c r="K140" s="167"/>
      <c r="L140" s="172"/>
      <c r="M140" s="173"/>
      <c r="N140" s="174"/>
      <c r="O140" s="174"/>
      <c r="P140" s="175">
        <f>SUM(P141:P154)</f>
        <v>0</v>
      </c>
      <c r="Q140" s="174"/>
      <c r="R140" s="175">
        <f>SUM(R141:R154)</f>
        <v>1.7387358000000002</v>
      </c>
      <c r="S140" s="174"/>
      <c r="T140" s="176">
        <f>SUM(T141:T154)</f>
        <v>0</v>
      </c>
      <c r="AR140" s="177" t="s">
        <v>8</v>
      </c>
      <c r="AT140" s="178" t="s">
        <v>75</v>
      </c>
      <c r="AU140" s="178" t="s">
        <v>8</v>
      </c>
      <c r="AY140" s="177" t="s">
        <v>122</v>
      </c>
      <c r="BK140" s="179">
        <f>SUM(BK141:BK154)</f>
        <v>0</v>
      </c>
    </row>
    <row r="141" spans="2:65" s="1" customFormat="1" ht="24" customHeight="1">
      <c r="B141" s="32"/>
      <c r="C141" s="182" t="s">
        <v>130</v>
      </c>
      <c r="D141" s="182" t="s">
        <v>125</v>
      </c>
      <c r="E141" s="183" t="s">
        <v>145</v>
      </c>
      <c r="F141" s="184" t="s">
        <v>146</v>
      </c>
      <c r="G141" s="185" t="s">
        <v>128</v>
      </c>
      <c r="H141" s="186">
        <v>85.98</v>
      </c>
      <c r="I141" s="187"/>
      <c r="J141" s="186">
        <f>ROUND(I141*H141,0)</f>
        <v>0</v>
      </c>
      <c r="K141" s="184" t="s">
        <v>129</v>
      </c>
      <c r="L141" s="36"/>
      <c r="M141" s="188" t="s">
        <v>1</v>
      </c>
      <c r="N141" s="189" t="s">
        <v>42</v>
      </c>
      <c r="O141" s="64"/>
      <c r="P141" s="190">
        <f>O141*H141</f>
        <v>0</v>
      </c>
      <c r="Q141" s="190">
        <v>0.0154</v>
      </c>
      <c r="R141" s="190">
        <f>Q141*H141</f>
        <v>1.324092</v>
      </c>
      <c r="S141" s="190">
        <v>0</v>
      </c>
      <c r="T141" s="191">
        <f>S141*H141</f>
        <v>0</v>
      </c>
      <c r="AR141" s="192" t="s">
        <v>130</v>
      </c>
      <c r="AT141" s="192" t="s">
        <v>125</v>
      </c>
      <c r="AU141" s="192" t="s">
        <v>131</v>
      </c>
      <c r="AY141" s="15" t="s">
        <v>122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5" t="s">
        <v>131</v>
      </c>
      <c r="BK141" s="193">
        <f>ROUND(I141*H141,0)</f>
        <v>0</v>
      </c>
      <c r="BL141" s="15" t="s">
        <v>130</v>
      </c>
      <c r="BM141" s="192" t="s">
        <v>147</v>
      </c>
    </row>
    <row r="142" spans="2:51" s="12" customFormat="1" ht="12">
      <c r="B142" s="194"/>
      <c r="C142" s="195"/>
      <c r="D142" s="196" t="s">
        <v>133</v>
      </c>
      <c r="E142" s="197" t="s">
        <v>1</v>
      </c>
      <c r="F142" s="198" t="s">
        <v>148</v>
      </c>
      <c r="G142" s="195"/>
      <c r="H142" s="199">
        <v>34.2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133</v>
      </c>
      <c r="AU142" s="205" t="s">
        <v>131</v>
      </c>
      <c r="AV142" s="12" t="s">
        <v>131</v>
      </c>
      <c r="AW142" s="12" t="s">
        <v>32</v>
      </c>
      <c r="AX142" s="12" t="s">
        <v>76</v>
      </c>
      <c r="AY142" s="205" t="s">
        <v>122</v>
      </c>
    </row>
    <row r="143" spans="2:51" s="12" customFormat="1" ht="12">
      <c r="B143" s="194"/>
      <c r="C143" s="195"/>
      <c r="D143" s="196" t="s">
        <v>133</v>
      </c>
      <c r="E143" s="197" t="s">
        <v>1</v>
      </c>
      <c r="F143" s="198" t="s">
        <v>149</v>
      </c>
      <c r="G143" s="195"/>
      <c r="H143" s="199">
        <v>3.78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133</v>
      </c>
      <c r="AU143" s="205" t="s">
        <v>131</v>
      </c>
      <c r="AV143" s="12" t="s">
        <v>131</v>
      </c>
      <c r="AW143" s="12" t="s">
        <v>32</v>
      </c>
      <c r="AX143" s="12" t="s">
        <v>76</v>
      </c>
      <c r="AY143" s="205" t="s">
        <v>122</v>
      </c>
    </row>
    <row r="144" spans="2:51" s="12" customFormat="1" ht="12">
      <c r="B144" s="194"/>
      <c r="C144" s="195"/>
      <c r="D144" s="196" t="s">
        <v>133</v>
      </c>
      <c r="E144" s="197" t="s">
        <v>1</v>
      </c>
      <c r="F144" s="198" t="s">
        <v>150</v>
      </c>
      <c r="G144" s="195"/>
      <c r="H144" s="199">
        <v>13.2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133</v>
      </c>
      <c r="AU144" s="205" t="s">
        <v>131</v>
      </c>
      <c r="AV144" s="12" t="s">
        <v>131</v>
      </c>
      <c r="AW144" s="12" t="s">
        <v>32</v>
      </c>
      <c r="AX144" s="12" t="s">
        <v>76</v>
      </c>
      <c r="AY144" s="205" t="s">
        <v>122</v>
      </c>
    </row>
    <row r="145" spans="2:51" s="12" customFormat="1" ht="12">
      <c r="B145" s="194"/>
      <c r="C145" s="195"/>
      <c r="D145" s="196" t="s">
        <v>133</v>
      </c>
      <c r="E145" s="197" t="s">
        <v>1</v>
      </c>
      <c r="F145" s="198" t="s">
        <v>151</v>
      </c>
      <c r="G145" s="195"/>
      <c r="H145" s="199">
        <v>13.6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133</v>
      </c>
      <c r="AU145" s="205" t="s">
        <v>131</v>
      </c>
      <c r="AV145" s="12" t="s">
        <v>131</v>
      </c>
      <c r="AW145" s="12" t="s">
        <v>32</v>
      </c>
      <c r="AX145" s="12" t="s">
        <v>76</v>
      </c>
      <c r="AY145" s="205" t="s">
        <v>122</v>
      </c>
    </row>
    <row r="146" spans="2:51" s="12" customFormat="1" ht="12">
      <c r="B146" s="194"/>
      <c r="C146" s="195"/>
      <c r="D146" s="196" t="s">
        <v>133</v>
      </c>
      <c r="E146" s="197" t="s">
        <v>1</v>
      </c>
      <c r="F146" s="198" t="s">
        <v>152</v>
      </c>
      <c r="G146" s="195"/>
      <c r="H146" s="199">
        <v>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133</v>
      </c>
      <c r="AU146" s="205" t="s">
        <v>131</v>
      </c>
      <c r="AV146" s="12" t="s">
        <v>131</v>
      </c>
      <c r="AW146" s="12" t="s">
        <v>32</v>
      </c>
      <c r="AX146" s="12" t="s">
        <v>76</v>
      </c>
      <c r="AY146" s="205" t="s">
        <v>122</v>
      </c>
    </row>
    <row r="147" spans="2:51" s="12" customFormat="1" ht="12">
      <c r="B147" s="194"/>
      <c r="C147" s="195"/>
      <c r="D147" s="196" t="s">
        <v>133</v>
      </c>
      <c r="E147" s="197" t="s">
        <v>1</v>
      </c>
      <c r="F147" s="198" t="s">
        <v>153</v>
      </c>
      <c r="G147" s="195"/>
      <c r="H147" s="199">
        <v>19.2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133</v>
      </c>
      <c r="AU147" s="205" t="s">
        <v>131</v>
      </c>
      <c r="AV147" s="12" t="s">
        <v>131</v>
      </c>
      <c r="AW147" s="12" t="s">
        <v>32</v>
      </c>
      <c r="AX147" s="12" t="s">
        <v>76</v>
      </c>
      <c r="AY147" s="205" t="s">
        <v>122</v>
      </c>
    </row>
    <row r="148" spans="2:51" s="13" customFormat="1" ht="12">
      <c r="B148" s="206"/>
      <c r="C148" s="207"/>
      <c r="D148" s="196" t="s">
        <v>133</v>
      </c>
      <c r="E148" s="208" t="s">
        <v>1</v>
      </c>
      <c r="F148" s="209" t="s">
        <v>154</v>
      </c>
      <c r="G148" s="207"/>
      <c r="H148" s="210">
        <v>85.98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133</v>
      </c>
      <c r="AU148" s="216" t="s">
        <v>131</v>
      </c>
      <c r="AV148" s="13" t="s">
        <v>130</v>
      </c>
      <c r="AW148" s="13" t="s">
        <v>32</v>
      </c>
      <c r="AX148" s="13" t="s">
        <v>8</v>
      </c>
      <c r="AY148" s="216" t="s">
        <v>122</v>
      </c>
    </row>
    <row r="149" spans="2:65" s="1" customFormat="1" ht="24" customHeight="1">
      <c r="B149" s="32"/>
      <c r="C149" s="182" t="s">
        <v>155</v>
      </c>
      <c r="D149" s="182" t="s">
        <v>125</v>
      </c>
      <c r="E149" s="183" t="s">
        <v>156</v>
      </c>
      <c r="F149" s="184" t="s">
        <v>157</v>
      </c>
      <c r="G149" s="185" t="s">
        <v>128</v>
      </c>
      <c r="H149" s="186">
        <v>17.01</v>
      </c>
      <c r="I149" s="187"/>
      <c r="J149" s="186">
        <f>ROUND(I149*H149,0)</f>
        <v>0</v>
      </c>
      <c r="K149" s="184" t="s">
        <v>129</v>
      </c>
      <c r="L149" s="36"/>
      <c r="M149" s="188" t="s">
        <v>1</v>
      </c>
      <c r="N149" s="189" t="s">
        <v>42</v>
      </c>
      <c r="O149" s="64"/>
      <c r="P149" s="190">
        <f>O149*H149</f>
        <v>0</v>
      </c>
      <c r="Q149" s="190">
        <v>0.01838</v>
      </c>
      <c r="R149" s="190">
        <f>Q149*H149</f>
        <v>0.3126438</v>
      </c>
      <c r="S149" s="190">
        <v>0</v>
      </c>
      <c r="T149" s="191">
        <f>S149*H149</f>
        <v>0</v>
      </c>
      <c r="AR149" s="192" t="s">
        <v>130</v>
      </c>
      <c r="AT149" s="192" t="s">
        <v>125</v>
      </c>
      <c r="AU149" s="192" t="s">
        <v>131</v>
      </c>
      <c r="AY149" s="15" t="s">
        <v>122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5" t="s">
        <v>131</v>
      </c>
      <c r="BK149" s="193">
        <f>ROUND(I149*H149,0)</f>
        <v>0</v>
      </c>
      <c r="BL149" s="15" t="s">
        <v>130</v>
      </c>
      <c r="BM149" s="192" t="s">
        <v>158</v>
      </c>
    </row>
    <row r="150" spans="2:51" s="12" customFormat="1" ht="12">
      <c r="B150" s="194"/>
      <c r="C150" s="195"/>
      <c r="D150" s="196" t="s">
        <v>133</v>
      </c>
      <c r="E150" s="197" t="s">
        <v>1</v>
      </c>
      <c r="F150" s="198" t="s">
        <v>159</v>
      </c>
      <c r="G150" s="195"/>
      <c r="H150" s="199">
        <v>11.97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133</v>
      </c>
      <c r="AU150" s="205" t="s">
        <v>131</v>
      </c>
      <c r="AV150" s="12" t="s">
        <v>131</v>
      </c>
      <c r="AW150" s="12" t="s">
        <v>32</v>
      </c>
      <c r="AX150" s="12" t="s">
        <v>76</v>
      </c>
      <c r="AY150" s="205" t="s">
        <v>122</v>
      </c>
    </row>
    <row r="151" spans="2:51" s="12" customFormat="1" ht="12">
      <c r="B151" s="194"/>
      <c r="C151" s="195"/>
      <c r="D151" s="196" t="s">
        <v>133</v>
      </c>
      <c r="E151" s="197" t="s">
        <v>1</v>
      </c>
      <c r="F151" s="198" t="s">
        <v>160</v>
      </c>
      <c r="G151" s="195"/>
      <c r="H151" s="199">
        <v>5.04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133</v>
      </c>
      <c r="AU151" s="205" t="s">
        <v>131</v>
      </c>
      <c r="AV151" s="12" t="s">
        <v>131</v>
      </c>
      <c r="AW151" s="12" t="s">
        <v>32</v>
      </c>
      <c r="AX151" s="12" t="s">
        <v>76</v>
      </c>
      <c r="AY151" s="205" t="s">
        <v>122</v>
      </c>
    </row>
    <row r="152" spans="2:51" s="13" customFormat="1" ht="12">
      <c r="B152" s="206"/>
      <c r="C152" s="207"/>
      <c r="D152" s="196" t="s">
        <v>133</v>
      </c>
      <c r="E152" s="208" t="s">
        <v>1</v>
      </c>
      <c r="F152" s="209" t="s">
        <v>154</v>
      </c>
      <c r="G152" s="207"/>
      <c r="H152" s="210">
        <v>17.01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133</v>
      </c>
      <c r="AU152" s="216" t="s">
        <v>131</v>
      </c>
      <c r="AV152" s="13" t="s">
        <v>130</v>
      </c>
      <c r="AW152" s="13" t="s">
        <v>32</v>
      </c>
      <c r="AX152" s="13" t="s">
        <v>8</v>
      </c>
      <c r="AY152" s="216" t="s">
        <v>122</v>
      </c>
    </row>
    <row r="153" spans="2:65" s="1" customFormat="1" ht="24" customHeight="1">
      <c r="B153" s="32"/>
      <c r="C153" s="182" t="s">
        <v>143</v>
      </c>
      <c r="D153" s="182" t="s">
        <v>125</v>
      </c>
      <c r="E153" s="183" t="s">
        <v>161</v>
      </c>
      <c r="F153" s="184" t="s">
        <v>162</v>
      </c>
      <c r="G153" s="185" t="s">
        <v>163</v>
      </c>
      <c r="H153" s="186">
        <v>10</v>
      </c>
      <c r="I153" s="187"/>
      <c r="J153" s="186">
        <f>ROUND(I153*H153,0)</f>
        <v>0</v>
      </c>
      <c r="K153" s="184" t="s">
        <v>129</v>
      </c>
      <c r="L153" s="36"/>
      <c r="M153" s="188" t="s">
        <v>1</v>
      </c>
      <c r="N153" s="189" t="s">
        <v>42</v>
      </c>
      <c r="O153" s="64"/>
      <c r="P153" s="190">
        <f>O153*H153</f>
        <v>0</v>
      </c>
      <c r="Q153" s="190">
        <v>0.0102</v>
      </c>
      <c r="R153" s="190">
        <f>Q153*H153</f>
        <v>0.10200000000000001</v>
      </c>
      <c r="S153" s="190">
        <v>0</v>
      </c>
      <c r="T153" s="191">
        <f>S153*H153</f>
        <v>0</v>
      </c>
      <c r="AR153" s="192" t="s">
        <v>130</v>
      </c>
      <c r="AT153" s="192" t="s">
        <v>125</v>
      </c>
      <c r="AU153" s="192" t="s">
        <v>131</v>
      </c>
      <c r="AY153" s="15" t="s">
        <v>122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5" t="s">
        <v>131</v>
      </c>
      <c r="BK153" s="193">
        <f>ROUND(I153*H153,0)</f>
        <v>0</v>
      </c>
      <c r="BL153" s="15" t="s">
        <v>130</v>
      </c>
      <c r="BM153" s="192" t="s">
        <v>164</v>
      </c>
    </row>
    <row r="154" spans="2:51" s="12" customFormat="1" ht="12">
      <c r="B154" s="194"/>
      <c r="C154" s="195"/>
      <c r="D154" s="196" t="s">
        <v>133</v>
      </c>
      <c r="E154" s="197" t="s">
        <v>1</v>
      </c>
      <c r="F154" s="198" t="s">
        <v>165</v>
      </c>
      <c r="G154" s="195"/>
      <c r="H154" s="199">
        <v>10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133</v>
      </c>
      <c r="AU154" s="205" t="s">
        <v>131</v>
      </c>
      <c r="AV154" s="12" t="s">
        <v>131</v>
      </c>
      <c r="AW154" s="12" t="s">
        <v>32</v>
      </c>
      <c r="AX154" s="12" t="s">
        <v>8</v>
      </c>
      <c r="AY154" s="205" t="s">
        <v>122</v>
      </c>
    </row>
    <row r="155" spans="2:63" s="11" customFormat="1" ht="22.9" customHeight="1">
      <c r="B155" s="166"/>
      <c r="C155" s="167"/>
      <c r="D155" s="168" t="s">
        <v>75</v>
      </c>
      <c r="E155" s="180" t="s">
        <v>166</v>
      </c>
      <c r="F155" s="180" t="s">
        <v>167</v>
      </c>
      <c r="G155" s="167"/>
      <c r="H155" s="167"/>
      <c r="I155" s="170"/>
      <c r="J155" s="181">
        <f>BK155</f>
        <v>0</v>
      </c>
      <c r="K155" s="167"/>
      <c r="L155" s="172"/>
      <c r="M155" s="173"/>
      <c r="N155" s="174"/>
      <c r="O155" s="174"/>
      <c r="P155" s="175">
        <f>SUM(P156:P168)</f>
        <v>0</v>
      </c>
      <c r="Q155" s="174"/>
      <c r="R155" s="175">
        <f>SUM(R156:R168)</f>
        <v>0.0103683</v>
      </c>
      <c r="S155" s="174"/>
      <c r="T155" s="176">
        <f>SUM(T156:T168)</f>
        <v>7.16194</v>
      </c>
      <c r="AR155" s="177" t="s">
        <v>8</v>
      </c>
      <c r="AT155" s="178" t="s">
        <v>75</v>
      </c>
      <c r="AU155" s="178" t="s">
        <v>8</v>
      </c>
      <c r="AY155" s="177" t="s">
        <v>122</v>
      </c>
      <c r="BK155" s="179">
        <f>SUM(BK156:BK168)</f>
        <v>0</v>
      </c>
    </row>
    <row r="156" spans="2:65" s="1" customFormat="1" ht="24" customHeight="1">
      <c r="B156" s="32"/>
      <c r="C156" s="182" t="s">
        <v>168</v>
      </c>
      <c r="D156" s="182" t="s">
        <v>125</v>
      </c>
      <c r="E156" s="183" t="s">
        <v>169</v>
      </c>
      <c r="F156" s="184" t="s">
        <v>170</v>
      </c>
      <c r="G156" s="185" t="s">
        <v>128</v>
      </c>
      <c r="H156" s="186">
        <v>60.99</v>
      </c>
      <c r="I156" s="187"/>
      <c r="J156" s="186">
        <f>ROUND(I156*H156,0)</f>
        <v>0</v>
      </c>
      <c r="K156" s="184" t="s">
        <v>129</v>
      </c>
      <c r="L156" s="36"/>
      <c r="M156" s="188" t="s">
        <v>1</v>
      </c>
      <c r="N156" s="189" t="s">
        <v>42</v>
      </c>
      <c r="O156" s="64"/>
      <c r="P156" s="190">
        <f>O156*H156</f>
        <v>0</v>
      </c>
      <c r="Q156" s="190">
        <v>0.00013</v>
      </c>
      <c r="R156" s="190">
        <f>Q156*H156</f>
        <v>0.0079287</v>
      </c>
      <c r="S156" s="190">
        <v>0</v>
      </c>
      <c r="T156" s="191">
        <f>S156*H156</f>
        <v>0</v>
      </c>
      <c r="AR156" s="192" t="s">
        <v>130</v>
      </c>
      <c r="AT156" s="192" t="s">
        <v>125</v>
      </c>
      <c r="AU156" s="192" t="s">
        <v>131</v>
      </c>
      <c r="AY156" s="15" t="s">
        <v>122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5" t="s">
        <v>131</v>
      </c>
      <c r="BK156" s="193">
        <f>ROUND(I156*H156,0)</f>
        <v>0</v>
      </c>
      <c r="BL156" s="15" t="s">
        <v>130</v>
      </c>
      <c r="BM156" s="192" t="s">
        <v>171</v>
      </c>
    </row>
    <row r="157" spans="2:51" s="12" customFormat="1" ht="12">
      <c r="B157" s="194"/>
      <c r="C157" s="195"/>
      <c r="D157" s="196" t="s">
        <v>133</v>
      </c>
      <c r="E157" s="197" t="s">
        <v>1</v>
      </c>
      <c r="F157" s="198" t="s">
        <v>172</v>
      </c>
      <c r="G157" s="195"/>
      <c r="H157" s="199">
        <v>60.99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133</v>
      </c>
      <c r="AU157" s="205" t="s">
        <v>131</v>
      </c>
      <c r="AV157" s="12" t="s">
        <v>131</v>
      </c>
      <c r="AW157" s="12" t="s">
        <v>32</v>
      </c>
      <c r="AX157" s="12" t="s">
        <v>8</v>
      </c>
      <c r="AY157" s="205" t="s">
        <v>122</v>
      </c>
    </row>
    <row r="158" spans="2:65" s="1" customFormat="1" ht="24" customHeight="1">
      <c r="B158" s="32"/>
      <c r="C158" s="182" t="s">
        <v>173</v>
      </c>
      <c r="D158" s="182" t="s">
        <v>125</v>
      </c>
      <c r="E158" s="183" t="s">
        <v>174</v>
      </c>
      <c r="F158" s="184" t="s">
        <v>175</v>
      </c>
      <c r="G158" s="185" t="s">
        <v>128</v>
      </c>
      <c r="H158" s="186">
        <v>60.99</v>
      </c>
      <c r="I158" s="187"/>
      <c r="J158" s="186">
        <f>ROUND(I158*H158,0)</f>
        <v>0</v>
      </c>
      <c r="K158" s="184" t="s">
        <v>129</v>
      </c>
      <c r="L158" s="36"/>
      <c r="M158" s="188" t="s">
        <v>1</v>
      </c>
      <c r="N158" s="189" t="s">
        <v>42</v>
      </c>
      <c r="O158" s="64"/>
      <c r="P158" s="190">
        <f>O158*H158</f>
        <v>0</v>
      </c>
      <c r="Q158" s="190">
        <v>4E-05</v>
      </c>
      <c r="R158" s="190">
        <f>Q158*H158</f>
        <v>0.0024396</v>
      </c>
      <c r="S158" s="190">
        <v>0</v>
      </c>
      <c r="T158" s="191">
        <f>S158*H158</f>
        <v>0</v>
      </c>
      <c r="AR158" s="192" t="s">
        <v>130</v>
      </c>
      <c r="AT158" s="192" t="s">
        <v>125</v>
      </c>
      <c r="AU158" s="192" t="s">
        <v>131</v>
      </c>
      <c r="AY158" s="15" t="s">
        <v>122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5" t="s">
        <v>131</v>
      </c>
      <c r="BK158" s="193">
        <f>ROUND(I158*H158,0)</f>
        <v>0</v>
      </c>
      <c r="BL158" s="15" t="s">
        <v>130</v>
      </c>
      <c r="BM158" s="192" t="s">
        <v>176</v>
      </c>
    </row>
    <row r="159" spans="2:65" s="1" customFormat="1" ht="24" customHeight="1">
      <c r="B159" s="32"/>
      <c r="C159" s="182" t="s">
        <v>166</v>
      </c>
      <c r="D159" s="182" t="s">
        <v>125</v>
      </c>
      <c r="E159" s="183" t="s">
        <v>177</v>
      </c>
      <c r="F159" s="184" t="s">
        <v>178</v>
      </c>
      <c r="G159" s="185" t="s">
        <v>128</v>
      </c>
      <c r="H159" s="186">
        <v>21.62</v>
      </c>
      <c r="I159" s="187"/>
      <c r="J159" s="186">
        <f>ROUND(I159*H159,0)</f>
        <v>0</v>
      </c>
      <c r="K159" s="184" t="s">
        <v>129</v>
      </c>
      <c r="L159" s="36"/>
      <c r="M159" s="188" t="s">
        <v>1</v>
      </c>
      <c r="N159" s="189" t="s">
        <v>42</v>
      </c>
      <c r="O159" s="64"/>
      <c r="P159" s="190">
        <f>O159*H159</f>
        <v>0</v>
      </c>
      <c r="Q159" s="190">
        <v>0</v>
      </c>
      <c r="R159" s="190">
        <f>Q159*H159</f>
        <v>0</v>
      </c>
      <c r="S159" s="190">
        <v>0.057</v>
      </c>
      <c r="T159" s="191">
        <f>S159*H159</f>
        <v>1.23234</v>
      </c>
      <c r="AR159" s="192" t="s">
        <v>130</v>
      </c>
      <c r="AT159" s="192" t="s">
        <v>125</v>
      </c>
      <c r="AU159" s="192" t="s">
        <v>131</v>
      </c>
      <c r="AY159" s="15" t="s">
        <v>122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5" t="s">
        <v>131</v>
      </c>
      <c r="BK159" s="193">
        <f>ROUND(I159*H159,0)</f>
        <v>0</v>
      </c>
      <c r="BL159" s="15" t="s">
        <v>130</v>
      </c>
      <c r="BM159" s="192" t="s">
        <v>179</v>
      </c>
    </row>
    <row r="160" spans="2:51" s="12" customFormat="1" ht="12">
      <c r="B160" s="194"/>
      <c r="C160" s="195"/>
      <c r="D160" s="196" t="s">
        <v>133</v>
      </c>
      <c r="E160" s="197" t="s">
        <v>1</v>
      </c>
      <c r="F160" s="198" t="s">
        <v>180</v>
      </c>
      <c r="G160" s="195"/>
      <c r="H160" s="199">
        <v>21.62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133</v>
      </c>
      <c r="AU160" s="205" t="s">
        <v>131</v>
      </c>
      <c r="AV160" s="12" t="s">
        <v>131</v>
      </c>
      <c r="AW160" s="12" t="s">
        <v>32</v>
      </c>
      <c r="AX160" s="12" t="s">
        <v>8</v>
      </c>
      <c r="AY160" s="205" t="s">
        <v>122</v>
      </c>
    </row>
    <row r="161" spans="2:65" s="1" customFormat="1" ht="24" customHeight="1">
      <c r="B161" s="32"/>
      <c r="C161" s="182" t="s">
        <v>181</v>
      </c>
      <c r="D161" s="182" t="s">
        <v>125</v>
      </c>
      <c r="E161" s="183" t="s">
        <v>182</v>
      </c>
      <c r="F161" s="184" t="s">
        <v>183</v>
      </c>
      <c r="G161" s="185" t="s">
        <v>128</v>
      </c>
      <c r="H161" s="186">
        <v>87.2</v>
      </c>
      <c r="I161" s="187"/>
      <c r="J161" s="186">
        <f>ROUND(I161*H161,0)</f>
        <v>0</v>
      </c>
      <c r="K161" s="184" t="s">
        <v>129</v>
      </c>
      <c r="L161" s="36"/>
      <c r="M161" s="188" t="s">
        <v>1</v>
      </c>
      <c r="N161" s="189" t="s">
        <v>42</v>
      </c>
      <c r="O161" s="64"/>
      <c r="P161" s="190">
        <f>O161*H161</f>
        <v>0</v>
      </c>
      <c r="Q161" s="190">
        <v>0</v>
      </c>
      <c r="R161" s="190">
        <f>Q161*H161</f>
        <v>0</v>
      </c>
      <c r="S161" s="190">
        <v>0.068</v>
      </c>
      <c r="T161" s="191">
        <f>S161*H161</f>
        <v>5.929600000000001</v>
      </c>
      <c r="AR161" s="192" t="s">
        <v>130</v>
      </c>
      <c r="AT161" s="192" t="s">
        <v>125</v>
      </c>
      <c r="AU161" s="192" t="s">
        <v>131</v>
      </c>
      <c r="AY161" s="15" t="s">
        <v>122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5" t="s">
        <v>131</v>
      </c>
      <c r="BK161" s="193">
        <f>ROUND(I161*H161,0)</f>
        <v>0</v>
      </c>
      <c r="BL161" s="15" t="s">
        <v>130</v>
      </c>
      <c r="BM161" s="192" t="s">
        <v>184</v>
      </c>
    </row>
    <row r="162" spans="2:51" s="12" customFormat="1" ht="12">
      <c r="B162" s="194"/>
      <c r="C162" s="195"/>
      <c r="D162" s="196" t="s">
        <v>133</v>
      </c>
      <c r="E162" s="197" t="s">
        <v>1</v>
      </c>
      <c r="F162" s="198" t="s">
        <v>185</v>
      </c>
      <c r="G162" s="195"/>
      <c r="H162" s="199">
        <v>25.2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133</v>
      </c>
      <c r="AU162" s="205" t="s">
        <v>131</v>
      </c>
      <c r="AV162" s="12" t="s">
        <v>131</v>
      </c>
      <c r="AW162" s="12" t="s">
        <v>32</v>
      </c>
      <c r="AX162" s="12" t="s">
        <v>76</v>
      </c>
      <c r="AY162" s="205" t="s">
        <v>122</v>
      </c>
    </row>
    <row r="163" spans="2:51" s="12" customFormat="1" ht="12">
      <c r="B163" s="194"/>
      <c r="C163" s="195"/>
      <c r="D163" s="196" t="s">
        <v>133</v>
      </c>
      <c r="E163" s="197" t="s">
        <v>1</v>
      </c>
      <c r="F163" s="198" t="s">
        <v>186</v>
      </c>
      <c r="G163" s="195"/>
      <c r="H163" s="199">
        <v>10.2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133</v>
      </c>
      <c r="AU163" s="205" t="s">
        <v>131</v>
      </c>
      <c r="AV163" s="12" t="s">
        <v>131</v>
      </c>
      <c r="AW163" s="12" t="s">
        <v>32</v>
      </c>
      <c r="AX163" s="12" t="s">
        <v>76</v>
      </c>
      <c r="AY163" s="205" t="s">
        <v>122</v>
      </c>
    </row>
    <row r="164" spans="2:51" s="12" customFormat="1" ht="12">
      <c r="B164" s="194"/>
      <c r="C164" s="195"/>
      <c r="D164" s="196" t="s">
        <v>133</v>
      </c>
      <c r="E164" s="197" t="s">
        <v>1</v>
      </c>
      <c r="F164" s="198" t="s">
        <v>187</v>
      </c>
      <c r="G164" s="195"/>
      <c r="H164" s="199">
        <v>12.2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133</v>
      </c>
      <c r="AU164" s="205" t="s">
        <v>131</v>
      </c>
      <c r="AV164" s="12" t="s">
        <v>131</v>
      </c>
      <c r="AW164" s="12" t="s">
        <v>32</v>
      </c>
      <c r="AX164" s="12" t="s">
        <v>76</v>
      </c>
      <c r="AY164" s="205" t="s">
        <v>122</v>
      </c>
    </row>
    <row r="165" spans="2:51" s="12" customFormat="1" ht="12">
      <c r="B165" s="194"/>
      <c r="C165" s="195"/>
      <c r="D165" s="196" t="s">
        <v>133</v>
      </c>
      <c r="E165" s="197" t="s">
        <v>1</v>
      </c>
      <c r="F165" s="198" t="s">
        <v>188</v>
      </c>
      <c r="G165" s="195"/>
      <c r="H165" s="199">
        <v>14.6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133</v>
      </c>
      <c r="AU165" s="205" t="s">
        <v>131</v>
      </c>
      <c r="AV165" s="12" t="s">
        <v>131</v>
      </c>
      <c r="AW165" s="12" t="s">
        <v>32</v>
      </c>
      <c r="AX165" s="12" t="s">
        <v>76</v>
      </c>
      <c r="AY165" s="205" t="s">
        <v>122</v>
      </c>
    </row>
    <row r="166" spans="2:51" s="12" customFormat="1" ht="12">
      <c r="B166" s="194"/>
      <c r="C166" s="195"/>
      <c r="D166" s="196" t="s">
        <v>133</v>
      </c>
      <c r="E166" s="197" t="s">
        <v>1</v>
      </c>
      <c r="F166" s="198" t="s">
        <v>189</v>
      </c>
      <c r="G166" s="195"/>
      <c r="H166" s="199">
        <v>22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133</v>
      </c>
      <c r="AU166" s="205" t="s">
        <v>131</v>
      </c>
      <c r="AV166" s="12" t="s">
        <v>131</v>
      </c>
      <c r="AW166" s="12" t="s">
        <v>32</v>
      </c>
      <c r="AX166" s="12" t="s">
        <v>76</v>
      </c>
      <c r="AY166" s="205" t="s">
        <v>122</v>
      </c>
    </row>
    <row r="167" spans="2:51" s="12" customFormat="1" ht="12">
      <c r="B167" s="194"/>
      <c r="C167" s="195"/>
      <c r="D167" s="196" t="s">
        <v>133</v>
      </c>
      <c r="E167" s="197" t="s">
        <v>1</v>
      </c>
      <c r="F167" s="198" t="s">
        <v>190</v>
      </c>
      <c r="G167" s="195"/>
      <c r="H167" s="199">
        <v>3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133</v>
      </c>
      <c r="AU167" s="205" t="s">
        <v>131</v>
      </c>
      <c r="AV167" s="12" t="s">
        <v>131</v>
      </c>
      <c r="AW167" s="12" t="s">
        <v>32</v>
      </c>
      <c r="AX167" s="12" t="s">
        <v>76</v>
      </c>
      <c r="AY167" s="205" t="s">
        <v>122</v>
      </c>
    </row>
    <row r="168" spans="2:51" s="13" customFormat="1" ht="12">
      <c r="B168" s="206"/>
      <c r="C168" s="207"/>
      <c r="D168" s="196" t="s">
        <v>133</v>
      </c>
      <c r="E168" s="208" t="s">
        <v>1</v>
      </c>
      <c r="F168" s="209" t="s">
        <v>154</v>
      </c>
      <c r="G168" s="207"/>
      <c r="H168" s="210">
        <v>87.2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133</v>
      </c>
      <c r="AU168" s="216" t="s">
        <v>131</v>
      </c>
      <c r="AV168" s="13" t="s">
        <v>130</v>
      </c>
      <c r="AW168" s="13" t="s">
        <v>32</v>
      </c>
      <c r="AX168" s="13" t="s">
        <v>8</v>
      </c>
      <c r="AY168" s="216" t="s">
        <v>122</v>
      </c>
    </row>
    <row r="169" spans="2:63" s="11" customFormat="1" ht="22.9" customHeight="1">
      <c r="B169" s="166"/>
      <c r="C169" s="167"/>
      <c r="D169" s="168" t="s">
        <v>75</v>
      </c>
      <c r="E169" s="180" t="s">
        <v>191</v>
      </c>
      <c r="F169" s="180" t="s">
        <v>192</v>
      </c>
      <c r="G169" s="167"/>
      <c r="H169" s="167"/>
      <c r="I169" s="170"/>
      <c r="J169" s="181">
        <f>BK169</f>
        <v>0</v>
      </c>
      <c r="K169" s="167"/>
      <c r="L169" s="172"/>
      <c r="M169" s="173"/>
      <c r="N169" s="174"/>
      <c r="O169" s="174"/>
      <c r="P169" s="175">
        <f>SUM(P170:P174)</f>
        <v>0</v>
      </c>
      <c r="Q169" s="174"/>
      <c r="R169" s="175">
        <f>SUM(R170:R174)</f>
        <v>0</v>
      </c>
      <c r="S169" s="174"/>
      <c r="T169" s="176">
        <f>SUM(T170:T174)</f>
        <v>0</v>
      </c>
      <c r="AR169" s="177" t="s">
        <v>8</v>
      </c>
      <c r="AT169" s="178" t="s">
        <v>75</v>
      </c>
      <c r="AU169" s="178" t="s">
        <v>8</v>
      </c>
      <c r="AY169" s="177" t="s">
        <v>122</v>
      </c>
      <c r="BK169" s="179">
        <f>SUM(BK170:BK174)</f>
        <v>0</v>
      </c>
    </row>
    <row r="170" spans="2:65" s="1" customFormat="1" ht="24" customHeight="1">
      <c r="B170" s="32"/>
      <c r="C170" s="182" t="s">
        <v>193</v>
      </c>
      <c r="D170" s="182" t="s">
        <v>125</v>
      </c>
      <c r="E170" s="183" t="s">
        <v>194</v>
      </c>
      <c r="F170" s="184" t="s">
        <v>195</v>
      </c>
      <c r="G170" s="185" t="s">
        <v>196</v>
      </c>
      <c r="H170" s="186">
        <v>7.71</v>
      </c>
      <c r="I170" s="187"/>
      <c r="J170" s="186">
        <f>ROUND(I170*H170,0)</f>
        <v>0</v>
      </c>
      <c r="K170" s="184" t="s">
        <v>129</v>
      </c>
      <c r="L170" s="36"/>
      <c r="M170" s="188" t="s">
        <v>1</v>
      </c>
      <c r="N170" s="189" t="s">
        <v>42</v>
      </c>
      <c r="O170" s="64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92" t="s">
        <v>130</v>
      </c>
      <c r="AT170" s="192" t="s">
        <v>125</v>
      </c>
      <c r="AU170" s="192" t="s">
        <v>131</v>
      </c>
      <c r="AY170" s="15" t="s">
        <v>122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5" t="s">
        <v>131</v>
      </c>
      <c r="BK170" s="193">
        <f>ROUND(I170*H170,0)</f>
        <v>0</v>
      </c>
      <c r="BL170" s="15" t="s">
        <v>130</v>
      </c>
      <c r="BM170" s="192" t="s">
        <v>197</v>
      </c>
    </row>
    <row r="171" spans="2:65" s="1" customFormat="1" ht="24" customHeight="1">
      <c r="B171" s="32"/>
      <c r="C171" s="182" t="s">
        <v>198</v>
      </c>
      <c r="D171" s="182" t="s">
        <v>125</v>
      </c>
      <c r="E171" s="183" t="s">
        <v>199</v>
      </c>
      <c r="F171" s="184" t="s">
        <v>200</v>
      </c>
      <c r="G171" s="185" t="s">
        <v>196</v>
      </c>
      <c r="H171" s="186">
        <v>7.71</v>
      </c>
      <c r="I171" s="187"/>
      <c r="J171" s="186">
        <f>ROUND(I171*H171,0)</f>
        <v>0</v>
      </c>
      <c r="K171" s="184" t="s">
        <v>129</v>
      </c>
      <c r="L171" s="36"/>
      <c r="M171" s="188" t="s">
        <v>1</v>
      </c>
      <c r="N171" s="189" t="s">
        <v>42</v>
      </c>
      <c r="O171" s="64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192" t="s">
        <v>130</v>
      </c>
      <c r="AT171" s="192" t="s">
        <v>125</v>
      </c>
      <c r="AU171" s="192" t="s">
        <v>131</v>
      </c>
      <c r="AY171" s="15" t="s">
        <v>122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5" t="s">
        <v>131</v>
      </c>
      <c r="BK171" s="193">
        <f>ROUND(I171*H171,0)</f>
        <v>0</v>
      </c>
      <c r="BL171" s="15" t="s">
        <v>130</v>
      </c>
      <c r="BM171" s="192" t="s">
        <v>201</v>
      </c>
    </row>
    <row r="172" spans="2:65" s="1" customFormat="1" ht="24" customHeight="1">
      <c r="B172" s="32"/>
      <c r="C172" s="182" t="s">
        <v>202</v>
      </c>
      <c r="D172" s="182" t="s">
        <v>125</v>
      </c>
      <c r="E172" s="183" t="s">
        <v>203</v>
      </c>
      <c r="F172" s="184" t="s">
        <v>204</v>
      </c>
      <c r="G172" s="185" t="s">
        <v>196</v>
      </c>
      <c r="H172" s="186">
        <v>61.68</v>
      </c>
      <c r="I172" s="187"/>
      <c r="J172" s="186">
        <f>ROUND(I172*H172,0)</f>
        <v>0</v>
      </c>
      <c r="K172" s="184" t="s">
        <v>129</v>
      </c>
      <c r="L172" s="36"/>
      <c r="M172" s="188" t="s">
        <v>1</v>
      </c>
      <c r="N172" s="189" t="s">
        <v>42</v>
      </c>
      <c r="O172" s="64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92" t="s">
        <v>130</v>
      </c>
      <c r="AT172" s="192" t="s">
        <v>125</v>
      </c>
      <c r="AU172" s="192" t="s">
        <v>131</v>
      </c>
      <c r="AY172" s="15" t="s">
        <v>122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5" t="s">
        <v>131</v>
      </c>
      <c r="BK172" s="193">
        <f>ROUND(I172*H172,0)</f>
        <v>0</v>
      </c>
      <c r="BL172" s="15" t="s">
        <v>130</v>
      </c>
      <c r="BM172" s="192" t="s">
        <v>205</v>
      </c>
    </row>
    <row r="173" spans="2:51" s="12" customFormat="1" ht="12">
      <c r="B173" s="194"/>
      <c r="C173" s="195"/>
      <c r="D173" s="196" t="s">
        <v>133</v>
      </c>
      <c r="E173" s="195"/>
      <c r="F173" s="198" t="s">
        <v>206</v>
      </c>
      <c r="G173" s="195"/>
      <c r="H173" s="199">
        <v>61.68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133</v>
      </c>
      <c r="AU173" s="205" t="s">
        <v>131</v>
      </c>
      <c r="AV173" s="12" t="s">
        <v>131</v>
      </c>
      <c r="AW173" s="12" t="s">
        <v>4</v>
      </c>
      <c r="AX173" s="12" t="s">
        <v>8</v>
      </c>
      <c r="AY173" s="205" t="s">
        <v>122</v>
      </c>
    </row>
    <row r="174" spans="2:65" s="1" customFormat="1" ht="24" customHeight="1">
      <c r="B174" s="32"/>
      <c r="C174" s="182" t="s">
        <v>207</v>
      </c>
      <c r="D174" s="182" t="s">
        <v>125</v>
      </c>
      <c r="E174" s="183" t="s">
        <v>208</v>
      </c>
      <c r="F174" s="184" t="s">
        <v>209</v>
      </c>
      <c r="G174" s="185" t="s">
        <v>196</v>
      </c>
      <c r="H174" s="186">
        <v>33.89</v>
      </c>
      <c r="I174" s="187"/>
      <c r="J174" s="186">
        <f>ROUND(I174*H174,0)</f>
        <v>0</v>
      </c>
      <c r="K174" s="184" t="s">
        <v>129</v>
      </c>
      <c r="L174" s="36"/>
      <c r="M174" s="188" t="s">
        <v>1</v>
      </c>
      <c r="N174" s="189" t="s">
        <v>42</v>
      </c>
      <c r="O174" s="64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92" t="s">
        <v>130</v>
      </c>
      <c r="AT174" s="192" t="s">
        <v>125</v>
      </c>
      <c r="AU174" s="192" t="s">
        <v>131</v>
      </c>
      <c r="AY174" s="15" t="s">
        <v>122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5" t="s">
        <v>131</v>
      </c>
      <c r="BK174" s="193">
        <f>ROUND(I174*H174,0)</f>
        <v>0</v>
      </c>
      <c r="BL174" s="15" t="s">
        <v>130</v>
      </c>
      <c r="BM174" s="192" t="s">
        <v>210</v>
      </c>
    </row>
    <row r="175" spans="2:63" s="11" customFormat="1" ht="22.9" customHeight="1">
      <c r="B175" s="166"/>
      <c r="C175" s="167"/>
      <c r="D175" s="168" t="s">
        <v>75</v>
      </c>
      <c r="E175" s="180" t="s">
        <v>211</v>
      </c>
      <c r="F175" s="180" t="s">
        <v>212</v>
      </c>
      <c r="G175" s="167"/>
      <c r="H175" s="167"/>
      <c r="I175" s="170"/>
      <c r="J175" s="181">
        <f>BK175</f>
        <v>0</v>
      </c>
      <c r="K175" s="167"/>
      <c r="L175" s="172"/>
      <c r="M175" s="173"/>
      <c r="N175" s="174"/>
      <c r="O175" s="174"/>
      <c r="P175" s="175">
        <f>P176</f>
        <v>0</v>
      </c>
      <c r="Q175" s="174"/>
      <c r="R175" s="175">
        <f>R176</f>
        <v>0</v>
      </c>
      <c r="S175" s="174"/>
      <c r="T175" s="176">
        <f>T176</f>
        <v>0</v>
      </c>
      <c r="AR175" s="177" t="s">
        <v>8</v>
      </c>
      <c r="AT175" s="178" t="s">
        <v>75</v>
      </c>
      <c r="AU175" s="178" t="s">
        <v>8</v>
      </c>
      <c r="AY175" s="177" t="s">
        <v>122</v>
      </c>
      <c r="BK175" s="179">
        <f>BK176</f>
        <v>0</v>
      </c>
    </row>
    <row r="176" spans="2:65" s="1" customFormat="1" ht="16.5" customHeight="1">
      <c r="B176" s="32"/>
      <c r="C176" s="182" t="s">
        <v>9</v>
      </c>
      <c r="D176" s="182" t="s">
        <v>125</v>
      </c>
      <c r="E176" s="183" t="s">
        <v>213</v>
      </c>
      <c r="F176" s="184" t="s">
        <v>214</v>
      </c>
      <c r="G176" s="185" t="s">
        <v>196</v>
      </c>
      <c r="H176" s="186">
        <v>3.8</v>
      </c>
      <c r="I176" s="187"/>
      <c r="J176" s="186">
        <f>ROUND(I176*H176,0)</f>
        <v>0</v>
      </c>
      <c r="K176" s="184" t="s">
        <v>129</v>
      </c>
      <c r="L176" s="36"/>
      <c r="M176" s="188" t="s">
        <v>1</v>
      </c>
      <c r="N176" s="189" t="s">
        <v>42</v>
      </c>
      <c r="O176" s="64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192" t="s">
        <v>130</v>
      </c>
      <c r="AT176" s="192" t="s">
        <v>125</v>
      </c>
      <c r="AU176" s="192" t="s">
        <v>131</v>
      </c>
      <c r="AY176" s="15" t="s">
        <v>122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5" t="s">
        <v>131</v>
      </c>
      <c r="BK176" s="193">
        <f>ROUND(I176*H176,0)</f>
        <v>0</v>
      </c>
      <c r="BL176" s="15" t="s">
        <v>130</v>
      </c>
      <c r="BM176" s="192" t="s">
        <v>215</v>
      </c>
    </row>
    <row r="177" spans="2:63" s="11" customFormat="1" ht="25.9" customHeight="1">
      <c r="B177" s="166"/>
      <c r="C177" s="167"/>
      <c r="D177" s="168" t="s">
        <v>75</v>
      </c>
      <c r="E177" s="169" t="s">
        <v>216</v>
      </c>
      <c r="F177" s="169" t="s">
        <v>217</v>
      </c>
      <c r="G177" s="167"/>
      <c r="H177" s="167"/>
      <c r="I177" s="170"/>
      <c r="J177" s="171">
        <f>BK177</f>
        <v>0</v>
      </c>
      <c r="K177" s="167"/>
      <c r="L177" s="172"/>
      <c r="M177" s="173"/>
      <c r="N177" s="174"/>
      <c r="O177" s="174"/>
      <c r="P177" s="175">
        <f>P178+P180+P182+P202+P206+P212+P220+P235+P243+P257+P279+P284</f>
        <v>0</v>
      </c>
      <c r="Q177" s="174"/>
      <c r="R177" s="175">
        <f>R178+R180+R182+R202+R206+R212+R220+R235+R243+R257+R279+R284</f>
        <v>3.8543971999999997</v>
      </c>
      <c r="S177" s="174"/>
      <c r="T177" s="176">
        <f>T178+T180+T182+T202+T206+T212+T220+T235+T243+T257+T279+T284</f>
        <v>0.5523</v>
      </c>
      <c r="AR177" s="177" t="s">
        <v>131</v>
      </c>
      <c r="AT177" s="178" t="s">
        <v>75</v>
      </c>
      <c r="AU177" s="178" t="s">
        <v>76</v>
      </c>
      <c r="AY177" s="177" t="s">
        <v>122</v>
      </c>
      <c r="BK177" s="179">
        <f>BK178+BK180+BK182+BK202+BK206+BK212+BK220+BK235+BK243+BK257+BK279+BK284</f>
        <v>0</v>
      </c>
    </row>
    <row r="178" spans="2:63" s="11" customFormat="1" ht="22.9" customHeight="1">
      <c r="B178" s="166"/>
      <c r="C178" s="167"/>
      <c r="D178" s="168" t="s">
        <v>75</v>
      </c>
      <c r="E178" s="180" t="s">
        <v>218</v>
      </c>
      <c r="F178" s="180" t="s">
        <v>219</v>
      </c>
      <c r="G178" s="167"/>
      <c r="H178" s="167"/>
      <c r="I178" s="170"/>
      <c r="J178" s="181">
        <f>BK178</f>
        <v>0</v>
      </c>
      <c r="K178" s="167"/>
      <c r="L178" s="172"/>
      <c r="M178" s="173"/>
      <c r="N178" s="174"/>
      <c r="O178" s="174"/>
      <c r="P178" s="175">
        <f>P179</f>
        <v>0</v>
      </c>
      <c r="Q178" s="174"/>
      <c r="R178" s="175">
        <f>R179</f>
        <v>0.01926</v>
      </c>
      <c r="S178" s="174"/>
      <c r="T178" s="176">
        <f>T179</f>
        <v>0</v>
      </c>
      <c r="AR178" s="177" t="s">
        <v>131</v>
      </c>
      <c r="AT178" s="178" t="s">
        <v>75</v>
      </c>
      <c r="AU178" s="178" t="s">
        <v>8</v>
      </c>
      <c r="AY178" s="177" t="s">
        <v>122</v>
      </c>
      <c r="BK178" s="179">
        <f>BK179</f>
        <v>0</v>
      </c>
    </row>
    <row r="179" spans="2:65" s="1" customFormat="1" ht="24" customHeight="1">
      <c r="B179" s="32"/>
      <c r="C179" s="182" t="s">
        <v>220</v>
      </c>
      <c r="D179" s="182" t="s">
        <v>125</v>
      </c>
      <c r="E179" s="183" t="s">
        <v>221</v>
      </c>
      <c r="F179" s="184" t="s">
        <v>222</v>
      </c>
      <c r="G179" s="185" t="s">
        <v>163</v>
      </c>
      <c r="H179" s="186">
        <v>3</v>
      </c>
      <c r="I179" s="187"/>
      <c r="J179" s="186">
        <f>ROUND(I179*H179,0)</f>
        <v>0</v>
      </c>
      <c r="K179" s="184" t="s">
        <v>129</v>
      </c>
      <c r="L179" s="36"/>
      <c r="M179" s="188" t="s">
        <v>1</v>
      </c>
      <c r="N179" s="189" t="s">
        <v>42</v>
      </c>
      <c r="O179" s="64"/>
      <c r="P179" s="190">
        <f>O179*H179</f>
        <v>0</v>
      </c>
      <c r="Q179" s="190">
        <v>0.00642</v>
      </c>
      <c r="R179" s="190">
        <f>Q179*H179</f>
        <v>0.01926</v>
      </c>
      <c r="S179" s="190">
        <v>0</v>
      </c>
      <c r="T179" s="191">
        <f>S179*H179</f>
        <v>0</v>
      </c>
      <c r="AR179" s="192" t="s">
        <v>220</v>
      </c>
      <c r="AT179" s="192" t="s">
        <v>125</v>
      </c>
      <c r="AU179" s="192" t="s">
        <v>131</v>
      </c>
      <c r="AY179" s="15" t="s">
        <v>122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5" t="s">
        <v>131</v>
      </c>
      <c r="BK179" s="193">
        <f>ROUND(I179*H179,0)</f>
        <v>0</v>
      </c>
      <c r="BL179" s="15" t="s">
        <v>220</v>
      </c>
      <c r="BM179" s="192" t="s">
        <v>223</v>
      </c>
    </row>
    <row r="180" spans="2:63" s="11" customFormat="1" ht="22.9" customHeight="1">
      <c r="B180" s="166"/>
      <c r="C180" s="167"/>
      <c r="D180" s="168" t="s">
        <v>75</v>
      </c>
      <c r="E180" s="180" t="s">
        <v>224</v>
      </c>
      <c r="F180" s="180" t="s">
        <v>225</v>
      </c>
      <c r="G180" s="167"/>
      <c r="H180" s="167"/>
      <c r="I180" s="170"/>
      <c r="J180" s="181">
        <f>BK180</f>
        <v>0</v>
      </c>
      <c r="K180" s="167"/>
      <c r="L180" s="172"/>
      <c r="M180" s="173"/>
      <c r="N180" s="174"/>
      <c r="O180" s="174"/>
      <c r="P180" s="175">
        <f>P181</f>
        <v>0</v>
      </c>
      <c r="Q180" s="174"/>
      <c r="R180" s="175">
        <f>R181</f>
        <v>0</v>
      </c>
      <c r="S180" s="174"/>
      <c r="T180" s="176">
        <f>T181</f>
        <v>0</v>
      </c>
      <c r="AR180" s="177" t="s">
        <v>131</v>
      </c>
      <c r="AT180" s="178" t="s">
        <v>75</v>
      </c>
      <c r="AU180" s="178" t="s">
        <v>8</v>
      </c>
      <c r="AY180" s="177" t="s">
        <v>122</v>
      </c>
      <c r="BK180" s="179">
        <f>BK181</f>
        <v>0</v>
      </c>
    </row>
    <row r="181" spans="2:65" s="1" customFormat="1" ht="24" customHeight="1">
      <c r="B181" s="32"/>
      <c r="C181" s="182" t="s">
        <v>226</v>
      </c>
      <c r="D181" s="182" t="s">
        <v>125</v>
      </c>
      <c r="E181" s="183" t="s">
        <v>227</v>
      </c>
      <c r="F181" s="184" t="s">
        <v>228</v>
      </c>
      <c r="G181" s="185" t="s">
        <v>229</v>
      </c>
      <c r="H181" s="186">
        <v>1</v>
      </c>
      <c r="I181" s="187"/>
      <c r="J181" s="186">
        <f>ROUND(I181*H181,0)</f>
        <v>0</v>
      </c>
      <c r="K181" s="184" t="s">
        <v>1</v>
      </c>
      <c r="L181" s="36"/>
      <c r="M181" s="188" t="s">
        <v>1</v>
      </c>
      <c r="N181" s="189" t="s">
        <v>42</v>
      </c>
      <c r="O181" s="64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192" t="s">
        <v>220</v>
      </c>
      <c r="AT181" s="192" t="s">
        <v>125</v>
      </c>
      <c r="AU181" s="192" t="s">
        <v>131</v>
      </c>
      <c r="AY181" s="15" t="s">
        <v>122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5" t="s">
        <v>131</v>
      </c>
      <c r="BK181" s="193">
        <f>ROUND(I181*H181,0)</f>
        <v>0</v>
      </c>
      <c r="BL181" s="15" t="s">
        <v>220</v>
      </c>
      <c r="BM181" s="192" t="s">
        <v>230</v>
      </c>
    </row>
    <row r="182" spans="2:63" s="11" customFormat="1" ht="22.9" customHeight="1">
      <c r="B182" s="166"/>
      <c r="C182" s="167"/>
      <c r="D182" s="168" t="s">
        <v>75</v>
      </c>
      <c r="E182" s="180" t="s">
        <v>231</v>
      </c>
      <c r="F182" s="180" t="s">
        <v>232</v>
      </c>
      <c r="G182" s="167"/>
      <c r="H182" s="167"/>
      <c r="I182" s="170"/>
      <c r="J182" s="181">
        <f>BK182</f>
        <v>0</v>
      </c>
      <c r="K182" s="167"/>
      <c r="L182" s="172"/>
      <c r="M182" s="173"/>
      <c r="N182" s="174"/>
      <c r="O182" s="174"/>
      <c r="P182" s="175">
        <f>SUM(P183:P201)</f>
        <v>0</v>
      </c>
      <c r="Q182" s="174"/>
      <c r="R182" s="175">
        <f>SUM(R183:R201)</f>
        <v>0.37256000000000006</v>
      </c>
      <c r="S182" s="174"/>
      <c r="T182" s="176">
        <f>SUM(T183:T201)</f>
        <v>0.33144</v>
      </c>
      <c r="AR182" s="177" t="s">
        <v>131</v>
      </c>
      <c r="AT182" s="178" t="s">
        <v>75</v>
      </c>
      <c r="AU182" s="178" t="s">
        <v>8</v>
      </c>
      <c r="AY182" s="177" t="s">
        <v>122</v>
      </c>
      <c r="BK182" s="179">
        <f>SUM(BK183:BK201)</f>
        <v>0</v>
      </c>
    </row>
    <row r="183" spans="2:65" s="1" customFormat="1" ht="24" customHeight="1">
      <c r="B183" s="32"/>
      <c r="C183" s="182" t="s">
        <v>233</v>
      </c>
      <c r="D183" s="182" t="s">
        <v>125</v>
      </c>
      <c r="E183" s="183" t="s">
        <v>234</v>
      </c>
      <c r="F183" s="184" t="s">
        <v>235</v>
      </c>
      <c r="G183" s="185" t="s">
        <v>229</v>
      </c>
      <c r="H183" s="186">
        <v>1</v>
      </c>
      <c r="I183" s="187"/>
      <c r="J183" s="186">
        <f aca="true" t="shared" si="0" ref="J183:J201">ROUND(I183*H183,0)</f>
        <v>0</v>
      </c>
      <c r="K183" s="184" t="s">
        <v>1</v>
      </c>
      <c r="L183" s="36"/>
      <c r="M183" s="188" t="s">
        <v>1</v>
      </c>
      <c r="N183" s="189" t="s">
        <v>42</v>
      </c>
      <c r="O183" s="64"/>
      <c r="P183" s="190">
        <f aca="true" t="shared" si="1" ref="P183:P201">O183*H183</f>
        <v>0</v>
      </c>
      <c r="Q183" s="190">
        <v>0</v>
      </c>
      <c r="R183" s="190">
        <f aca="true" t="shared" si="2" ref="R183:R201">Q183*H183</f>
        <v>0</v>
      </c>
      <c r="S183" s="190">
        <v>0</v>
      </c>
      <c r="T183" s="191">
        <f aca="true" t="shared" si="3" ref="T183:T201">S183*H183</f>
        <v>0</v>
      </c>
      <c r="AR183" s="192" t="s">
        <v>220</v>
      </c>
      <c r="AT183" s="192" t="s">
        <v>125</v>
      </c>
      <c r="AU183" s="192" t="s">
        <v>131</v>
      </c>
      <c r="AY183" s="15" t="s">
        <v>122</v>
      </c>
      <c r="BE183" s="193">
        <f aca="true" t="shared" si="4" ref="BE183:BE201">IF(N183="základní",J183,0)</f>
        <v>0</v>
      </c>
      <c r="BF183" s="193">
        <f aca="true" t="shared" si="5" ref="BF183:BF201">IF(N183="snížená",J183,0)</f>
        <v>0</v>
      </c>
      <c r="BG183" s="193">
        <f aca="true" t="shared" si="6" ref="BG183:BG201">IF(N183="zákl. přenesená",J183,0)</f>
        <v>0</v>
      </c>
      <c r="BH183" s="193">
        <f aca="true" t="shared" si="7" ref="BH183:BH201">IF(N183="sníž. přenesená",J183,0)</f>
        <v>0</v>
      </c>
      <c r="BI183" s="193">
        <f aca="true" t="shared" si="8" ref="BI183:BI201">IF(N183="nulová",J183,0)</f>
        <v>0</v>
      </c>
      <c r="BJ183" s="15" t="s">
        <v>131</v>
      </c>
      <c r="BK183" s="193">
        <f aca="true" t="shared" si="9" ref="BK183:BK201">ROUND(I183*H183,0)</f>
        <v>0</v>
      </c>
      <c r="BL183" s="15" t="s">
        <v>220</v>
      </c>
      <c r="BM183" s="192" t="s">
        <v>236</v>
      </c>
    </row>
    <row r="184" spans="2:65" s="1" customFormat="1" ht="16.5" customHeight="1">
      <c r="B184" s="32"/>
      <c r="C184" s="182" t="s">
        <v>237</v>
      </c>
      <c r="D184" s="182" t="s">
        <v>125</v>
      </c>
      <c r="E184" s="183" t="s">
        <v>238</v>
      </c>
      <c r="F184" s="184" t="s">
        <v>239</v>
      </c>
      <c r="G184" s="185" t="s">
        <v>240</v>
      </c>
      <c r="H184" s="186">
        <v>3</v>
      </c>
      <c r="I184" s="187"/>
      <c r="J184" s="186">
        <f t="shared" si="0"/>
        <v>0</v>
      </c>
      <c r="K184" s="184" t="s">
        <v>129</v>
      </c>
      <c r="L184" s="36"/>
      <c r="M184" s="188" t="s">
        <v>1</v>
      </c>
      <c r="N184" s="189" t="s">
        <v>42</v>
      </c>
      <c r="O184" s="64"/>
      <c r="P184" s="190">
        <f t="shared" si="1"/>
        <v>0</v>
      </c>
      <c r="Q184" s="190">
        <v>0</v>
      </c>
      <c r="R184" s="190">
        <f t="shared" si="2"/>
        <v>0</v>
      </c>
      <c r="S184" s="190">
        <v>0.0342</v>
      </c>
      <c r="T184" s="191">
        <f t="shared" si="3"/>
        <v>0.1026</v>
      </c>
      <c r="AR184" s="192" t="s">
        <v>220</v>
      </c>
      <c r="AT184" s="192" t="s">
        <v>125</v>
      </c>
      <c r="AU184" s="192" t="s">
        <v>131</v>
      </c>
      <c r="AY184" s="15" t="s">
        <v>122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5" t="s">
        <v>131</v>
      </c>
      <c r="BK184" s="193">
        <f t="shared" si="9"/>
        <v>0</v>
      </c>
      <c r="BL184" s="15" t="s">
        <v>220</v>
      </c>
      <c r="BM184" s="192" t="s">
        <v>241</v>
      </c>
    </row>
    <row r="185" spans="2:65" s="1" customFormat="1" ht="24" customHeight="1">
      <c r="B185" s="32"/>
      <c r="C185" s="182" t="s">
        <v>242</v>
      </c>
      <c r="D185" s="182" t="s">
        <v>125</v>
      </c>
      <c r="E185" s="183" t="s">
        <v>243</v>
      </c>
      <c r="F185" s="184" t="s">
        <v>244</v>
      </c>
      <c r="G185" s="185" t="s">
        <v>240</v>
      </c>
      <c r="H185" s="186">
        <v>2</v>
      </c>
      <c r="I185" s="187"/>
      <c r="J185" s="186">
        <f t="shared" si="0"/>
        <v>0</v>
      </c>
      <c r="K185" s="184" t="s">
        <v>129</v>
      </c>
      <c r="L185" s="36"/>
      <c r="M185" s="188" t="s">
        <v>1</v>
      </c>
      <c r="N185" s="189" t="s">
        <v>42</v>
      </c>
      <c r="O185" s="64"/>
      <c r="P185" s="190">
        <f t="shared" si="1"/>
        <v>0</v>
      </c>
      <c r="Q185" s="190">
        <v>0.01692</v>
      </c>
      <c r="R185" s="190">
        <f t="shared" si="2"/>
        <v>0.03384</v>
      </c>
      <c r="S185" s="190">
        <v>0</v>
      </c>
      <c r="T185" s="191">
        <f t="shared" si="3"/>
        <v>0</v>
      </c>
      <c r="AR185" s="192" t="s">
        <v>220</v>
      </c>
      <c r="AT185" s="192" t="s">
        <v>125</v>
      </c>
      <c r="AU185" s="192" t="s">
        <v>131</v>
      </c>
      <c r="AY185" s="15" t="s">
        <v>122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5" t="s">
        <v>131</v>
      </c>
      <c r="BK185" s="193">
        <f t="shared" si="9"/>
        <v>0</v>
      </c>
      <c r="BL185" s="15" t="s">
        <v>220</v>
      </c>
      <c r="BM185" s="192" t="s">
        <v>245</v>
      </c>
    </row>
    <row r="186" spans="2:65" s="1" customFormat="1" ht="16.5" customHeight="1">
      <c r="B186" s="32"/>
      <c r="C186" s="182" t="s">
        <v>7</v>
      </c>
      <c r="D186" s="182" t="s">
        <v>125</v>
      </c>
      <c r="E186" s="183" t="s">
        <v>246</v>
      </c>
      <c r="F186" s="184" t="s">
        <v>247</v>
      </c>
      <c r="G186" s="185" t="s">
        <v>240</v>
      </c>
      <c r="H186" s="186">
        <v>6</v>
      </c>
      <c r="I186" s="187"/>
      <c r="J186" s="186">
        <f t="shared" si="0"/>
        <v>0</v>
      </c>
      <c r="K186" s="184" t="s">
        <v>129</v>
      </c>
      <c r="L186" s="36"/>
      <c r="M186" s="188" t="s">
        <v>1</v>
      </c>
      <c r="N186" s="189" t="s">
        <v>42</v>
      </c>
      <c r="O186" s="64"/>
      <c r="P186" s="190">
        <f t="shared" si="1"/>
        <v>0</v>
      </c>
      <c r="Q186" s="190">
        <v>0</v>
      </c>
      <c r="R186" s="190">
        <f t="shared" si="2"/>
        <v>0</v>
      </c>
      <c r="S186" s="190">
        <v>0.01946</v>
      </c>
      <c r="T186" s="191">
        <f t="shared" si="3"/>
        <v>0.11676</v>
      </c>
      <c r="AR186" s="192" t="s">
        <v>220</v>
      </c>
      <c r="AT186" s="192" t="s">
        <v>125</v>
      </c>
      <c r="AU186" s="192" t="s">
        <v>131</v>
      </c>
      <c r="AY186" s="15" t="s">
        <v>122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5" t="s">
        <v>131</v>
      </c>
      <c r="BK186" s="193">
        <f t="shared" si="9"/>
        <v>0</v>
      </c>
      <c r="BL186" s="15" t="s">
        <v>220</v>
      </c>
      <c r="BM186" s="192" t="s">
        <v>248</v>
      </c>
    </row>
    <row r="187" spans="2:65" s="1" customFormat="1" ht="24" customHeight="1">
      <c r="B187" s="32"/>
      <c r="C187" s="182" t="s">
        <v>249</v>
      </c>
      <c r="D187" s="182" t="s">
        <v>125</v>
      </c>
      <c r="E187" s="183" t="s">
        <v>250</v>
      </c>
      <c r="F187" s="184" t="s">
        <v>251</v>
      </c>
      <c r="G187" s="185" t="s">
        <v>240</v>
      </c>
      <c r="H187" s="186">
        <v>5</v>
      </c>
      <c r="I187" s="187"/>
      <c r="J187" s="186">
        <f t="shared" si="0"/>
        <v>0</v>
      </c>
      <c r="K187" s="184" t="s">
        <v>129</v>
      </c>
      <c r="L187" s="36"/>
      <c r="M187" s="188" t="s">
        <v>1</v>
      </c>
      <c r="N187" s="189" t="s">
        <v>42</v>
      </c>
      <c r="O187" s="64"/>
      <c r="P187" s="190">
        <f t="shared" si="1"/>
        <v>0</v>
      </c>
      <c r="Q187" s="190">
        <v>0.02125</v>
      </c>
      <c r="R187" s="190">
        <f t="shared" si="2"/>
        <v>0.10625000000000001</v>
      </c>
      <c r="S187" s="190">
        <v>0</v>
      </c>
      <c r="T187" s="191">
        <f t="shared" si="3"/>
        <v>0</v>
      </c>
      <c r="AR187" s="192" t="s">
        <v>220</v>
      </c>
      <c r="AT187" s="192" t="s">
        <v>125</v>
      </c>
      <c r="AU187" s="192" t="s">
        <v>131</v>
      </c>
      <c r="AY187" s="15" t="s">
        <v>122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5" t="s">
        <v>131</v>
      </c>
      <c r="BK187" s="193">
        <f t="shared" si="9"/>
        <v>0</v>
      </c>
      <c r="BL187" s="15" t="s">
        <v>220</v>
      </c>
      <c r="BM187" s="192" t="s">
        <v>252</v>
      </c>
    </row>
    <row r="188" spans="2:65" s="1" customFormat="1" ht="16.5" customHeight="1">
      <c r="B188" s="32"/>
      <c r="C188" s="182" t="s">
        <v>253</v>
      </c>
      <c r="D188" s="182" t="s">
        <v>125</v>
      </c>
      <c r="E188" s="183" t="s">
        <v>254</v>
      </c>
      <c r="F188" s="184" t="s">
        <v>255</v>
      </c>
      <c r="G188" s="185" t="s">
        <v>240</v>
      </c>
      <c r="H188" s="186">
        <v>1</v>
      </c>
      <c r="I188" s="187"/>
      <c r="J188" s="186">
        <f t="shared" si="0"/>
        <v>0</v>
      </c>
      <c r="K188" s="184" t="s">
        <v>129</v>
      </c>
      <c r="L188" s="36"/>
      <c r="M188" s="188" t="s">
        <v>1</v>
      </c>
      <c r="N188" s="189" t="s">
        <v>42</v>
      </c>
      <c r="O188" s="64"/>
      <c r="P188" s="190">
        <f t="shared" si="1"/>
        <v>0</v>
      </c>
      <c r="Q188" s="190">
        <v>0</v>
      </c>
      <c r="R188" s="190">
        <f t="shared" si="2"/>
        <v>0</v>
      </c>
      <c r="S188" s="190">
        <v>0.0951</v>
      </c>
      <c r="T188" s="191">
        <f t="shared" si="3"/>
        <v>0.0951</v>
      </c>
      <c r="AR188" s="192" t="s">
        <v>220</v>
      </c>
      <c r="AT188" s="192" t="s">
        <v>125</v>
      </c>
      <c r="AU188" s="192" t="s">
        <v>131</v>
      </c>
      <c r="AY188" s="15" t="s">
        <v>122</v>
      </c>
      <c r="BE188" s="193">
        <f t="shared" si="4"/>
        <v>0</v>
      </c>
      <c r="BF188" s="193">
        <f t="shared" si="5"/>
        <v>0</v>
      </c>
      <c r="BG188" s="193">
        <f t="shared" si="6"/>
        <v>0</v>
      </c>
      <c r="BH188" s="193">
        <f t="shared" si="7"/>
        <v>0</v>
      </c>
      <c r="BI188" s="193">
        <f t="shared" si="8"/>
        <v>0</v>
      </c>
      <c r="BJ188" s="15" t="s">
        <v>131</v>
      </c>
      <c r="BK188" s="193">
        <f t="shared" si="9"/>
        <v>0</v>
      </c>
      <c r="BL188" s="15" t="s">
        <v>220</v>
      </c>
      <c r="BM188" s="192" t="s">
        <v>256</v>
      </c>
    </row>
    <row r="189" spans="2:65" s="1" customFormat="1" ht="24" customHeight="1">
      <c r="B189" s="32"/>
      <c r="C189" s="182" t="s">
        <v>257</v>
      </c>
      <c r="D189" s="182" t="s">
        <v>125</v>
      </c>
      <c r="E189" s="183" t="s">
        <v>258</v>
      </c>
      <c r="F189" s="184" t="s">
        <v>259</v>
      </c>
      <c r="G189" s="185" t="s">
        <v>240</v>
      </c>
      <c r="H189" s="186">
        <v>1</v>
      </c>
      <c r="I189" s="187"/>
      <c r="J189" s="186">
        <f t="shared" si="0"/>
        <v>0</v>
      </c>
      <c r="K189" s="184" t="s">
        <v>129</v>
      </c>
      <c r="L189" s="36"/>
      <c r="M189" s="188" t="s">
        <v>1</v>
      </c>
      <c r="N189" s="189" t="s">
        <v>42</v>
      </c>
      <c r="O189" s="64"/>
      <c r="P189" s="190">
        <f t="shared" si="1"/>
        <v>0</v>
      </c>
      <c r="Q189" s="190">
        <v>0.19199</v>
      </c>
      <c r="R189" s="190">
        <f t="shared" si="2"/>
        <v>0.19199</v>
      </c>
      <c r="S189" s="190">
        <v>0</v>
      </c>
      <c r="T189" s="191">
        <f t="shared" si="3"/>
        <v>0</v>
      </c>
      <c r="AR189" s="192" t="s">
        <v>220</v>
      </c>
      <c r="AT189" s="192" t="s">
        <v>125</v>
      </c>
      <c r="AU189" s="192" t="s">
        <v>131</v>
      </c>
      <c r="AY189" s="15" t="s">
        <v>122</v>
      </c>
      <c r="BE189" s="193">
        <f t="shared" si="4"/>
        <v>0</v>
      </c>
      <c r="BF189" s="193">
        <f t="shared" si="5"/>
        <v>0</v>
      </c>
      <c r="BG189" s="193">
        <f t="shared" si="6"/>
        <v>0</v>
      </c>
      <c r="BH189" s="193">
        <f t="shared" si="7"/>
        <v>0</v>
      </c>
      <c r="BI189" s="193">
        <f t="shared" si="8"/>
        <v>0</v>
      </c>
      <c r="BJ189" s="15" t="s">
        <v>131</v>
      </c>
      <c r="BK189" s="193">
        <f t="shared" si="9"/>
        <v>0</v>
      </c>
      <c r="BL189" s="15" t="s">
        <v>220</v>
      </c>
      <c r="BM189" s="192" t="s">
        <v>260</v>
      </c>
    </row>
    <row r="190" spans="2:65" s="1" customFormat="1" ht="24" customHeight="1">
      <c r="B190" s="32"/>
      <c r="C190" s="182" t="s">
        <v>261</v>
      </c>
      <c r="D190" s="182" t="s">
        <v>125</v>
      </c>
      <c r="E190" s="183" t="s">
        <v>262</v>
      </c>
      <c r="F190" s="184" t="s">
        <v>263</v>
      </c>
      <c r="G190" s="185" t="s">
        <v>240</v>
      </c>
      <c r="H190" s="186">
        <v>1</v>
      </c>
      <c r="I190" s="187"/>
      <c r="J190" s="186">
        <f t="shared" si="0"/>
        <v>0</v>
      </c>
      <c r="K190" s="184" t="s">
        <v>129</v>
      </c>
      <c r="L190" s="36"/>
      <c r="M190" s="188" t="s">
        <v>1</v>
      </c>
      <c r="N190" s="189" t="s">
        <v>42</v>
      </c>
      <c r="O190" s="64"/>
      <c r="P190" s="190">
        <f t="shared" si="1"/>
        <v>0</v>
      </c>
      <c r="Q190" s="190">
        <v>0.003</v>
      </c>
      <c r="R190" s="190">
        <f t="shared" si="2"/>
        <v>0.003</v>
      </c>
      <c r="S190" s="190">
        <v>0</v>
      </c>
      <c r="T190" s="191">
        <f t="shared" si="3"/>
        <v>0</v>
      </c>
      <c r="AR190" s="192" t="s">
        <v>220</v>
      </c>
      <c r="AT190" s="192" t="s">
        <v>125</v>
      </c>
      <c r="AU190" s="192" t="s">
        <v>131</v>
      </c>
      <c r="AY190" s="15" t="s">
        <v>122</v>
      </c>
      <c r="BE190" s="193">
        <f t="shared" si="4"/>
        <v>0</v>
      </c>
      <c r="BF190" s="193">
        <f t="shared" si="5"/>
        <v>0</v>
      </c>
      <c r="BG190" s="193">
        <f t="shared" si="6"/>
        <v>0</v>
      </c>
      <c r="BH190" s="193">
        <f t="shared" si="7"/>
        <v>0</v>
      </c>
      <c r="BI190" s="193">
        <f t="shared" si="8"/>
        <v>0</v>
      </c>
      <c r="BJ190" s="15" t="s">
        <v>131</v>
      </c>
      <c r="BK190" s="193">
        <f t="shared" si="9"/>
        <v>0</v>
      </c>
      <c r="BL190" s="15" t="s">
        <v>220</v>
      </c>
      <c r="BM190" s="192" t="s">
        <v>264</v>
      </c>
    </row>
    <row r="191" spans="2:65" s="1" customFormat="1" ht="24" customHeight="1">
      <c r="B191" s="32"/>
      <c r="C191" s="182" t="s">
        <v>265</v>
      </c>
      <c r="D191" s="182" t="s">
        <v>125</v>
      </c>
      <c r="E191" s="183" t="s">
        <v>266</v>
      </c>
      <c r="F191" s="184" t="s">
        <v>267</v>
      </c>
      <c r="G191" s="185" t="s">
        <v>240</v>
      </c>
      <c r="H191" s="186">
        <v>1</v>
      </c>
      <c r="I191" s="187"/>
      <c r="J191" s="186">
        <f t="shared" si="0"/>
        <v>0</v>
      </c>
      <c r="K191" s="184" t="s">
        <v>129</v>
      </c>
      <c r="L191" s="36"/>
      <c r="M191" s="188" t="s">
        <v>1</v>
      </c>
      <c r="N191" s="189" t="s">
        <v>42</v>
      </c>
      <c r="O191" s="64"/>
      <c r="P191" s="190">
        <f t="shared" si="1"/>
        <v>0</v>
      </c>
      <c r="Q191" s="190">
        <v>0.0147</v>
      </c>
      <c r="R191" s="190">
        <f t="shared" si="2"/>
        <v>0.0147</v>
      </c>
      <c r="S191" s="190">
        <v>0</v>
      </c>
      <c r="T191" s="191">
        <f t="shared" si="3"/>
        <v>0</v>
      </c>
      <c r="AR191" s="192" t="s">
        <v>220</v>
      </c>
      <c r="AT191" s="192" t="s">
        <v>125</v>
      </c>
      <c r="AU191" s="192" t="s">
        <v>131</v>
      </c>
      <c r="AY191" s="15" t="s">
        <v>122</v>
      </c>
      <c r="BE191" s="193">
        <f t="shared" si="4"/>
        <v>0</v>
      </c>
      <c r="BF191" s="193">
        <f t="shared" si="5"/>
        <v>0</v>
      </c>
      <c r="BG191" s="193">
        <f t="shared" si="6"/>
        <v>0</v>
      </c>
      <c r="BH191" s="193">
        <f t="shared" si="7"/>
        <v>0</v>
      </c>
      <c r="BI191" s="193">
        <f t="shared" si="8"/>
        <v>0</v>
      </c>
      <c r="BJ191" s="15" t="s">
        <v>131</v>
      </c>
      <c r="BK191" s="193">
        <f t="shared" si="9"/>
        <v>0</v>
      </c>
      <c r="BL191" s="15" t="s">
        <v>220</v>
      </c>
      <c r="BM191" s="192" t="s">
        <v>268</v>
      </c>
    </row>
    <row r="192" spans="2:65" s="1" customFormat="1" ht="24" customHeight="1">
      <c r="B192" s="32"/>
      <c r="C192" s="182" t="s">
        <v>269</v>
      </c>
      <c r="D192" s="182" t="s">
        <v>125</v>
      </c>
      <c r="E192" s="183" t="s">
        <v>270</v>
      </c>
      <c r="F192" s="184" t="s">
        <v>271</v>
      </c>
      <c r="G192" s="185" t="s">
        <v>196</v>
      </c>
      <c r="H192" s="186">
        <v>7.71</v>
      </c>
      <c r="I192" s="187"/>
      <c r="J192" s="186">
        <f t="shared" si="0"/>
        <v>0</v>
      </c>
      <c r="K192" s="184" t="s">
        <v>129</v>
      </c>
      <c r="L192" s="36"/>
      <c r="M192" s="188" t="s">
        <v>1</v>
      </c>
      <c r="N192" s="189" t="s">
        <v>42</v>
      </c>
      <c r="O192" s="64"/>
      <c r="P192" s="190">
        <f t="shared" si="1"/>
        <v>0</v>
      </c>
      <c r="Q192" s="190">
        <v>0</v>
      </c>
      <c r="R192" s="190">
        <f t="shared" si="2"/>
        <v>0</v>
      </c>
      <c r="S192" s="190">
        <v>0</v>
      </c>
      <c r="T192" s="191">
        <f t="shared" si="3"/>
        <v>0</v>
      </c>
      <c r="AR192" s="192" t="s">
        <v>220</v>
      </c>
      <c r="AT192" s="192" t="s">
        <v>125</v>
      </c>
      <c r="AU192" s="192" t="s">
        <v>131</v>
      </c>
      <c r="AY192" s="15" t="s">
        <v>122</v>
      </c>
      <c r="BE192" s="193">
        <f t="shared" si="4"/>
        <v>0</v>
      </c>
      <c r="BF192" s="193">
        <f t="shared" si="5"/>
        <v>0</v>
      </c>
      <c r="BG192" s="193">
        <f t="shared" si="6"/>
        <v>0</v>
      </c>
      <c r="BH192" s="193">
        <f t="shared" si="7"/>
        <v>0</v>
      </c>
      <c r="BI192" s="193">
        <f t="shared" si="8"/>
        <v>0</v>
      </c>
      <c r="BJ192" s="15" t="s">
        <v>131</v>
      </c>
      <c r="BK192" s="193">
        <f t="shared" si="9"/>
        <v>0</v>
      </c>
      <c r="BL192" s="15" t="s">
        <v>220</v>
      </c>
      <c r="BM192" s="192" t="s">
        <v>272</v>
      </c>
    </row>
    <row r="193" spans="2:65" s="1" customFormat="1" ht="16.5" customHeight="1">
      <c r="B193" s="32"/>
      <c r="C193" s="182" t="s">
        <v>273</v>
      </c>
      <c r="D193" s="182" t="s">
        <v>125</v>
      </c>
      <c r="E193" s="183" t="s">
        <v>274</v>
      </c>
      <c r="F193" s="184" t="s">
        <v>275</v>
      </c>
      <c r="G193" s="185" t="s">
        <v>240</v>
      </c>
      <c r="H193" s="186">
        <v>6</v>
      </c>
      <c r="I193" s="187"/>
      <c r="J193" s="186">
        <f t="shared" si="0"/>
        <v>0</v>
      </c>
      <c r="K193" s="184" t="s">
        <v>129</v>
      </c>
      <c r="L193" s="36"/>
      <c r="M193" s="188" t="s">
        <v>1</v>
      </c>
      <c r="N193" s="189" t="s">
        <v>42</v>
      </c>
      <c r="O193" s="64"/>
      <c r="P193" s="190">
        <f t="shared" si="1"/>
        <v>0</v>
      </c>
      <c r="Q193" s="190">
        <v>0</v>
      </c>
      <c r="R193" s="190">
        <f t="shared" si="2"/>
        <v>0</v>
      </c>
      <c r="S193" s="190">
        <v>0.00156</v>
      </c>
      <c r="T193" s="191">
        <f t="shared" si="3"/>
        <v>0.00936</v>
      </c>
      <c r="AR193" s="192" t="s">
        <v>220</v>
      </c>
      <c r="AT193" s="192" t="s">
        <v>125</v>
      </c>
      <c r="AU193" s="192" t="s">
        <v>131</v>
      </c>
      <c r="AY193" s="15" t="s">
        <v>122</v>
      </c>
      <c r="BE193" s="193">
        <f t="shared" si="4"/>
        <v>0</v>
      </c>
      <c r="BF193" s="193">
        <f t="shared" si="5"/>
        <v>0</v>
      </c>
      <c r="BG193" s="193">
        <f t="shared" si="6"/>
        <v>0</v>
      </c>
      <c r="BH193" s="193">
        <f t="shared" si="7"/>
        <v>0</v>
      </c>
      <c r="BI193" s="193">
        <f t="shared" si="8"/>
        <v>0</v>
      </c>
      <c r="BJ193" s="15" t="s">
        <v>131</v>
      </c>
      <c r="BK193" s="193">
        <f t="shared" si="9"/>
        <v>0</v>
      </c>
      <c r="BL193" s="15" t="s">
        <v>220</v>
      </c>
      <c r="BM193" s="192" t="s">
        <v>276</v>
      </c>
    </row>
    <row r="194" spans="2:65" s="1" customFormat="1" ht="24" customHeight="1">
      <c r="B194" s="32"/>
      <c r="C194" s="182" t="s">
        <v>277</v>
      </c>
      <c r="D194" s="182" t="s">
        <v>125</v>
      </c>
      <c r="E194" s="183" t="s">
        <v>278</v>
      </c>
      <c r="F194" s="184" t="s">
        <v>279</v>
      </c>
      <c r="G194" s="185" t="s">
        <v>163</v>
      </c>
      <c r="H194" s="186">
        <v>8</v>
      </c>
      <c r="I194" s="187"/>
      <c r="J194" s="186">
        <f t="shared" si="0"/>
        <v>0</v>
      </c>
      <c r="K194" s="184" t="s">
        <v>129</v>
      </c>
      <c r="L194" s="36"/>
      <c r="M194" s="188" t="s">
        <v>1</v>
      </c>
      <c r="N194" s="189" t="s">
        <v>42</v>
      </c>
      <c r="O194" s="64"/>
      <c r="P194" s="190">
        <f t="shared" si="1"/>
        <v>0</v>
      </c>
      <c r="Q194" s="190">
        <v>0.00016</v>
      </c>
      <c r="R194" s="190">
        <f t="shared" si="2"/>
        <v>0.00128</v>
      </c>
      <c r="S194" s="190">
        <v>0</v>
      </c>
      <c r="T194" s="191">
        <f t="shared" si="3"/>
        <v>0</v>
      </c>
      <c r="AR194" s="192" t="s">
        <v>220</v>
      </c>
      <c r="AT194" s="192" t="s">
        <v>125</v>
      </c>
      <c r="AU194" s="192" t="s">
        <v>131</v>
      </c>
      <c r="AY194" s="15" t="s">
        <v>122</v>
      </c>
      <c r="BE194" s="193">
        <f t="shared" si="4"/>
        <v>0</v>
      </c>
      <c r="BF194" s="193">
        <f t="shared" si="5"/>
        <v>0</v>
      </c>
      <c r="BG194" s="193">
        <f t="shared" si="6"/>
        <v>0</v>
      </c>
      <c r="BH194" s="193">
        <f t="shared" si="7"/>
        <v>0</v>
      </c>
      <c r="BI194" s="193">
        <f t="shared" si="8"/>
        <v>0</v>
      </c>
      <c r="BJ194" s="15" t="s">
        <v>131</v>
      </c>
      <c r="BK194" s="193">
        <f t="shared" si="9"/>
        <v>0</v>
      </c>
      <c r="BL194" s="15" t="s">
        <v>220</v>
      </c>
      <c r="BM194" s="192" t="s">
        <v>280</v>
      </c>
    </row>
    <row r="195" spans="2:65" s="1" customFormat="1" ht="16.5" customHeight="1">
      <c r="B195" s="32"/>
      <c r="C195" s="217" t="s">
        <v>281</v>
      </c>
      <c r="D195" s="217" t="s">
        <v>282</v>
      </c>
      <c r="E195" s="218" t="s">
        <v>283</v>
      </c>
      <c r="F195" s="219" t="s">
        <v>284</v>
      </c>
      <c r="G195" s="220" t="s">
        <v>163</v>
      </c>
      <c r="H195" s="221">
        <v>8</v>
      </c>
      <c r="I195" s="222"/>
      <c r="J195" s="221">
        <f t="shared" si="0"/>
        <v>0</v>
      </c>
      <c r="K195" s="219" t="s">
        <v>129</v>
      </c>
      <c r="L195" s="223"/>
      <c r="M195" s="224" t="s">
        <v>1</v>
      </c>
      <c r="N195" s="225" t="s">
        <v>42</v>
      </c>
      <c r="O195" s="64"/>
      <c r="P195" s="190">
        <f t="shared" si="1"/>
        <v>0</v>
      </c>
      <c r="Q195" s="190">
        <v>0.002</v>
      </c>
      <c r="R195" s="190">
        <f t="shared" si="2"/>
        <v>0.016</v>
      </c>
      <c r="S195" s="190">
        <v>0</v>
      </c>
      <c r="T195" s="191">
        <f t="shared" si="3"/>
        <v>0</v>
      </c>
      <c r="AR195" s="192" t="s">
        <v>285</v>
      </c>
      <c r="AT195" s="192" t="s">
        <v>282</v>
      </c>
      <c r="AU195" s="192" t="s">
        <v>131</v>
      </c>
      <c r="AY195" s="15" t="s">
        <v>122</v>
      </c>
      <c r="BE195" s="193">
        <f t="shared" si="4"/>
        <v>0</v>
      </c>
      <c r="BF195" s="193">
        <f t="shared" si="5"/>
        <v>0</v>
      </c>
      <c r="BG195" s="193">
        <f t="shared" si="6"/>
        <v>0</v>
      </c>
      <c r="BH195" s="193">
        <f t="shared" si="7"/>
        <v>0</v>
      </c>
      <c r="BI195" s="193">
        <f t="shared" si="8"/>
        <v>0</v>
      </c>
      <c r="BJ195" s="15" t="s">
        <v>131</v>
      </c>
      <c r="BK195" s="193">
        <f t="shared" si="9"/>
        <v>0</v>
      </c>
      <c r="BL195" s="15" t="s">
        <v>220</v>
      </c>
      <c r="BM195" s="192" t="s">
        <v>286</v>
      </c>
    </row>
    <row r="196" spans="2:65" s="1" customFormat="1" ht="24" customHeight="1">
      <c r="B196" s="32"/>
      <c r="C196" s="182" t="s">
        <v>287</v>
      </c>
      <c r="D196" s="182" t="s">
        <v>125</v>
      </c>
      <c r="E196" s="183" t="s">
        <v>288</v>
      </c>
      <c r="F196" s="184" t="s">
        <v>289</v>
      </c>
      <c r="G196" s="185" t="s">
        <v>240</v>
      </c>
      <c r="H196" s="186">
        <v>1</v>
      </c>
      <c r="I196" s="187"/>
      <c r="J196" s="186">
        <f t="shared" si="0"/>
        <v>0</v>
      </c>
      <c r="K196" s="184" t="s">
        <v>129</v>
      </c>
      <c r="L196" s="36"/>
      <c r="M196" s="188" t="s">
        <v>1</v>
      </c>
      <c r="N196" s="189" t="s">
        <v>42</v>
      </c>
      <c r="O196" s="64"/>
      <c r="P196" s="190">
        <f t="shared" si="1"/>
        <v>0</v>
      </c>
      <c r="Q196" s="190">
        <v>0.00196</v>
      </c>
      <c r="R196" s="190">
        <f t="shared" si="2"/>
        <v>0.00196</v>
      </c>
      <c r="S196" s="190">
        <v>0</v>
      </c>
      <c r="T196" s="191">
        <f t="shared" si="3"/>
        <v>0</v>
      </c>
      <c r="AR196" s="192" t="s">
        <v>220</v>
      </c>
      <c r="AT196" s="192" t="s">
        <v>125</v>
      </c>
      <c r="AU196" s="192" t="s">
        <v>131</v>
      </c>
      <c r="AY196" s="15" t="s">
        <v>122</v>
      </c>
      <c r="BE196" s="193">
        <f t="shared" si="4"/>
        <v>0</v>
      </c>
      <c r="BF196" s="193">
        <f t="shared" si="5"/>
        <v>0</v>
      </c>
      <c r="BG196" s="193">
        <f t="shared" si="6"/>
        <v>0</v>
      </c>
      <c r="BH196" s="193">
        <f t="shared" si="7"/>
        <v>0</v>
      </c>
      <c r="BI196" s="193">
        <f t="shared" si="8"/>
        <v>0</v>
      </c>
      <c r="BJ196" s="15" t="s">
        <v>131</v>
      </c>
      <c r="BK196" s="193">
        <f t="shared" si="9"/>
        <v>0</v>
      </c>
      <c r="BL196" s="15" t="s">
        <v>220</v>
      </c>
      <c r="BM196" s="192" t="s">
        <v>290</v>
      </c>
    </row>
    <row r="197" spans="2:65" s="1" customFormat="1" ht="16.5" customHeight="1">
      <c r="B197" s="32"/>
      <c r="C197" s="182" t="s">
        <v>285</v>
      </c>
      <c r="D197" s="182" t="s">
        <v>125</v>
      </c>
      <c r="E197" s="183" t="s">
        <v>291</v>
      </c>
      <c r="F197" s="184" t="s">
        <v>292</v>
      </c>
      <c r="G197" s="185" t="s">
        <v>163</v>
      </c>
      <c r="H197" s="186">
        <v>1</v>
      </c>
      <c r="I197" s="187"/>
      <c r="J197" s="186">
        <f t="shared" si="0"/>
        <v>0</v>
      </c>
      <c r="K197" s="184" t="s">
        <v>129</v>
      </c>
      <c r="L197" s="36"/>
      <c r="M197" s="188" t="s">
        <v>1</v>
      </c>
      <c r="N197" s="189" t="s">
        <v>42</v>
      </c>
      <c r="O197" s="64"/>
      <c r="P197" s="190">
        <f t="shared" si="1"/>
        <v>0</v>
      </c>
      <c r="Q197" s="190">
        <v>0</v>
      </c>
      <c r="R197" s="190">
        <f t="shared" si="2"/>
        <v>0</v>
      </c>
      <c r="S197" s="190">
        <v>0.00762</v>
      </c>
      <c r="T197" s="191">
        <f t="shared" si="3"/>
        <v>0.00762</v>
      </c>
      <c r="AR197" s="192" t="s">
        <v>220</v>
      </c>
      <c r="AT197" s="192" t="s">
        <v>125</v>
      </c>
      <c r="AU197" s="192" t="s">
        <v>131</v>
      </c>
      <c r="AY197" s="15" t="s">
        <v>122</v>
      </c>
      <c r="BE197" s="193">
        <f t="shared" si="4"/>
        <v>0</v>
      </c>
      <c r="BF197" s="193">
        <f t="shared" si="5"/>
        <v>0</v>
      </c>
      <c r="BG197" s="193">
        <f t="shared" si="6"/>
        <v>0</v>
      </c>
      <c r="BH197" s="193">
        <f t="shared" si="7"/>
        <v>0</v>
      </c>
      <c r="BI197" s="193">
        <f t="shared" si="8"/>
        <v>0</v>
      </c>
      <c r="BJ197" s="15" t="s">
        <v>131</v>
      </c>
      <c r="BK197" s="193">
        <f t="shared" si="9"/>
        <v>0</v>
      </c>
      <c r="BL197" s="15" t="s">
        <v>220</v>
      </c>
      <c r="BM197" s="192" t="s">
        <v>293</v>
      </c>
    </row>
    <row r="198" spans="2:65" s="1" customFormat="1" ht="24" customHeight="1">
      <c r="B198" s="32"/>
      <c r="C198" s="182" t="s">
        <v>294</v>
      </c>
      <c r="D198" s="182" t="s">
        <v>125</v>
      </c>
      <c r="E198" s="183" t="s">
        <v>295</v>
      </c>
      <c r="F198" s="184" t="s">
        <v>296</v>
      </c>
      <c r="G198" s="185" t="s">
        <v>240</v>
      </c>
      <c r="H198" s="186">
        <v>1</v>
      </c>
      <c r="I198" s="187"/>
      <c r="J198" s="186">
        <f t="shared" si="0"/>
        <v>0</v>
      </c>
      <c r="K198" s="184" t="s">
        <v>129</v>
      </c>
      <c r="L198" s="36"/>
      <c r="M198" s="188" t="s">
        <v>1</v>
      </c>
      <c r="N198" s="189" t="s">
        <v>42</v>
      </c>
      <c r="O198" s="64"/>
      <c r="P198" s="190">
        <f t="shared" si="1"/>
        <v>0</v>
      </c>
      <c r="Q198" s="190">
        <v>0.00354</v>
      </c>
      <c r="R198" s="190">
        <f t="shared" si="2"/>
        <v>0.00354</v>
      </c>
      <c r="S198" s="190">
        <v>0</v>
      </c>
      <c r="T198" s="191">
        <f t="shared" si="3"/>
        <v>0</v>
      </c>
      <c r="AR198" s="192" t="s">
        <v>220</v>
      </c>
      <c r="AT198" s="192" t="s">
        <v>125</v>
      </c>
      <c r="AU198" s="192" t="s">
        <v>131</v>
      </c>
      <c r="AY198" s="15" t="s">
        <v>122</v>
      </c>
      <c r="BE198" s="193">
        <f t="shared" si="4"/>
        <v>0</v>
      </c>
      <c r="BF198" s="193">
        <f t="shared" si="5"/>
        <v>0</v>
      </c>
      <c r="BG198" s="193">
        <f t="shared" si="6"/>
        <v>0</v>
      </c>
      <c r="BH198" s="193">
        <f t="shared" si="7"/>
        <v>0</v>
      </c>
      <c r="BI198" s="193">
        <f t="shared" si="8"/>
        <v>0</v>
      </c>
      <c r="BJ198" s="15" t="s">
        <v>131</v>
      </c>
      <c r="BK198" s="193">
        <f t="shared" si="9"/>
        <v>0</v>
      </c>
      <c r="BL198" s="15" t="s">
        <v>220</v>
      </c>
      <c r="BM198" s="192" t="s">
        <v>297</v>
      </c>
    </row>
    <row r="199" spans="2:65" s="1" customFormat="1" ht="24" customHeight="1">
      <c r="B199" s="32"/>
      <c r="C199" s="182" t="s">
        <v>298</v>
      </c>
      <c r="D199" s="182" t="s">
        <v>125</v>
      </c>
      <c r="E199" s="183" t="s">
        <v>299</v>
      </c>
      <c r="F199" s="184" t="s">
        <v>300</v>
      </c>
      <c r="G199" s="185" t="s">
        <v>229</v>
      </c>
      <c r="H199" s="186">
        <v>1</v>
      </c>
      <c r="I199" s="187"/>
      <c r="J199" s="186">
        <f t="shared" si="0"/>
        <v>0</v>
      </c>
      <c r="K199" s="184" t="s">
        <v>1</v>
      </c>
      <c r="L199" s="36"/>
      <c r="M199" s="188" t="s">
        <v>1</v>
      </c>
      <c r="N199" s="189" t="s">
        <v>42</v>
      </c>
      <c r="O199" s="64"/>
      <c r="P199" s="190">
        <f t="shared" si="1"/>
        <v>0</v>
      </c>
      <c r="Q199" s="190">
        <v>0</v>
      </c>
      <c r="R199" s="190">
        <f t="shared" si="2"/>
        <v>0</v>
      </c>
      <c r="S199" s="190">
        <v>0</v>
      </c>
      <c r="T199" s="191">
        <f t="shared" si="3"/>
        <v>0</v>
      </c>
      <c r="AR199" s="192" t="s">
        <v>220</v>
      </c>
      <c r="AT199" s="192" t="s">
        <v>125</v>
      </c>
      <c r="AU199" s="192" t="s">
        <v>131</v>
      </c>
      <c r="AY199" s="15" t="s">
        <v>122</v>
      </c>
      <c r="BE199" s="193">
        <f t="shared" si="4"/>
        <v>0</v>
      </c>
      <c r="BF199" s="193">
        <f t="shared" si="5"/>
        <v>0</v>
      </c>
      <c r="BG199" s="193">
        <f t="shared" si="6"/>
        <v>0</v>
      </c>
      <c r="BH199" s="193">
        <f t="shared" si="7"/>
        <v>0</v>
      </c>
      <c r="BI199" s="193">
        <f t="shared" si="8"/>
        <v>0</v>
      </c>
      <c r="BJ199" s="15" t="s">
        <v>131</v>
      </c>
      <c r="BK199" s="193">
        <f t="shared" si="9"/>
        <v>0</v>
      </c>
      <c r="BL199" s="15" t="s">
        <v>220</v>
      </c>
      <c r="BM199" s="192" t="s">
        <v>301</v>
      </c>
    </row>
    <row r="200" spans="2:65" s="1" customFormat="1" ht="16.5" customHeight="1">
      <c r="B200" s="32"/>
      <c r="C200" s="182" t="s">
        <v>302</v>
      </c>
      <c r="D200" s="182" t="s">
        <v>125</v>
      </c>
      <c r="E200" s="183" t="s">
        <v>303</v>
      </c>
      <c r="F200" s="184" t="s">
        <v>304</v>
      </c>
      <c r="G200" s="185" t="s">
        <v>229</v>
      </c>
      <c r="H200" s="186">
        <v>1</v>
      </c>
      <c r="I200" s="187"/>
      <c r="J200" s="186">
        <f t="shared" si="0"/>
        <v>0</v>
      </c>
      <c r="K200" s="184" t="s">
        <v>1</v>
      </c>
      <c r="L200" s="36"/>
      <c r="M200" s="188" t="s">
        <v>1</v>
      </c>
      <c r="N200" s="189" t="s">
        <v>42</v>
      </c>
      <c r="O200" s="64"/>
      <c r="P200" s="190">
        <f t="shared" si="1"/>
        <v>0</v>
      </c>
      <c r="Q200" s="190">
        <v>0</v>
      </c>
      <c r="R200" s="190">
        <f t="shared" si="2"/>
        <v>0</v>
      </c>
      <c r="S200" s="190">
        <v>0</v>
      </c>
      <c r="T200" s="191">
        <f t="shared" si="3"/>
        <v>0</v>
      </c>
      <c r="AR200" s="192" t="s">
        <v>220</v>
      </c>
      <c r="AT200" s="192" t="s">
        <v>125</v>
      </c>
      <c r="AU200" s="192" t="s">
        <v>131</v>
      </c>
      <c r="AY200" s="15" t="s">
        <v>122</v>
      </c>
      <c r="BE200" s="193">
        <f t="shared" si="4"/>
        <v>0</v>
      </c>
      <c r="BF200" s="193">
        <f t="shared" si="5"/>
        <v>0</v>
      </c>
      <c r="BG200" s="193">
        <f t="shared" si="6"/>
        <v>0</v>
      </c>
      <c r="BH200" s="193">
        <f t="shared" si="7"/>
        <v>0</v>
      </c>
      <c r="BI200" s="193">
        <f t="shared" si="8"/>
        <v>0</v>
      </c>
      <c r="BJ200" s="15" t="s">
        <v>131</v>
      </c>
      <c r="BK200" s="193">
        <f t="shared" si="9"/>
        <v>0</v>
      </c>
      <c r="BL200" s="15" t="s">
        <v>220</v>
      </c>
      <c r="BM200" s="192" t="s">
        <v>305</v>
      </c>
    </row>
    <row r="201" spans="2:65" s="1" customFormat="1" ht="24" customHeight="1">
      <c r="B201" s="32"/>
      <c r="C201" s="182" t="s">
        <v>306</v>
      </c>
      <c r="D201" s="182" t="s">
        <v>125</v>
      </c>
      <c r="E201" s="183" t="s">
        <v>307</v>
      </c>
      <c r="F201" s="184" t="s">
        <v>308</v>
      </c>
      <c r="G201" s="185" t="s">
        <v>196</v>
      </c>
      <c r="H201" s="186">
        <v>0.37</v>
      </c>
      <c r="I201" s="187"/>
      <c r="J201" s="186">
        <f t="shared" si="0"/>
        <v>0</v>
      </c>
      <c r="K201" s="184" t="s">
        <v>129</v>
      </c>
      <c r="L201" s="36"/>
      <c r="M201" s="188" t="s">
        <v>1</v>
      </c>
      <c r="N201" s="189" t="s">
        <v>42</v>
      </c>
      <c r="O201" s="64"/>
      <c r="P201" s="190">
        <f t="shared" si="1"/>
        <v>0</v>
      </c>
      <c r="Q201" s="190">
        <v>0</v>
      </c>
      <c r="R201" s="190">
        <f t="shared" si="2"/>
        <v>0</v>
      </c>
      <c r="S201" s="190">
        <v>0</v>
      </c>
      <c r="T201" s="191">
        <f t="shared" si="3"/>
        <v>0</v>
      </c>
      <c r="AR201" s="192" t="s">
        <v>220</v>
      </c>
      <c r="AT201" s="192" t="s">
        <v>125</v>
      </c>
      <c r="AU201" s="192" t="s">
        <v>131</v>
      </c>
      <c r="AY201" s="15" t="s">
        <v>122</v>
      </c>
      <c r="BE201" s="193">
        <f t="shared" si="4"/>
        <v>0</v>
      </c>
      <c r="BF201" s="193">
        <f t="shared" si="5"/>
        <v>0</v>
      </c>
      <c r="BG201" s="193">
        <f t="shared" si="6"/>
        <v>0</v>
      </c>
      <c r="BH201" s="193">
        <f t="shared" si="7"/>
        <v>0</v>
      </c>
      <c r="BI201" s="193">
        <f t="shared" si="8"/>
        <v>0</v>
      </c>
      <c r="BJ201" s="15" t="s">
        <v>131</v>
      </c>
      <c r="BK201" s="193">
        <f t="shared" si="9"/>
        <v>0</v>
      </c>
      <c r="BL201" s="15" t="s">
        <v>220</v>
      </c>
      <c r="BM201" s="192" t="s">
        <v>309</v>
      </c>
    </row>
    <row r="202" spans="2:63" s="11" customFormat="1" ht="22.9" customHeight="1">
      <c r="B202" s="166"/>
      <c r="C202" s="167"/>
      <c r="D202" s="168" t="s">
        <v>75</v>
      </c>
      <c r="E202" s="180" t="s">
        <v>310</v>
      </c>
      <c r="F202" s="180" t="s">
        <v>311</v>
      </c>
      <c r="G202" s="167"/>
      <c r="H202" s="167"/>
      <c r="I202" s="170"/>
      <c r="J202" s="181">
        <f>BK202</f>
        <v>0</v>
      </c>
      <c r="K202" s="167"/>
      <c r="L202" s="172"/>
      <c r="M202" s="173"/>
      <c r="N202" s="174"/>
      <c r="O202" s="174"/>
      <c r="P202" s="175">
        <f>SUM(P203:P205)</f>
        <v>0</v>
      </c>
      <c r="Q202" s="174"/>
      <c r="R202" s="175">
        <f>SUM(R203:R205)</f>
        <v>0.0209</v>
      </c>
      <c r="S202" s="174"/>
      <c r="T202" s="176">
        <f>SUM(T203:T205)</f>
        <v>0</v>
      </c>
      <c r="AR202" s="177" t="s">
        <v>131</v>
      </c>
      <c r="AT202" s="178" t="s">
        <v>75</v>
      </c>
      <c r="AU202" s="178" t="s">
        <v>8</v>
      </c>
      <c r="AY202" s="177" t="s">
        <v>122</v>
      </c>
      <c r="BK202" s="179">
        <f>SUM(BK203:BK205)</f>
        <v>0</v>
      </c>
    </row>
    <row r="203" spans="2:65" s="1" customFormat="1" ht="24" customHeight="1">
      <c r="B203" s="32"/>
      <c r="C203" s="182" t="s">
        <v>312</v>
      </c>
      <c r="D203" s="182" t="s">
        <v>125</v>
      </c>
      <c r="E203" s="183" t="s">
        <v>313</v>
      </c>
      <c r="F203" s="184" t="s">
        <v>314</v>
      </c>
      <c r="G203" s="185" t="s">
        <v>240</v>
      </c>
      <c r="H203" s="186">
        <v>1</v>
      </c>
      <c r="I203" s="187"/>
      <c r="J203" s="186">
        <f>ROUND(I203*H203,0)</f>
        <v>0</v>
      </c>
      <c r="K203" s="184" t="s">
        <v>129</v>
      </c>
      <c r="L203" s="36"/>
      <c r="M203" s="188" t="s">
        <v>1</v>
      </c>
      <c r="N203" s="189" t="s">
        <v>42</v>
      </c>
      <c r="O203" s="64"/>
      <c r="P203" s="190">
        <f>O203*H203</f>
        <v>0</v>
      </c>
      <c r="Q203" s="190">
        <v>0.0025</v>
      </c>
      <c r="R203" s="190">
        <f>Q203*H203</f>
        <v>0.0025</v>
      </c>
      <c r="S203" s="190">
        <v>0</v>
      </c>
      <c r="T203" s="191">
        <f>S203*H203</f>
        <v>0</v>
      </c>
      <c r="AR203" s="192" t="s">
        <v>220</v>
      </c>
      <c r="AT203" s="192" t="s">
        <v>125</v>
      </c>
      <c r="AU203" s="192" t="s">
        <v>131</v>
      </c>
      <c r="AY203" s="15" t="s">
        <v>122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5" t="s">
        <v>131</v>
      </c>
      <c r="BK203" s="193">
        <f>ROUND(I203*H203,0)</f>
        <v>0</v>
      </c>
      <c r="BL203" s="15" t="s">
        <v>220</v>
      </c>
      <c r="BM203" s="192" t="s">
        <v>315</v>
      </c>
    </row>
    <row r="204" spans="2:65" s="1" customFormat="1" ht="24" customHeight="1">
      <c r="B204" s="32"/>
      <c r="C204" s="182" t="s">
        <v>316</v>
      </c>
      <c r="D204" s="182" t="s">
        <v>125</v>
      </c>
      <c r="E204" s="183" t="s">
        <v>317</v>
      </c>
      <c r="F204" s="184" t="s">
        <v>318</v>
      </c>
      <c r="G204" s="185" t="s">
        <v>240</v>
      </c>
      <c r="H204" s="186">
        <v>2</v>
      </c>
      <c r="I204" s="187"/>
      <c r="J204" s="186">
        <f>ROUND(I204*H204,0)</f>
        <v>0</v>
      </c>
      <c r="K204" s="184" t="s">
        <v>129</v>
      </c>
      <c r="L204" s="36"/>
      <c r="M204" s="188" t="s">
        <v>1</v>
      </c>
      <c r="N204" s="189" t="s">
        <v>42</v>
      </c>
      <c r="O204" s="64"/>
      <c r="P204" s="190">
        <f>O204*H204</f>
        <v>0</v>
      </c>
      <c r="Q204" s="190">
        <v>0.0092</v>
      </c>
      <c r="R204" s="190">
        <f>Q204*H204</f>
        <v>0.0184</v>
      </c>
      <c r="S204" s="190">
        <v>0</v>
      </c>
      <c r="T204" s="191">
        <f>S204*H204</f>
        <v>0</v>
      </c>
      <c r="AR204" s="192" t="s">
        <v>220</v>
      </c>
      <c r="AT204" s="192" t="s">
        <v>125</v>
      </c>
      <c r="AU204" s="192" t="s">
        <v>131</v>
      </c>
      <c r="AY204" s="15" t="s">
        <v>122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5" t="s">
        <v>131</v>
      </c>
      <c r="BK204" s="193">
        <f>ROUND(I204*H204,0)</f>
        <v>0</v>
      </c>
      <c r="BL204" s="15" t="s">
        <v>220</v>
      </c>
      <c r="BM204" s="192" t="s">
        <v>319</v>
      </c>
    </row>
    <row r="205" spans="2:65" s="1" customFormat="1" ht="24" customHeight="1">
      <c r="B205" s="32"/>
      <c r="C205" s="182" t="s">
        <v>320</v>
      </c>
      <c r="D205" s="182" t="s">
        <v>125</v>
      </c>
      <c r="E205" s="183" t="s">
        <v>321</v>
      </c>
      <c r="F205" s="184" t="s">
        <v>322</v>
      </c>
      <c r="G205" s="185" t="s">
        <v>196</v>
      </c>
      <c r="H205" s="186">
        <v>0.02</v>
      </c>
      <c r="I205" s="187"/>
      <c r="J205" s="186">
        <f>ROUND(I205*H205,0)</f>
        <v>0</v>
      </c>
      <c r="K205" s="184" t="s">
        <v>129</v>
      </c>
      <c r="L205" s="36"/>
      <c r="M205" s="188" t="s">
        <v>1</v>
      </c>
      <c r="N205" s="189" t="s">
        <v>42</v>
      </c>
      <c r="O205" s="64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92" t="s">
        <v>220</v>
      </c>
      <c r="AT205" s="192" t="s">
        <v>125</v>
      </c>
      <c r="AU205" s="192" t="s">
        <v>131</v>
      </c>
      <c r="AY205" s="15" t="s">
        <v>122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5" t="s">
        <v>131</v>
      </c>
      <c r="BK205" s="193">
        <f>ROUND(I205*H205,0)</f>
        <v>0</v>
      </c>
      <c r="BL205" s="15" t="s">
        <v>220</v>
      </c>
      <c r="BM205" s="192" t="s">
        <v>323</v>
      </c>
    </row>
    <row r="206" spans="2:63" s="11" customFormat="1" ht="22.9" customHeight="1">
      <c r="B206" s="166"/>
      <c r="C206" s="167"/>
      <c r="D206" s="168" t="s">
        <v>75</v>
      </c>
      <c r="E206" s="180" t="s">
        <v>324</v>
      </c>
      <c r="F206" s="180" t="s">
        <v>325</v>
      </c>
      <c r="G206" s="167"/>
      <c r="H206" s="167"/>
      <c r="I206" s="170"/>
      <c r="J206" s="181">
        <f>BK206</f>
        <v>0</v>
      </c>
      <c r="K206" s="167"/>
      <c r="L206" s="172"/>
      <c r="M206" s="173"/>
      <c r="N206" s="174"/>
      <c r="O206" s="174"/>
      <c r="P206" s="175">
        <f>SUM(P207:P211)</f>
        <v>0</v>
      </c>
      <c r="Q206" s="174"/>
      <c r="R206" s="175">
        <f>SUM(R207:R211)</f>
        <v>0</v>
      </c>
      <c r="S206" s="174"/>
      <c r="T206" s="176">
        <f>SUM(T207:T211)</f>
        <v>0</v>
      </c>
      <c r="AR206" s="177" t="s">
        <v>131</v>
      </c>
      <c r="AT206" s="178" t="s">
        <v>75</v>
      </c>
      <c r="AU206" s="178" t="s">
        <v>8</v>
      </c>
      <c r="AY206" s="177" t="s">
        <v>122</v>
      </c>
      <c r="BK206" s="179">
        <f>SUM(BK207:BK211)</f>
        <v>0</v>
      </c>
    </row>
    <row r="207" spans="2:65" s="1" customFormat="1" ht="16.5" customHeight="1">
      <c r="B207" s="32"/>
      <c r="C207" s="182" t="s">
        <v>326</v>
      </c>
      <c r="D207" s="182" t="s">
        <v>125</v>
      </c>
      <c r="E207" s="183" t="s">
        <v>327</v>
      </c>
      <c r="F207" s="184" t="s">
        <v>328</v>
      </c>
      <c r="G207" s="185" t="s">
        <v>163</v>
      </c>
      <c r="H207" s="186">
        <v>15</v>
      </c>
      <c r="I207" s="187"/>
      <c r="J207" s="186">
        <f>ROUND(I207*H207,0)</f>
        <v>0</v>
      </c>
      <c r="K207" s="184" t="s">
        <v>1</v>
      </c>
      <c r="L207" s="36"/>
      <c r="M207" s="188" t="s">
        <v>1</v>
      </c>
      <c r="N207" s="189" t="s">
        <v>42</v>
      </c>
      <c r="O207" s="64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92" t="s">
        <v>220</v>
      </c>
      <c r="AT207" s="192" t="s">
        <v>125</v>
      </c>
      <c r="AU207" s="192" t="s">
        <v>131</v>
      </c>
      <c r="AY207" s="15" t="s">
        <v>122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5" t="s">
        <v>131</v>
      </c>
      <c r="BK207" s="193">
        <f>ROUND(I207*H207,0)</f>
        <v>0</v>
      </c>
      <c r="BL207" s="15" t="s">
        <v>220</v>
      </c>
      <c r="BM207" s="192" t="s">
        <v>329</v>
      </c>
    </row>
    <row r="208" spans="2:65" s="1" customFormat="1" ht="16.5" customHeight="1">
      <c r="B208" s="32"/>
      <c r="C208" s="182" t="s">
        <v>330</v>
      </c>
      <c r="D208" s="182" t="s">
        <v>125</v>
      </c>
      <c r="E208" s="183" t="s">
        <v>331</v>
      </c>
      <c r="F208" s="184" t="s">
        <v>332</v>
      </c>
      <c r="G208" s="185" t="s">
        <v>163</v>
      </c>
      <c r="H208" s="186">
        <v>15</v>
      </c>
      <c r="I208" s="187"/>
      <c r="J208" s="186">
        <f>ROUND(I208*H208,0)</f>
        <v>0</v>
      </c>
      <c r="K208" s="184" t="s">
        <v>1</v>
      </c>
      <c r="L208" s="36"/>
      <c r="M208" s="188" t="s">
        <v>1</v>
      </c>
      <c r="N208" s="189" t="s">
        <v>42</v>
      </c>
      <c r="O208" s="64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92" t="s">
        <v>220</v>
      </c>
      <c r="AT208" s="192" t="s">
        <v>125</v>
      </c>
      <c r="AU208" s="192" t="s">
        <v>131</v>
      </c>
      <c r="AY208" s="15" t="s">
        <v>122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5" t="s">
        <v>131</v>
      </c>
      <c r="BK208" s="193">
        <f>ROUND(I208*H208,0)</f>
        <v>0</v>
      </c>
      <c r="BL208" s="15" t="s">
        <v>220</v>
      </c>
      <c r="BM208" s="192" t="s">
        <v>333</v>
      </c>
    </row>
    <row r="209" spans="2:65" s="1" customFormat="1" ht="16.5" customHeight="1">
      <c r="B209" s="32"/>
      <c r="C209" s="182" t="s">
        <v>334</v>
      </c>
      <c r="D209" s="182" t="s">
        <v>125</v>
      </c>
      <c r="E209" s="183" t="s">
        <v>335</v>
      </c>
      <c r="F209" s="184" t="s">
        <v>336</v>
      </c>
      <c r="G209" s="185" t="s">
        <v>163</v>
      </c>
      <c r="H209" s="186">
        <v>15</v>
      </c>
      <c r="I209" s="187"/>
      <c r="J209" s="186">
        <f>ROUND(I209*H209,0)</f>
        <v>0</v>
      </c>
      <c r="K209" s="184" t="s">
        <v>1</v>
      </c>
      <c r="L209" s="36"/>
      <c r="M209" s="188" t="s">
        <v>1</v>
      </c>
      <c r="N209" s="189" t="s">
        <v>42</v>
      </c>
      <c r="O209" s="6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92" t="s">
        <v>220</v>
      </c>
      <c r="AT209" s="192" t="s">
        <v>125</v>
      </c>
      <c r="AU209" s="192" t="s">
        <v>131</v>
      </c>
      <c r="AY209" s="15" t="s">
        <v>122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5" t="s">
        <v>131</v>
      </c>
      <c r="BK209" s="193">
        <f>ROUND(I209*H209,0)</f>
        <v>0</v>
      </c>
      <c r="BL209" s="15" t="s">
        <v>220</v>
      </c>
      <c r="BM209" s="192" t="s">
        <v>337</v>
      </c>
    </row>
    <row r="210" spans="2:65" s="1" customFormat="1" ht="16.5" customHeight="1">
      <c r="B210" s="32"/>
      <c r="C210" s="182" t="s">
        <v>338</v>
      </c>
      <c r="D210" s="182" t="s">
        <v>125</v>
      </c>
      <c r="E210" s="183" t="s">
        <v>339</v>
      </c>
      <c r="F210" s="184" t="s">
        <v>340</v>
      </c>
      <c r="G210" s="185" t="s">
        <v>128</v>
      </c>
      <c r="H210" s="186">
        <v>18.64</v>
      </c>
      <c r="I210" s="187"/>
      <c r="J210" s="186">
        <f>ROUND(I210*H210,0)</f>
        <v>0</v>
      </c>
      <c r="K210" s="184" t="s">
        <v>1</v>
      </c>
      <c r="L210" s="36"/>
      <c r="M210" s="188" t="s">
        <v>1</v>
      </c>
      <c r="N210" s="189" t="s">
        <v>42</v>
      </c>
      <c r="O210" s="64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92" t="s">
        <v>220</v>
      </c>
      <c r="AT210" s="192" t="s">
        <v>125</v>
      </c>
      <c r="AU210" s="192" t="s">
        <v>131</v>
      </c>
      <c r="AY210" s="15" t="s">
        <v>122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5" t="s">
        <v>131</v>
      </c>
      <c r="BK210" s="193">
        <f>ROUND(I210*H210,0)</f>
        <v>0</v>
      </c>
      <c r="BL210" s="15" t="s">
        <v>220</v>
      </c>
      <c r="BM210" s="192" t="s">
        <v>341</v>
      </c>
    </row>
    <row r="211" spans="2:51" s="12" customFormat="1" ht="12">
      <c r="B211" s="194"/>
      <c r="C211" s="195"/>
      <c r="D211" s="196" t="s">
        <v>133</v>
      </c>
      <c r="E211" s="197" t="s">
        <v>1</v>
      </c>
      <c r="F211" s="198" t="s">
        <v>342</v>
      </c>
      <c r="G211" s="195"/>
      <c r="H211" s="199">
        <v>18.64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133</v>
      </c>
      <c r="AU211" s="205" t="s">
        <v>131</v>
      </c>
      <c r="AV211" s="12" t="s">
        <v>131</v>
      </c>
      <c r="AW211" s="12" t="s">
        <v>32</v>
      </c>
      <c r="AX211" s="12" t="s">
        <v>8</v>
      </c>
      <c r="AY211" s="205" t="s">
        <v>122</v>
      </c>
    </row>
    <row r="212" spans="2:63" s="11" customFormat="1" ht="22.9" customHeight="1">
      <c r="B212" s="166"/>
      <c r="C212" s="167"/>
      <c r="D212" s="168" t="s">
        <v>75</v>
      </c>
      <c r="E212" s="180" t="s">
        <v>343</v>
      </c>
      <c r="F212" s="180" t="s">
        <v>344</v>
      </c>
      <c r="G212" s="167"/>
      <c r="H212" s="167"/>
      <c r="I212" s="170"/>
      <c r="J212" s="181">
        <f>BK212</f>
        <v>0</v>
      </c>
      <c r="K212" s="167"/>
      <c r="L212" s="172"/>
      <c r="M212" s="173"/>
      <c r="N212" s="174"/>
      <c r="O212" s="174"/>
      <c r="P212" s="175">
        <f>SUM(P213:P219)</f>
        <v>0</v>
      </c>
      <c r="Q212" s="174"/>
      <c r="R212" s="175">
        <f>SUM(R213:R219)</f>
        <v>0.37661399999999995</v>
      </c>
      <c r="S212" s="174"/>
      <c r="T212" s="176">
        <f>SUM(T213:T219)</f>
        <v>0</v>
      </c>
      <c r="AR212" s="177" t="s">
        <v>131</v>
      </c>
      <c r="AT212" s="178" t="s">
        <v>75</v>
      </c>
      <c r="AU212" s="178" t="s">
        <v>8</v>
      </c>
      <c r="AY212" s="177" t="s">
        <v>122</v>
      </c>
      <c r="BK212" s="179">
        <f>SUM(BK213:BK219)</f>
        <v>0</v>
      </c>
    </row>
    <row r="213" spans="2:65" s="1" customFormat="1" ht="24" customHeight="1">
      <c r="B213" s="32"/>
      <c r="C213" s="182" t="s">
        <v>345</v>
      </c>
      <c r="D213" s="182" t="s">
        <v>125</v>
      </c>
      <c r="E213" s="183" t="s">
        <v>346</v>
      </c>
      <c r="F213" s="184" t="s">
        <v>347</v>
      </c>
      <c r="G213" s="185" t="s">
        <v>128</v>
      </c>
      <c r="H213" s="186">
        <v>5.4</v>
      </c>
      <c r="I213" s="187"/>
      <c r="J213" s="186">
        <f>ROUND(I213*H213,0)</f>
        <v>0</v>
      </c>
      <c r="K213" s="184" t="s">
        <v>129</v>
      </c>
      <c r="L213" s="36"/>
      <c r="M213" s="188" t="s">
        <v>1</v>
      </c>
      <c r="N213" s="189" t="s">
        <v>42</v>
      </c>
      <c r="O213" s="64"/>
      <c r="P213" s="190">
        <f>O213*H213</f>
        <v>0</v>
      </c>
      <c r="Q213" s="190">
        <v>0.02566</v>
      </c>
      <c r="R213" s="190">
        <f>Q213*H213</f>
        <v>0.138564</v>
      </c>
      <c r="S213" s="190">
        <v>0</v>
      </c>
      <c r="T213" s="191">
        <f>S213*H213</f>
        <v>0</v>
      </c>
      <c r="AR213" s="192" t="s">
        <v>220</v>
      </c>
      <c r="AT213" s="192" t="s">
        <v>125</v>
      </c>
      <c r="AU213" s="192" t="s">
        <v>131</v>
      </c>
      <c r="AY213" s="15" t="s">
        <v>122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5" t="s">
        <v>131</v>
      </c>
      <c r="BK213" s="193">
        <f>ROUND(I213*H213,0)</f>
        <v>0</v>
      </c>
      <c r="BL213" s="15" t="s">
        <v>220</v>
      </c>
      <c r="BM213" s="192" t="s">
        <v>348</v>
      </c>
    </row>
    <row r="214" spans="2:51" s="12" customFormat="1" ht="12">
      <c r="B214" s="194"/>
      <c r="C214" s="195"/>
      <c r="D214" s="196" t="s">
        <v>133</v>
      </c>
      <c r="E214" s="197" t="s">
        <v>1</v>
      </c>
      <c r="F214" s="198" t="s">
        <v>349</v>
      </c>
      <c r="G214" s="195"/>
      <c r="H214" s="199">
        <v>5.4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133</v>
      </c>
      <c r="AU214" s="205" t="s">
        <v>131</v>
      </c>
      <c r="AV214" s="12" t="s">
        <v>131</v>
      </c>
      <c r="AW214" s="12" t="s">
        <v>32</v>
      </c>
      <c r="AX214" s="12" t="s">
        <v>8</v>
      </c>
      <c r="AY214" s="205" t="s">
        <v>122</v>
      </c>
    </row>
    <row r="215" spans="2:65" s="1" customFormat="1" ht="24" customHeight="1">
      <c r="B215" s="32"/>
      <c r="C215" s="182" t="s">
        <v>350</v>
      </c>
      <c r="D215" s="182" t="s">
        <v>125</v>
      </c>
      <c r="E215" s="183" t="s">
        <v>351</v>
      </c>
      <c r="F215" s="184" t="s">
        <v>352</v>
      </c>
      <c r="G215" s="185" t="s">
        <v>128</v>
      </c>
      <c r="H215" s="186">
        <v>7.02</v>
      </c>
      <c r="I215" s="187"/>
      <c r="J215" s="186">
        <f>ROUND(I215*H215,0)</f>
        <v>0</v>
      </c>
      <c r="K215" s="184" t="s">
        <v>129</v>
      </c>
      <c r="L215" s="36"/>
      <c r="M215" s="188" t="s">
        <v>1</v>
      </c>
      <c r="N215" s="189" t="s">
        <v>42</v>
      </c>
      <c r="O215" s="64"/>
      <c r="P215" s="190">
        <f>O215*H215</f>
        <v>0</v>
      </c>
      <c r="Q215" s="190">
        <v>0.0275</v>
      </c>
      <c r="R215" s="190">
        <f>Q215*H215</f>
        <v>0.19305</v>
      </c>
      <c r="S215" s="190">
        <v>0</v>
      </c>
      <c r="T215" s="191">
        <f>S215*H215</f>
        <v>0</v>
      </c>
      <c r="AR215" s="192" t="s">
        <v>220</v>
      </c>
      <c r="AT215" s="192" t="s">
        <v>125</v>
      </c>
      <c r="AU215" s="192" t="s">
        <v>131</v>
      </c>
      <c r="AY215" s="15" t="s">
        <v>122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5" t="s">
        <v>131</v>
      </c>
      <c r="BK215" s="193">
        <f>ROUND(I215*H215,0)</f>
        <v>0</v>
      </c>
      <c r="BL215" s="15" t="s">
        <v>220</v>
      </c>
      <c r="BM215" s="192" t="s">
        <v>353</v>
      </c>
    </row>
    <row r="216" spans="2:51" s="12" customFormat="1" ht="12">
      <c r="B216" s="194"/>
      <c r="C216" s="195"/>
      <c r="D216" s="196" t="s">
        <v>133</v>
      </c>
      <c r="E216" s="197" t="s">
        <v>1</v>
      </c>
      <c r="F216" s="198" t="s">
        <v>354</v>
      </c>
      <c r="G216" s="195"/>
      <c r="H216" s="199">
        <v>7.02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133</v>
      </c>
      <c r="AU216" s="205" t="s">
        <v>131</v>
      </c>
      <c r="AV216" s="12" t="s">
        <v>131</v>
      </c>
      <c r="AW216" s="12" t="s">
        <v>32</v>
      </c>
      <c r="AX216" s="12" t="s">
        <v>8</v>
      </c>
      <c r="AY216" s="205" t="s">
        <v>122</v>
      </c>
    </row>
    <row r="217" spans="2:65" s="1" customFormat="1" ht="24" customHeight="1">
      <c r="B217" s="32"/>
      <c r="C217" s="182" t="s">
        <v>355</v>
      </c>
      <c r="D217" s="182" t="s">
        <v>125</v>
      </c>
      <c r="E217" s="183" t="s">
        <v>356</v>
      </c>
      <c r="F217" s="184" t="s">
        <v>357</v>
      </c>
      <c r="G217" s="185" t="s">
        <v>163</v>
      </c>
      <c r="H217" s="186">
        <v>1</v>
      </c>
      <c r="I217" s="187"/>
      <c r="J217" s="186">
        <f>ROUND(I217*H217,0)</f>
        <v>0</v>
      </c>
      <c r="K217" s="184" t="s">
        <v>129</v>
      </c>
      <c r="L217" s="36"/>
      <c r="M217" s="188" t="s">
        <v>1</v>
      </c>
      <c r="N217" s="189" t="s">
        <v>42</v>
      </c>
      <c r="O217" s="64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192" t="s">
        <v>220</v>
      </c>
      <c r="AT217" s="192" t="s">
        <v>125</v>
      </c>
      <c r="AU217" s="192" t="s">
        <v>131</v>
      </c>
      <c r="AY217" s="15" t="s">
        <v>122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5" t="s">
        <v>131</v>
      </c>
      <c r="BK217" s="193">
        <f>ROUND(I217*H217,0)</f>
        <v>0</v>
      </c>
      <c r="BL217" s="15" t="s">
        <v>220</v>
      </c>
      <c r="BM217" s="192" t="s">
        <v>358</v>
      </c>
    </row>
    <row r="218" spans="2:65" s="1" customFormat="1" ht="24" customHeight="1">
      <c r="B218" s="32"/>
      <c r="C218" s="217" t="s">
        <v>359</v>
      </c>
      <c r="D218" s="217" t="s">
        <v>282</v>
      </c>
      <c r="E218" s="218" t="s">
        <v>360</v>
      </c>
      <c r="F218" s="219" t="s">
        <v>361</v>
      </c>
      <c r="G218" s="220" t="s">
        <v>163</v>
      </c>
      <c r="H218" s="221">
        <v>1</v>
      </c>
      <c r="I218" s="222"/>
      <c r="J218" s="221">
        <f>ROUND(I218*H218,0)</f>
        <v>0</v>
      </c>
      <c r="K218" s="219" t="s">
        <v>129</v>
      </c>
      <c r="L218" s="223"/>
      <c r="M218" s="224" t="s">
        <v>1</v>
      </c>
      <c r="N218" s="225" t="s">
        <v>42</v>
      </c>
      <c r="O218" s="64"/>
      <c r="P218" s="190">
        <f>O218*H218</f>
        <v>0</v>
      </c>
      <c r="Q218" s="190">
        <v>0.045</v>
      </c>
      <c r="R218" s="190">
        <f>Q218*H218</f>
        <v>0.045</v>
      </c>
      <c r="S218" s="190">
        <v>0</v>
      </c>
      <c r="T218" s="191">
        <f>S218*H218</f>
        <v>0</v>
      </c>
      <c r="AR218" s="192" t="s">
        <v>285</v>
      </c>
      <c r="AT218" s="192" t="s">
        <v>282</v>
      </c>
      <c r="AU218" s="192" t="s">
        <v>131</v>
      </c>
      <c r="AY218" s="15" t="s">
        <v>122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5" t="s">
        <v>131</v>
      </c>
      <c r="BK218" s="193">
        <f>ROUND(I218*H218,0)</f>
        <v>0</v>
      </c>
      <c r="BL218" s="15" t="s">
        <v>220</v>
      </c>
      <c r="BM218" s="192" t="s">
        <v>362</v>
      </c>
    </row>
    <row r="219" spans="2:65" s="1" customFormat="1" ht="24" customHeight="1">
      <c r="B219" s="32"/>
      <c r="C219" s="182" t="s">
        <v>363</v>
      </c>
      <c r="D219" s="182" t="s">
        <v>125</v>
      </c>
      <c r="E219" s="183" t="s">
        <v>364</v>
      </c>
      <c r="F219" s="184" t="s">
        <v>365</v>
      </c>
      <c r="G219" s="185" t="s">
        <v>196</v>
      </c>
      <c r="H219" s="186">
        <v>0.38</v>
      </c>
      <c r="I219" s="187"/>
      <c r="J219" s="186">
        <f>ROUND(I219*H219,0)</f>
        <v>0</v>
      </c>
      <c r="K219" s="184" t="s">
        <v>129</v>
      </c>
      <c r="L219" s="36"/>
      <c r="M219" s="188" t="s">
        <v>1</v>
      </c>
      <c r="N219" s="189" t="s">
        <v>42</v>
      </c>
      <c r="O219" s="64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192" t="s">
        <v>220</v>
      </c>
      <c r="AT219" s="192" t="s">
        <v>125</v>
      </c>
      <c r="AU219" s="192" t="s">
        <v>131</v>
      </c>
      <c r="AY219" s="15" t="s">
        <v>122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5" t="s">
        <v>131</v>
      </c>
      <c r="BK219" s="193">
        <f>ROUND(I219*H219,0)</f>
        <v>0</v>
      </c>
      <c r="BL219" s="15" t="s">
        <v>220</v>
      </c>
      <c r="BM219" s="192" t="s">
        <v>366</v>
      </c>
    </row>
    <row r="220" spans="2:63" s="11" customFormat="1" ht="22.9" customHeight="1">
      <c r="B220" s="166"/>
      <c r="C220" s="167"/>
      <c r="D220" s="168" t="s">
        <v>75</v>
      </c>
      <c r="E220" s="180" t="s">
        <v>367</v>
      </c>
      <c r="F220" s="180" t="s">
        <v>368</v>
      </c>
      <c r="G220" s="167"/>
      <c r="H220" s="167"/>
      <c r="I220" s="170"/>
      <c r="J220" s="181">
        <f>BK220</f>
        <v>0</v>
      </c>
      <c r="K220" s="167"/>
      <c r="L220" s="172"/>
      <c r="M220" s="173"/>
      <c r="N220" s="174"/>
      <c r="O220" s="174"/>
      <c r="P220" s="175">
        <f>SUM(P221:P234)</f>
        <v>0</v>
      </c>
      <c r="Q220" s="174"/>
      <c r="R220" s="175">
        <f>SUM(R221:R234)</f>
        <v>0.114</v>
      </c>
      <c r="S220" s="174"/>
      <c r="T220" s="176">
        <f>SUM(T221:T234)</f>
        <v>0.12</v>
      </c>
      <c r="AR220" s="177" t="s">
        <v>131</v>
      </c>
      <c r="AT220" s="178" t="s">
        <v>75</v>
      </c>
      <c r="AU220" s="178" t="s">
        <v>8</v>
      </c>
      <c r="AY220" s="177" t="s">
        <v>122</v>
      </c>
      <c r="BK220" s="179">
        <f>SUM(BK221:BK234)</f>
        <v>0</v>
      </c>
    </row>
    <row r="221" spans="2:65" s="1" customFormat="1" ht="24" customHeight="1">
      <c r="B221" s="32"/>
      <c r="C221" s="182" t="s">
        <v>369</v>
      </c>
      <c r="D221" s="182" t="s">
        <v>125</v>
      </c>
      <c r="E221" s="183" t="s">
        <v>370</v>
      </c>
      <c r="F221" s="184" t="s">
        <v>371</v>
      </c>
      <c r="G221" s="185" t="s">
        <v>163</v>
      </c>
      <c r="H221" s="186">
        <v>3</v>
      </c>
      <c r="I221" s="187"/>
      <c r="J221" s="186">
        <f aca="true" t="shared" si="10" ref="J221:J234">ROUND(I221*H221,0)</f>
        <v>0</v>
      </c>
      <c r="K221" s="184" t="s">
        <v>129</v>
      </c>
      <c r="L221" s="36"/>
      <c r="M221" s="188" t="s">
        <v>1</v>
      </c>
      <c r="N221" s="189" t="s">
        <v>42</v>
      </c>
      <c r="O221" s="64"/>
      <c r="P221" s="190">
        <f aca="true" t="shared" si="11" ref="P221:P234">O221*H221</f>
        <v>0</v>
      </c>
      <c r="Q221" s="190">
        <v>0</v>
      </c>
      <c r="R221" s="190">
        <f aca="true" t="shared" si="12" ref="R221:R234">Q221*H221</f>
        <v>0</v>
      </c>
      <c r="S221" s="190">
        <v>0</v>
      </c>
      <c r="T221" s="191">
        <f aca="true" t="shared" si="13" ref="T221:T234">S221*H221</f>
        <v>0</v>
      </c>
      <c r="AR221" s="192" t="s">
        <v>220</v>
      </c>
      <c r="AT221" s="192" t="s">
        <v>125</v>
      </c>
      <c r="AU221" s="192" t="s">
        <v>131</v>
      </c>
      <c r="AY221" s="15" t="s">
        <v>122</v>
      </c>
      <c r="BE221" s="193">
        <f aca="true" t="shared" si="14" ref="BE221:BE234">IF(N221="základní",J221,0)</f>
        <v>0</v>
      </c>
      <c r="BF221" s="193">
        <f aca="true" t="shared" si="15" ref="BF221:BF234">IF(N221="snížená",J221,0)</f>
        <v>0</v>
      </c>
      <c r="BG221" s="193">
        <f aca="true" t="shared" si="16" ref="BG221:BG234">IF(N221="zákl. přenesená",J221,0)</f>
        <v>0</v>
      </c>
      <c r="BH221" s="193">
        <f aca="true" t="shared" si="17" ref="BH221:BH234">IF(N221="sníž. přenesená",J221,0)</f>
        <v>0</v>
      </c>
      <c r="BI221" s="193">
        <f aca="true" t="shared" si="18" ref="BI221:BI234">IF(N221="nulová",J221,0)</f>
        <v>0</v>
      </c>
      <c r="BJ221" s="15" t="s">
        <v>131</v>
      </c>
      <c r="BK221" s="193">
        <f aca="true" t="shared" si="19" ref="BK221:BK234">ROUND(I221*H221,0)</f>
        <v>0</v>
      </c>
      <c r="BL221" s="15" t="s">
        <v>220</v>
      </c>
      <c r="BM221" s="192" t="s">
        <v>372</v>
      </c>
    </row>
    <row r="222" spans="2:65" s="1" customFormat="1" ht="16.5" customHeight="1">
      <c r="B222" s="32"/>
      <c r="C222" s="217" t="s">
        <v>373</v>
      </c>
      <c r="D222" s="217" t="s">
        <v>282</v>
      </c>
      <c r="E222" s="218" t="s">
        <v>374</v>
      </c>
      <c r="F222" s="219" t="s">
        <v>375</v>
      </c>
      <c r="G222" s="220" t="s">
        <v>163</v>
      </c>
      <c r="H222" s="221">
        <v>1</v>
      </c>
      <c r="I222" s="222"/>
      <c r="J222" s="221">
        <f t="shared" si="10"/>
        <v>0</v>
      </c>
      <c r="K222" s="219" t="s">
        <v>1</v>
      </c>
      <c r="L222" s="223"/>
      <c r="M222" s="224" t="s">
        <v>1</v>
      </c>
      <c r="N222" s="225" t="s">
        <v>42</v>
      </c>
      <c r="O222" s="64"/>
      <c r="P222" s="190">
        <f t="shared" si="11"/>
        <v>0</v>
      </c>
      <c r="Q222" s="190">
        <v>0.028</v>
      </c>
      <c r="R222" s="190">
        <f t="shared" si="12"/>
        <v>0.028</v>
      </c>
      <c r="S222" s="190">
        <v>0</v>
      </c>
      <c r="T222" s="191">
        <f t="shared" si="13"/>
        <v>0</v>
      </c>
      <c r="AR222" s="192" t="s">
        <v>285</v>
      </c>
      <c r="AT222" s="192" t="s">
        <v>282</v>
      </c>
      <c r="AU222" s="192" t="s">
        <v>131</v>
      </c>
      <c r="AY222" s="15" t="s">
        <v>122</v>
      </c>
      <c r="BE222" s="193">
        <f t="shared" si="14"/>
        <v>0</v>
      </c>
      <c r="BF222" s="193">
        <f t="shared" si="15"/>
        <v>0</v>
      </c>
      <c r="BG222" s="193">
        <f t="shared" si="16"/>
        <v>0</v>
      </c>
      <c r="BH222" s="193">
        <f t="shared" si="17"/>
        <v>0</v>
      </c>
      <c r="BI222" s="193">
        <f t="shared" si="18"/>
        <v>0</v>
      </c>
      <c r="BJ222" s="15" t="s">
        <v>131</v>
      </c>
      <c r="BK222" s="193">
        <f t="shared" si="19"/>
        <v>0</v>
      </c>
      <c r="BL222" s="15" t="s">
        <v>220</v>
      </c>
      <c r="BM222" s="192" t="s">
        <v>376</v>
      </c>
    </row>
    <row r="223" spans="2:65" s="1" customFormat="1" ht="16.5" customHeight="1">
      <c r="B223" s="32"/>
      <c r="C223" s="217" t="s">
        <v>377</v>
      </c>
      <c r="D223" s="217" t="s">
        <v>282</v>
      </c>
      <c r="E223" s="218" t="s">
        <v>378</v>
      </c>
      <c r="F223" s="219" t="s">
        <v>379</v>
      </c>
      <c r="G223" s="220" t="s">
        <v>163</v>
      </c>
      <c r="H223" s="221">
        <v>1</v>
      </c>
      <c r="I223" s="222"/>
      <c r="J223" s="221">
        <f t="shared" si="10"/>
        <v>0</v>
      </c>
      <c r="K223" s="219" t="s">
        <v>1</v>
      </c>
      <c r="L223" s="223"/>
      <c r="M223" s="224" t="s">
        <v>1</v>
      </c>
      <c r="N223" s="225" t="s">
        <v>42</v>
      </c>
      <c r="O223" s="64"/>
      <c r="P223" s="190">
        <f t="shared" si="11"/>
        <v>0</v>
      </c>
      <c r="Q223" s="190">
        <v>0.028</v>
      </c>
      <c r="R223" s="190">
        <f t="shared" si="12"/>
        <v>0.028</v>
      </c>
      <c r="S223" s="190">
        <v>0</v>
      </c>
      <c r="T223" s="191">
        <f t="shared" si="13"/>
        <v>0</v>
      </c>
      <c r="AR223" s="192" t="s">
        <v>285</v>
      </c>
      <c r="AT223" s="192" t="s">
        <v>282</v>
      </c>
      <c r="AU223" s="192" t="s">
        <v>131</v>
      </c>
      <c r="AY223" s="15" t="s">
        <v>122</v>
      </c>
      <c r="BE223" s="193">
        <f t="shared" si="14"/>
        <v>0</v>
      </c>
      <c r="BF223" s="193">
        <f t="shared" si="15"/>
        <v>0</v>
      </c>
      <c r="BG223" s="193">
        <f t="shared" si="16"/>
        <v>0</v>
      </c>
      <c r="BH223" s="193">
        <f t="shared" si="17"/>
        <v>0</v>
      </c>
      <c r="BI223" s="193">
        <f t="shared" si="18"/>
        <v>0</v>
      </c>
      <c r="BJ223" s="15" t="s">
        <v>131</v>
      </c>
      <c r="BK223" s="193">
        <f t="shared" si="19"/>
        <v>0</v>
      </c>
      <c r="BL223" s="15" t="s">
        <v>220</v>
      </c>
      <c r="BM223" s="192" t="s">
        <v>380</v>
      </c>
    </row>
    <row r="224" spans="2:65" s="1" customFormat="1" ht="16.5" customHeight="1">
      <c r="B224" s="32"/>
      <c r="C224" s="217" t="s">
        <v>381</v>
      </c>
      <c r="D224" s="217" t="s">
        <v>282</v>
      </c>
      <c r="E224" s="218" t="s">
        <v>382</v>
      </c>
      <c r="F224" s="219" t="s">
        <v>383</v>
      </c>
      <c r="G224" s="220" t="s">
        <v>163</v>
      </c>
      <c r="H224" s="221">
        <v>1</v>
      </c>
      <c r="I224" s="222"/>
      <c r="J224" s="221">
        <f t="shared" si="10"/>
        <v>0</v>
      </c>
      <c r="K224" s="219" t="s">
        <v>1</v>
      </c>
      <c r="L224" s="223"/>
      <c r="M224" s="224" t="s">
        <v>1</v>
      </c>
      <c r="N224" s="225" t="s">
        <v>42</v>
      </c>
      <c r="O224" s="64"/>
      <c r="P224" s="190">
        <f t="shared" si="11"/>
        <v>0</v>
      </c>
      <c r="Q224" s="190">
        <v>0.028</v>
      </c>
      <c r="R224" s="190">
        <f t="shared" si="12"/>
        <v>0.028</v>
      </c>
      <c r="S224" s="190">
        <v>0</v>
      </c>
      <c r="T224" s="191">
        <f t="shared" si="13"/>
        <v>0</v>
      </c>
      <c r="AR224" s="192" t="s">
        <v>285</v>
      </c>
      <c r="AT224" s="192" t="s">
        <v>282</v>
      </c>
      <c r="AU224" s="192" t="s">
        <v>131</v>
      </c>
      <c r="AY224" s="15" t="s">
        <v>122</v>
      </c>
      <c r="BE224" s="193">
        <f t="shared" si="14"/>
        <v>0</v>
      </c>
      <c r="BF224" s="193">
        <f t="shared" si="15"/>
        <v>0</v>
      </c>
      <c r="BG224" s="193">
        <f t="shared" si="16"/>
        <v>0</v>
      </c>
      <c r="BH224" s="193">
        <f t="shared" si="17"/>
        <v>0</v>
      </c>
      <c r="BI224" s="193">
        <f t="shared" si="18"/>
        <v>0</v>
      </c>
      <c r="BJ224" s="15" t="s">
        <v>131</v>
      </c>
      <c r="BK224" s="193">
        <f t="shared" si="19"/>
        <v>0</v>
      </c>
      <c r="BL224" s="15" t="s">
        <v>220</v>
      </c>
      <c r="BM224" s="192" t="s">
        <v>384</v>
      </c>
    </row>
    <row r="225" spans="2:65" s="1" customFormat="1" ht="24" customHeight="1">
      <c r="B225" s="32"/>
      <c r="C225" s="182" t="s">
        <v>385</v>
      </c>
      <c r="D225" s="182" t="s">
        <v>125</v>
      </c>
      <c r="E225" s="183" t="s">
        <v>386</v>
      </c>
      <c r="F225" s="184" t="s">
        <v>387</v>
      </c>
      <c r="G225" s="185" t="s">
        <v>163</v>
      </c>
      <c r="H225" s="186">
        <v>1</v>
      </c>
      <c r="I225" s="187"/>
      <c r="J225" s="186">
        <f t="shared" si="10"/>
        <v>0</v>
      </c>
      <c r="K225" s="184" t="s">
        <v>129</v>
      </c>
      <c r="L225" s="36"/>
      <c r="M225" s="188" t="s">
        <v>1</v>
      </c>
      <c r="N225" s="189" t="s">
        <v>42</v>
      </c>
      <c r="O225" s="64"/>
      <c r="P225" s="190">
        <f t="shared" si="11"/>
        <v>0</v>
      </c>
      <c r="Q225" s="190">
        <v>0</v>
      </c>
      <c r="R225" s="190">
        <f t="shared" si="12"/>
        <v>0</v>
      </c>
      <c r="S225" s="190">
        <v>0</v>
      </c>
      <c r="T225" s="191">
        <f t="shared" si="13"/>
        <v>0</v>
      </c>
      <c r="AR225" s="192" t="s">
        <v>220</v>
      </c>
      <c r="AT225" s="192" t="s">
        <v>125</v>
      </c>
      <c r="AU225" s="192" t="s">
        <v>131</v>
      </c>
      <c r="AY225" s="15" t="s">
        <v>122</v>
      </c>
      <c r="BE225" s="193">
        <f t="shared" si="14"/>
        <v>0</v>
      </c>
      <c r="BF225" s="193">
        <f t="shared" si="15"/>
        <v>0</v>
      </c>
      <c r="BG225" s="193">
        <f t="shared" si="16"/>
        <v>0</v>
      </c>
      <c r="BH225" s="193">
        <f t="shared" si="17"/>
        <v>0</v>
      </c>
      <c r="BI225" s="193">
        <f t="shared" si="18"/>
        <v>0</v>
      </c>
      <c r="BJ225" s="15" t="s">
        <v>131</v>
      </c>
      <c r="BK225" s="193">
        <f t="shared" si="19"/>
        <v>0</v>
      </c>
      <c r="BL225" s="15" t="s">
        <v>220</v>
      </c>
      <c r="BM225" s="192" t="s">
        <v>388</v>
      </c>
    </row>
    <row r="226" spans="2:65" s="1" customFormat="1" ht="16.5" customHeight="1">
      <c r="B226" s="32"/>
      <c r="C226" s="217" t="s">
        <v>389</v>
      </c>
      <c r="D226" s="217" t="s">
        <v>282</v>
      </c>
      <c r="E226" s="218" t="s">
        <v>390</v>
      </c>
      <c r="F226" s="219" t="s">
        <v>391</v>
      </c>
      <c r="G226" s="220" t="s">
        <v>163</v>
      </c>
      <c r="H226" s="221">
        <v>1</v>
      </c>
      <c r="I226" s="222"/>
      <c r="J226" s="221">
        <f t="shared" si="10"/>
        <v>0</v>
      </c>
      <c r="K226" s="219" t="s">
        <v>1</v>
      </c>
      <c r="L226" s="223"/>
      <c r="M226" s="224" t="s">
        <v>1</v>
      </c>
      <c r="N226" s="225" t="s">
        <v>42</v>
      </c>
      <c r="O226" s="64"/>
      <c r="P226" s="190">
        <f t="shared" si="11"/>
        <v>0</v>
      </c>
      <c r="Q226" s="190">
        <v>0.03</v>
      </c>
      <c r="R226" s="190">
        <f t="shared" si="12"/>
        <v>0.03</v>
      </c>
      <c r="S226" s="190">
        <v>0</v>
      </c>
      <c r="T226" s="191">
        <f t="shared" si="13"/>
        <v>0</v>
      </c>
      <c r="AR226" s="192" t="s">
        <v>285</v>
      </c>
      <c r="AT226" s="192" t="s">
        <v>282</v>
      </c>
      <c r="AU226" s="192" t="s">
        <v>131</v>
      </c>
      <c r="AY226" s="15" t="s">
        <v>122</v>
      </c>
      <c r="BE226" s="193">
        <f t="shared" si="14"/>
        <v>0</v>
      </c>
      <c r="BF226" s="193">
        <f t="shared" si="15"/>
        <v>0</v>
      </c>
      <c r="BG226" s="193">
        <f t="shared" si="16"/>
        <v>0</v>
      </c>
      <c r="BH226" s="193">
        <f t="shared" si="17"/>
        <v>0</v>
      </c>
      <c r="BI226" s="193">
        <f t="shared" si="18"/>
        <v>0</v>
      </c>
      <c r="BJ226" s="15" t="s">
        <v>131</v>
      </c>
      <c r="BK226" s="193">
        <f t="shared" si="19"/>
        <v>0</v>
      </c>
      <c r="BL226" s="15" t="s">
        <v>220</v>
      </c>
      <c r="BM226" s="192" t="s">
        <v>392</v>
      </c>
    </row>
    <row r="227" spans="2:65" s="1" customFormat="1" ht="24" customHeight="1">
      <c r="B227" s="32"/>
      <c r="C227" s="182" t="s">
        <v>393</v>
      </c>
      <c r="D227" s="182" t="s">
        <v>125</v>
      </c>
      <c r="E227" s="183" t="s">
        <v>394</v>
      </c>
      <c r="F227" s="184" t="s">
        <v>395</v>
      </c>
      <c r="G227" s="185" t="s">
        <v>163</v>
      </c>
      <c r="H227" s="186">
        <v>5</v>
      </c>
      <c r="I227" s="187"/>
      <c r="J227" s="186">
        <f t="shared" si="10"/>
        <v>0</v>
      </c>
      <c r="K227" s="184" t="s">
        <v>129</v>
      </c>
      <c r="L227" s="36"/>
      <c r="M227" s="188" t="s">
        <v>1</v>
      </c>
      <c r="N227" s="189" t="s">
        <v>42</v>
      </c>
      <c r="O227" s="64"/>
      <c r="P227" s="190">
        <f t="shared" si="11"/>
        <v>0</v>
      </c>
      <c r="Q227" s="190">
        <v>0</v>
      </c>
      <c r="R227" s="190">
        <f t="shared" si="12"/>
        <v>0</v>
      </c>
      <c r="S227" s="190">
        <v>0.024</v>
      </c>
      <c r="T227" s="191">
        <f t="shared" si="13"/>
        <v>0.12</v>
      </c>
      <c r="AR227" s="192" t="s">
        <v>220</v>
      </c>
      <c r="AT227" s="192" t="s">
        <v>125</v>
      </c>
      <c r="AU227" s="192" t="s">
        <v>131</v>
      </c>
      <c r="AY227" s="15" t="s">
        <v>122</v>
      </c>
      <c r="BE227" s="193">
        <f t="shared" si="14"/>
        <v>0</v>
      </c>
      <c r="BF227" s="193">
        <f t="shared" si="15"/>
        <v>0</v>
      </c>
      <c r="BG227" s="193">
        <f t="shared" si="16"/>
        <v>0</v>
      </c>
      <c r="BH227" s="193">
        <f t="shared" si="17"/>
        <v>0</v>
      </c>
      <c r="BI227" s="193">
        <f t="shared" si="18"/>
        <v>0</v>
      </c>
      <c r="BJ227" s="15" t="s">
        <v>131</v>
      </c>
      <c r="BK227" s="193">
        <f t="shared" si="19"/>
        <v>0</v>
      </c>
      <c r="BL227" s="15" t="s">
        <v>220</v>
      </c>
      <c r="BM227" s="192" t="s">
        <v>396</v>
      </c>
    </row>
    <row r="228" spans="2:65" s="1" customFormat="1" ht="24" customHeight="1">
      <c r="B228" s="32"/>
      <c r="C228" s="182" t="s">
        <v>397</v>
      </c>
      <c r="D228" s="182" t="s">
        <v>125</v>
      </c>
      <c r="E228" s="183" t="s">
        <v>398</v>
      </c>
      <c r="F228" s="184" t="s">
        <v>399</v>
      </c>
      <c r="G228" s="185" t="s">
        <v>163</v>
      </c>
      <c r="H228" s="186">
        <v>1</v>
      </c>
      <c r="I228" s="187"/>
      <c r="J228" s="186">
        <f t="shared" si="10"/>
        <v>0</v>
      </c>
      <c r="K228" s="184" t="s">
        <v>1</v>
      </c>
      <c r="L228" s="36"/>
      <c r="M228" s="188" t="s">
        <v>1</v>
      </c>
      <c r="N228" s="189" t="s">
        <v>42</v>
      </c>
      <c r="O228" s="64"/>
      <c r="P228" s="190">
        <f t="shared" si="11"/>
        <v>0</v>
      </c>
      <c r="Q228" s="190">
        <v>0</v>
      </c>
      <c r="R228" s="190">
        <f t="shared" si="12"/>
        <v>0</v>
      </c>
      <c r="S228" s="190">
        <v>0</v>
      </c>
      <c r="T228" s="191">
        <f t="shared" si="13"/>
        <v>0</v>
      </c>
      <c r="AR228" s="192" t="s">
        <v>220</v>
      </c>
      <c r="AT228" s="192" t="s">
        <v>125</v>
      </c>
      <c r="AU228" s="192" t="s">
        <v>131</v>
      </c>
      <c r="AY228" s="15" t="s">
        <v>122</v>
      </c>
      <c r="BE228" s="193">
        <f t="shared" si="14"/>
        <v>0</v>
      </c>
      <c r="BF228" s="193">
        <f t="shared" si="15"/>
        <v>0</v>
      </c>
      <c r="BG228" s="193">
        <f t="shared" si="16"/>
        <v>0</v>
      </c>
      <c r="BH228" s="193">
        <f t="shared" si="17"/>
        <v>0</v>
      </c>
      <c r="BI228" s="193">
        <f t="shared" si="18"/>
        <v>0</v>
      </c>
      <c r="BJ228" s="15" t="s">
        <v>131</v>
      </c>
      <c r="BK228" s="193">
        <f t="shared" si="19"/>
        <v>0</v>
      </c>
      <c r="BL228" s="15" t="s">
        <v>220</v>
      </c>
      <c r="BM228" s="192" t="s">
        <v>400</v>
      </c>
    </row>
    <row r="229" spans="2:65" s="1" customFormat="1" ht="16.5" customHeight="1">
      <c r="B229" s="32"/>
      <c r="C229" s="182" t="s">
        <v>401</v>
      </c>
      <c r="D229" s="182" t="s">
        <v>125</v>
      </c>
      <c r="E229" s="183" t="s">
        <v>402</v>
      </c>
      <c r="F229" s="184" t="s">
        <v>403</v>
      </c>
      <c r="G229" s="185" t="s">
        <v>163</v>
      </c>
      <c r="H229" s="186">
        <v>1</v>
      </c>
      <c r="I229" s="187"/>
      <c r="J229" s="186">
        <f t="shared" si="10"/>
        <v>0</v>
      </c>
      <c r="K229" s="184" t="s">
        <v>1</v>
      </c>
      <c r="L229" s="36"/>
      <c r="M229" s="188" t="s">
        <v>1</v>
      </c>
      <c r="N229" s="189" t="s">
        <v>42</v>
      </c>
      <c r="O229" s="64"/>
      <c r="P229" s="190">
        <f t="shared" si="11"/>
        <v>0</v>
      </c>
      <c r="Q229" s="190">
        <v>0</v>
      </c>
      <c r="R229" s="190">
        <f t="shared" si="12"/>
        <v>0</v>
      </c>
      <c r="S229" s="190">
        <v>0</v>
      </c>
      <c r="T229" s="191">
        <f t="shared" si="13"/>
        <v>0</v>
      </c>
      <c r="AR229" s="192" t="s">
        <v>220</v>
      </c>
      <c r="AT229" s="192" t="s">
        <v>125</v>
      </c>
      <c r="AU229" s="192" t="s">
        <v>131</v>
      </c>
      <c r="AY229" s="15" t="s">
        <v>122</v>
      </c>
      <c r="BE229" s="193">
        <f t="shared" si="14"/>
        <v>0</v>
      </c>
      <c r="BF229" s="193">
        <f t="shared" si="15"/>
        <v>0</v>
      </c>
      <c r="BG229" s="193">
        <f t="shared" si="16"/>
        <v>0</v>
      </c>
      <c r="BH229" s="193">
        <f t="shared" si="17"/>
        <v>0</v>
      </c>
      <c r="BI229" s="193">
        <f t="shared" si="18"/>
        <v>0</v>
      </c>
      <c r="BJ229" s="15" t="s">
        <v>131</v>
      </c>
      <c r="BK229" s="193">
        <f t="shared" si="19"/>
        <v>0</v>
      </c>
      <c r="BL229" s="15" t="s">
        <v>220</v>
      </c>
      <c r="BM229" s="192" t="s">
        <v>404</v>
      </c>
    </row>
    <row r="230" spans="2:65" s="1" customFormat="1" ht="16.5" customHeight="1">
      <c r="B230" s="32"/>
      <c r="C230" s="182" t="s">
        <v>405</v>
      </c>
      <c r="D230" s="182" t="s">
        <v>125</v>
      </c>
      <c r="E230" s="183" t="s">
        <v>406</v>
      </c>
      <c r="F230" s="184" t="s">
        <v>407</v>
      </c>
      <c r="G230" s="185" t="s">
        <v>163</v>
      </c>
      <c r="H230" s="186">
        <v>1</v>
      </c>
      <c r="I230" s="187"/>
      <c r="J230" s="186">
        <f t="shared" si="10"/>
        <v>0</v>
      </c>
      <c r="K230" s="184" t="s">
        <v>1</v>
      </c>
      <c r="L230" s="36"/>
      <c r="M230" s="188" t="s">
        <v>1</v>
      </c>
      <c r="N230" s="189" t="s">
        <v>42</v>
      </c>
      <c r="O230" s="64"/>
      <c r="P230" s="190">
        <f t="shared" si="11"/>
        <v>0</v>
      </c>
      <c r="Q230" s="190">
        <v>0</v>
      </c>
      <c r="R230" s="190">
        <f t="shared" si="12"/>
        <v>0</v>
      </c>
      <c r="S230" s="190">
        <v>0</v>
      </c>
      <c r="T230" s="191">
        <f t="shared" si="13"/>
        <v>0</v>
      </c>
      <c r="AR230" s="192" t="s">
        <v>220</v>
      </c>
      <c r="AT230" s="192" t="s">
        <v>125</v>
      </c>
      <c r="AU230" s="192" t="s">
        <v>131</v>
      </c>
      <c r="AY230" s="15" t="s">
        <v>122</v>
      </c>
      <c r="BE230" s="193">
        <f t="shared" si="14"/>
        <v>0</v>
      </c>
      <c r="BF230" s="193">
        <f t="shared" si="15"/>
        <v>0</v>
      </c>
      <c r="BG230" s="193">
        <f t="shared" si="16"/>
        <v>0</v>
      </c>
      <c r="BH230" s="193">
        <f t="shared" si="17"/>
        <v>0</v>
      </c>
      <c r="BI230" s="193">
        <f t="shared" si="18"/>
        <v>0</v>
      </c>
      <c r="BJ230" s="15" t="s">
        <v>131</v>
      </c>
      <c r="BK230" s="193">
        <f t="shared" si="19"/>
        <v>0</v>
      </c>
      <c r="BL230" s="15" t="s">
        <v>220</v>
      </c>
      <c r="BM230" s="192" t="s">
        <v>408</v>
      </c>
    </row>
    <row r="231" spans="2:65" s="1" customFormat="1" ht="16.5" customHeight="1">
      <c r="B231" s="32"/>
      <c r="C231" s="182" t="s">
        <v>409</v>
      </c>
      <c r="D231" s="182" t="s">
        <v>125</v>
      </c>
      <c r="E231" s="183" t="s">
        <v>410</v>
      </c>
      <c r="F231" s="184" t="s">
        <v>411</v>
      </c>
      <c r="G231" s="185" t="s">
        <v>163</v>
      </c>
      <c r="H231" s="186">
        <v>1</v>
      </c>
      <c r="I231" s="187"/>
      <c r="J231" s="186">
        <f t="shared" si="10"/>
        <v>0</v>
      </c>
      <c r="K231" s="184" t="s">
        <v>1</v>
      </c>
      <c r="L231" s="36"/>
      <c r="M231" s="188" t="s">
        <v>1</v>
      </c>
      <c r="N231" s="189" t="s">
        <v>42</v>
      </c>
      <c r="O231" s="64"/>
      <c r="P231" s="190">
        <f t="shared" si="11"/>
        <v>0</v>
      </c>
      <c r="Q231" s="190">
        <v>0</v>
      </c>
      <c r="R231" s="190">
        <f t="shared" si="12"/>
        <v>0</v>
      </c>
      <c r="S231" s="190">
        <v>0</v>
      </c>
      <c r="T231" s="191">
        <f t="shared" si="13"/>
        <v>0</v>
      </c>
      <c r="AR231" s="192" t="s">
        <v>220</v>
      </c>
      <c r="AT231" s="192" t="s">
        <v>125</v>
      </c>
      <c r="AU231" s="192" t="s">
        <v>131</v>
      </c>
      <c r="AY231" s="15" t="s">
        <v>122</v>
      </c>
      <c r="BE231" s="193">
        <f t="shared" si="14"/>
        <v>0</v>
      </c>
      <c r="BF231" s="193">
        <f t="shared" si="15"/>
        <v>0</v>
      </c>
      <c r="BG231" s="193">
        <f t="shared" si="16"/>
        <v>0</v>
      </c>
      <c r="BH231" s="193">
        <f t="shared" si="17"/>
        <v>0</v>
      </c>
      <c r="BI231" s="193">
        <f t="shared" si="18"/>
        <v>0</v>
      </c>
      <c r="BJ231" s="15" t="s">
        <v>131</v>
      </c>
      <c r="BK231" s="193">
        <f t="shared" si="19"/>
        <v>0</v>
      </c>
      <c r="BL231" s="15" t="s">
        <v>220</v>
      </c>
      <c r="BM231" s="192" t="s">
        <v>412</v>
      </c>
    </row>
    <row r="232" spans="2:65" s="1" customFormat="1" ht="16.5" customHeight="1">
      <c r="B232" s="32"/>
      <c r="C232" s="182" t="s">
        <v>413</v>
      </c>
      <c r="D232" s="182" t="s">
        <v>125</v>
      </c>
      <c r="E232" s="183" t="s">
        <v>414</v>
      </c>
      <c r="F232" s="184" t="s">
        <v>415</v>
      </c>
      <c r="G232" s="185" t="s">
        <v>163</v>
      </c>
      <c r="H232" s="186">
        <v>1</v>
      </c>
      <c r="I232" s="187"/>
      <c r="J232" s="186">
        <f t="shared" si="10"/>
        <v>0</v>
      </c>
      <c r="K232" s="184" t="s">
        <v>1</v>
      </c>
      <c r="L232" s="36"/>
      <c r="M232" s="188" t="s">
        <v>1</v>
      </c>
      <c r="N232" s="189" t="s">
        <v>42</v>
      </c>
      <c r="O232" s="64"/>
      <c r="P232" s="190">
        <f t="shared" si="11"/>
        <v>0</v>
      </c>
      <c r="Q232" s="190">
        <v>0</v>
      </c>
      <c r="R232" s="190">
        <f t="shared" si="12"/>
        <v>0</v>
      </c>
      <c r="S232" s="190">
        <v>0</v>
      </c>
      <c r="T232" s="191">
        <f t="shared" si="13"/>
        <v>0</v>
      </c>
      <c r="AR232" s="192" t="s">
        <v>220</v>
      </c>
      <c r="AT232" s="192" t="s">
        <v>125</v>
      </c>
      <c r="AU232" s="192" t="s">
        <v>131</v>
      </c>
      <c r="AY232" s="15" t="s">
        <v>122</v>
      </c>
      <c r="BE232" s="193">
        <f t="shared" si="14"/>
        <v>0</v>
      </c>
      <c r="BF232" s="193">
        <f t="shared" si="15"/>
        <v>0</v>
      </c>
      <c r="BG232" s="193">
        <f t="shared" si="16"/>
        <v>0</v>
      </c>
      <c r="BH232" s="193">
        <f t="shared" si="17"/>
        <v>0</v>
      </c>
      <c r="BI232" s="193">
        <f t="shared" si="18"/>
        <v>0</v>
      </c>
      <c r="BJ232" s="15" t="s">
        <v>131</v>
      </c>
      <c r="BK232" s="193">
        <f t="shared" si="19"/>
        <v>0</v>
      </c>
      <c r="BL232" s="15" t="s">
        <v>220</v>
      </c>
      <c r="BM232" s="192" t="s">
        <v>416</v>
      </c>
    </row>
    <row r="233" spans="2:65" s="1" customFormat="1" ht="16.5" customHeight="1">
      <c r="B233" s="32"/>
      <c r="C233" s="182" t="s">
        <v>417</v>
      </c>
      <c r="D233" s="182" t="s">
        <v>125</v>
      </c>
      <c r="E233" s="183" t="s">
        <v>418</v>
      </c>
      <c r="F233" s="184" t="s">
        <v>419</v>
      </c>
      <c r="G233" s="185" t="s">
        <v>163</v>
      </c>
      <c r="H233" s="186">
        <v>1</v>
      </c>
      <c r="I233" s="187"/>
      <c r="J233" s="186">
        <f t="shared" si="10"/>
        <v>0</v>
      </c>
      <c r="K233" s="184" t="s">
        <v>1</v>
      </c>
      <c r="L233" s="36"/>
      <c r="M233" s="188" t="s">
        <v>1</v>
      </c>
      <c r="N233" s="189" t="s">
        <v>42</v>
      </c>
      <c r="O233" s="64"/>
      <c r="P233" s="190">
        <f t="shared" si="11"/>
        <v>0</v>
      </c>
      <c r="Q233" s="190">
        <v>0</v>
      </c>
      <c r="R233" s="190">
        <f t="shared" si="12"/>
        <v>0</v>
      </c>
      <c r="S233" s="190">
        <v>0</v>
      </c>
      <c r="T233" s="191">
        <f t="shared" si="13"/>
        <v>0</v>
      </c>
      <c r="AR233" s="192" t="s">
        <v>220</v>
      </c>
      <c r="AT233" s="192" t="s">
        <v>125</v>
      </c>
      <c r="AU233" s="192" t="s">
        <v>131</v>
      </c>
      <c r="AY233" s="15" t="s">
        <v>122</v>
      </c>
      <c r="BE233" s="193">
        <f t="shared" si="14"/>
        <v>0</v>
      </c>
      <c r="BF233" s="193">
        <f t="shared" si="15"/>
        <v>0</v>
      </c>
      <c r="BG233" s="193">
        <f t="shared" si="16"/>
        <v>0</v>
      </c>
      <c r="BH233" s="193">
        <f t="shared" si="17"/>
        <v>0</v>
      </c>
      <c r="BI233" s="193">
        <f t="shared" si="18"/>
        <v>0</v>
      </c>
      <c r="BJ233" s="15" t="s">
        <v>131</v>
      </c>
      <c r="BK233" s="193">
        <f t="shared" si="19"/>
        <v>0</v>
      </c>
      <c r="BL233" s="15" t="s">
        <v>220</v>
      </c>
      <c r="BM233" s="192" t="s">
        <v>420</v>
      </c>
    </row>
    <row r="234" spans="2:65" s="1" customFormat="1" ht="24" customHeight="1">
      <c r="B234" s="32"/>
      <c r="C234" s="182" t="s">
        <v>421</v>
      </c>
      <c r="D234" s="182" t="s">
        <v>125</v>
      </c>
      <c r="E234" s="183" t="s">
        <v>422</v>
      </c>
      <c r="F234" s="184" t="s">
        <v>423</v>
      </c>
      <c r="G234" s="185" t="s">
        <v>196</v>
      </c>
      <c r="H234" s="186">
        <v>0.11</v>
      </c>
      <c r="I234" s="187"/>
      <c r="J234" s="186">
        <f t="shared" si="10"/>
        <v>0</v>
      </c>
      <c r="K234" s="184" t="s">
        <v>129</v>
      </c>
      <c r="L234" s="36"/>
      <c r="M234" s="188" t="s">
        <v>1</v>
      </c>
      <c r="N234" s="189" t="s">
        <v>42</v>
      </c>
      <c r="O234" s="64"/>
      <c r="P234" s="190">
        <f t="shared" si="11"/>
        <v>0</v>
      </c>
      <c r="Q234" s="190">
        <v>0</v>
      </c>
      <c r="R234" s="190">
        <f t="shared" si="12"/>
        <v>0</v>
      </c>
      <c r="S234" s="190">
        <v>0</v>
      </c>
      <c r="T234" s="191">
        <f t="shared" si="13"/>
        <v>0</v>
      </c>
      <c r="AR234" s="192" t="s">
        <v>220</v>
      </c>
      <c r="AT234" s="192" t="s">
        <v>125</v>
      </c>
      <c r="AU234" s="192" t="s">
        <v>131</v>
      </c>
      <c r="AY234" s="15" t="s">
        <v>122</v>
      </c>
      <c r="BE234" s="193">
        <f t="shared" si="14"/>
        <v>0</v>
      </c>
      <c r="BF234" s="193">
        <f t="shared" si="15"/>
        <v>0</v>
      </c>
      <c r="BG234" s="193">
        <f t="shared" si="16"/>
        <v>0</v>
      </c>
      <c r="BH234" s="193">
        <f t="shared" si="17"/>
        <v>0</v>
      </c>
      <c r="BI234" s="193">
        <f t="shared" si="18"/>
        <v>0</v>
      </c>
      <c r="BJ234" s="15" t="s">
        <v>131</v>
      </c>
      <c r="BK234" s="193">
        <f t="shared" si="19"/>
        <v>0</v>
      </c>
      <c r="BL234" s="15" t="s">
        <v>220</v>
      </c>
      <c r="BM234" s="192" t="s">
        <v>424</v>
      </c>
    </row>
    <row r="235" spans="2:63" s="11" customFormat="1" ht="22.9" customHeight="1">
      <c r="B235" s="166"/>
      <c r="C235" s="167"/>
      <c r="D235" s="168" t="s">
        <v>75</v>
      </c>
      <c r="E235" s="180" t="s">
        <v>425</v>
      </c>
      <c r="F235" s="180" t="s">
        <v>426</v>
      </c>
      <c r="G235" s="167"/>
      <c r="H235" s="167"/>
      <c r="I235" s="170"/>
      <c r="J235" s="181">
        <f>BK235</f>
        <v>0</v>
      </c>
      <c r="K235" s="167"/>
      <c r="L235" s="172"/>
      <c r="M235" s="173"/>
      <c r="N235" s="174"/>
      <c r="O235" s="174"/>
      <c r="P235" s="175">
        <f>SUM(P236:P242)</f>
        <v>0</v>
      </c>
      <c r="Q235" s="174"/>
      <c r="R235" s="175">
        <f>SUM(R236:R242)</f>
        <v>0.8808680000000001</v>
      </c>
      <c r="S235" s="174"/>
      <c r="T235" s="176">
        <f>SUM(T236:T242)</f>
        <v>0</v>
      </c>
      <c r="AR235" s="177" t="s">
        <v>131</v>
      </c>
      <c r="AT235" s="178" t="s">
        <v>75</v>
      </c>
      <c r="AU235" s="178" t="s">
        <v>8</v>
      </c>
      <c r="AY235" s="177" t="s">
        <v>122</v>
      </c>
      <c r="BK235" s="179">
        <f>SUM(BK236:BK242)</f>
        <v>0</v>
      </c>
    </row>
    <row r="236" spans="2:65" s="1" customFormat="1" ht="24" customHeight="1">
      <c r="B236" s="32"/>
      <c r="C236" s="182" t="s">
        <v>427</v>
      </c>
      <c r="D236" s="182" t="s">
        <v>125</v>
      </c>
      <c r="E236" s="183" t="s">
        <v>428</v>
      </c>
      <c r="F236" s="184" t="s">
        <v>429</v>
      </c>
      <c r="G236" s="185" t="s">
        <v>128</v>
      </c>
      <c r="H236" s="186">
        <v>40.35</v>
      </c>
      <c r="I236" s="187"/>
      <c r="J236" s="186">
        <f>ROUND(I236*H236,0)</f>
        <v>0</v>
      </c>
      <c r="K236" s="184" t="s">
        <v>129</v>
      </c>
      <c r="L236" s="36"/>
      <c r="M236" s="188" t="s">
        <v>1</v>
      </c>
      <c r="N236" s="189" t="s">
        <v>42</v>
      </c>
      <c r="O236" s="64"/>
      <c r="P236" s="190">
        <f>O236*H236</f>
        <v>0</v>
      </c>
      <c r="Q236" s="190">
        <v>0.0054</v>
      </c>
      <c r="R236" s="190">
        <f>Q236*H236</f>
        <v>0.21789000000000003</v>
      </c>
      <c r="S236" s="190">
        <v>0</v>
      </c>
      <c r="T236" s="191">
        <f>S236*H236</f>
        <v>0</v>
      </c>
      <c r="AR236" s="192" t="s">
        <v>220</v>
      </c>
      <c r="AT236" s="192" t="s">
        <v>125</v>
      </c>
      <c r="AU236" s="192" t="s">
        <v>131</v>
      </c>
      <c r="AY236" s="15" t="s">
        <v>122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5" t="s">
        <v>131</v>
      </c>
      <c r="BK236" s="193">
        <f>ROUND(I236*H236,0)</f>
        <v>0</v>
      </c>
      <c r="BL236" s="15" t="s">
        <v>220</v>
      </c>
      <c r="BM236" s="192" t="s">
        <v>430</v>
      </c>
    </row>
    <row r="237" spans="2:51" s="12" customFormat="1" ht="12">
      <c r="B237" s="194"/>
      <c r="C237" s="195"/>
      <c r="D237" s="196" t="s">
        <v>133</v>
      </c>
      <c r="E237" s="197" t="s">
        <v>1</v>
      </c>
      <c r="F237" s="198" t="s">
        <v>431</v>
      </c>
      <c r="G237" s="195"/>
      <c r="H237" s="199">
        <v>40.35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133</v>
      </c>
      <c r="AU237" s="205" t="s">
        <v>131</v>
      </c>
      <c r="AV237" s="12" t="s">
        <v>131</v>
      </c>
      <c r="AW237" s="12" t="s">
        <v>32</v>
      </c>
      <c r="AX237" s="12" t="s">
        <v>8</v>
      </c>
      <c r="AY237" s="205" t="s">
        <v>122</v>
      </c>
    </row>
    <row r="238" spans="2:65" s="1" customFormat="1" ht="36" customHeight="1">
      <c r="B238" s="32"/>
      <c r="C238" s="217" t="s">
        <v>432</v>
      </c>
      <c r="D238" s="217" t="s">
        <v>282</v>
      </c>
      <c r="E238" s="218" t="s">
        <v>433</v>
      </c>
      <c r="F238" s="219" t="s">
        <v>434</v>
      </c>
      <c r="G238" s="220" t="s">
        <v>128</v>
      </c>
      <c r="H238" s="221">
        <v>44.39</v>
      </c>
      <c r="I238" s="222"/>
      <c r="J238" s="221">
        <f>ROUND(I238*H238,0)</f>
        <v>0</v>
      </c>
      <c r="K238" s="219" t="s">
        <v>129</v>
      </c>
      <c r="L238" s="223"/>
      <c r="M238" s="224" t="s">
        <v>1</v>
      </c>
      <c r="N238" s="225" t="s">
        <v>42</v>
      </c>
      <c r="O238" s="64"/>
      <c r="P238" s="190">
        <f>O238*H238</f>
        <v>0</v>
      </c>
      <c r="Q238" s="190">
        <v>0.0142</v>
      </c>
      <c r="R238" s="190">
        <f>Q238*H238</f>
        <v>0.6303380000000001</v>
      </c>
      <c r="S238" s="190">
        <v>0</v>
      </c>
      <c r="T238" s="191">
        <f>S238*H238</f>
        <v>0</v>
      </c>
      <c r="AR238" s="192" t="s">
        <v>285</v>
      </c>
      <c r="AT238" s="192" t="s">
        <v>282</v>
      </c>
      <c r="AU238" s="192" t="s">
        <v>131</v>
      </c>
      <c r="AY238" s="15" t="s">
        <v>122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5" t="s">
        <v>131</v>
      </c>
      <c r="BK238" s="193">
        <f>ROUND(I238*H238,0)</f>
        <v>0</v>
      </c>
      <c r="BL238" s="15" t="s">
        <v>220</v>
      </c>
      <c r="BM238" s="192" t="s">
        <v>435</v>
      </c>
    </row>
    <row r="239" spans="2:51" s="12" customFormat="1" ht="12">
      <c r="B239" s="194"/>
      <c r="C239" s="195"/>
      <c r="D239" s="196" t="s">
        <v>133</v>
      </c>
      <c r="E239" s="197" t="s">
        <v>1</v>
      </c>
      <c r="F239" s="198" t="s">
        <v>436</v>
      </c>
      <c r="G239" s="195"/>
      <c r="H239" s="199">
        <v>44.39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133</v>
      </c>
      <c r="AU239" s="205" t="s">
        <v>131</v>
      </c>
      <c r="AV239" s="12" t="s">
        <v>131</v>
      </c>
      <c r="AW239" s="12" t="s">
        <v>32</v>
      </c>
      <c r="AX239" s="12" t="s">
        <v>8</v>
      </c>
      <c r="AY239" s="205" t="s">
        <v>122</v>
      </c>
    </row>
    <row r="240" spans="2:65" s="1" customFormat="1" ht="24" customHeight="1">
      <c r="B240" s="32"/>
      <c r="C240" s="182" t="s">
        <v>437</v>
      </c>
      <c r="D240" s="182" t="s">
        <v>125</v>
      </c>
      <c r="E240" s="183" t="s">
        <v>438</v>
      </c>
      <c r="F240" s="184" t="s">
        <v>439</v>
      </c>
      <c r="G240" s="185" t="s">
        <v>128</v>
      </c>
      <c r="H240" s="186">
        <v>21.76</v>
      </c>
      <c r="I240" s="187"/>
      <c r="J240" s="186">
        <f>ROUND(I240*H240,0)</f>
        <v>0</v>
      </c>
      <c r="K240" s="184" t="s">
        <v>129</v>
      </c>
      <c r="L240" s="36"/>
      <c r="M240" s="188" t="s">
        <v>1</v>
      </c>
      <c r="N240" s="189" t="s">
        <v>42</v>
      </c>
      <c r="O240" s="64"/>
      <c r="P240" s="190">
        <f>O240*H240</f>
        <v>0</v>
      </c>
      <c r="Q240" s="190">
        <v>0.0015</v>
      </c>
      <c r="R240" s="190">
        <f>Q240*H240</f>
        <v>0.03264</v>
      </c>
      <c r="S240" s="190">
        <v>0</v>
      </c>
      <c r="T240" s="191">
        <f>S240*H240</f>
        <v>0</v>
      </c>
      <c r="AR240" s="192" t="s">
        <v>220</v>
      </c>
      <c r="AT240" s="192" t="s">
        <v>125</v>
      </c>
      <c r="AU240" s="192" t="s">
        <v>131</v>
      </c>
      <c r="AY240" s="15" t="s">
        <v>122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5" t="s">
        <v>131</v>
      </c>
      <c r="BK240" s="193">
        <f>ROUND(I240*H240,0)</f>
        <v>0</v>
      </c>
      <c r="BL240" s="15" t="s">
        <v>220</v>
      </c>
      <c r="BM240" s="192" t="s">
        <v>440</v>
      </c>
    </row>
    <row r="241" spans="2:51" s="12" customFormat="1" ht="12">
      <c r="B241" s="194"/>
      <c r="C241" s="195"/>
      <c r="D241" s="196" t="s">
        <v>133</v>
      </c>
      <c r="E241" s="197" t="s">
        <v>1</v>
      </c>
      <c r="F241" s="198" t="s">
        <v>441</v>
      </c>
      <c r="G241" s="195"/>
      <c r="H241" s="199">
        <v>21.76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133</v>
      </c>
      <c r="AU241" s="205" t="s">
        <v>131</v>
      </c>
      <c r="AV241" s="12" t="s">
        <v>131</v>
      </c>
      <c r="AW241" s="12" t="s">
        <v>32</v>
      </c>
      <c r="AX241" s="12" t="s">
        <v>8</v>
      </c>
      <c r="AY241" s="205" t="s">
        <v>122</v>
      </c>
    </row>
    <row r="242" spans="2:65" s="1" customFormat="1" ht="24" customHeight="1">
      <c r="B242" s="32"/>
      <c r="C242" s="182" t="s">
        <v>442</v>
      </c>
      <c r="D242" s="182" t="s">
        <v>125</v>
      </c>
      <c r="E242" s="183" t="s">
        <v>443</v>
      </c>
      <c r="F242" s="184" t="s">
        <v>444</v>
      </c>
      <c r="G242" s="185" t="s">
        <v>196</v>
      </c>
      <c r="H242" s="186">
        <v>0.88</v>
      </c>
      <c r="I242" s="187"/>
      <c r="J242" s="186">
        <f>ROUND(I242*H242,0)</f>
        <v>0</v>
      </c>
      <c r="K242" s="184" t="s">
        <v>129</v>
      </c>
      <c r="L242" s="36"/>
      <c r="M242" s="188" t="s">
        <v>1</v>
      </c>
      <c r="N242" s="189" t="s">
        <v>42</v>
      </c>
      <c r="O242" s="64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192" t="s">
        <v>220</v>
      </c>
      <c r="AT242" s="192" t="s">
        <v>125</v>
      </c>
      <c r="AU242" s="192" t="s">
        <v>131</v>
      </c>
      <c r="AY242" s="15" t="s">
        <v>122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5" t="s">
        <v>131</v>
      </c>
      <c r="BK242" s="193">
        <f>ROUND(I242*H242,0)</f>
        <v>0</v>
      </c>
      <c r="BL242" s="15" t="s">
        <v>220</v>
      </c>
      <c r="BM242" s="192" t="s">
        <v>445</v>
      </c>
    </row>
    <row r="243" spans="2:63" s="11" customFormat="1" ht="22.9" customHeight="1">
      <c r="B243" s="166"/>
      <c r="C243" s="167"/>
      <c r="D243" s="168" t="s">
        <v>75</v>
      </c>
      <c r="E243" s="180" t="s">
        <v>446</v>
      </c>
      <c r="F243" s="180" t="s">
        <v>447</v>
      </c>
      <c r="G243" s="167"/>
      <c r="H243" s="167"/>
      <c r="I243" s="170"/>
      <c r="J243" s="181">
        <f>BK243</f>
        <v>0</v>
      </c>
      <c r="K243" s="167"/>
      <c r="L243" s="172"/>
      <c r="M243" s="173"/>
      <c r="N243" s="174"/>
      <c r="O243" s="174"/>
      <c r="P243" s="175">
        <f>SUM(P244:P256)</f>
        <v>0</v>
      </c>
      <c r="Q243" s="174"/>
      <c r="R243" s="175">
        <f>SUM(R244:R256)</f>
        <v>0.17776720000000001</v>
      </c>
      <c r="S243" s="174"/>
      <c r="T243" s="176">
        <f>SUM(T244:T256)</f>
        <v>0.10085999999999999</v>
      </c>
      <c r="AR243" s="177" t="s">
        <v>131</v>
      </c>
      <c r="AT243" s="178" t="s">
        <v>75</v>
      </c>
      <c r="AU243" s="178" t="s">
        <v>8</v>
      </c>
      <c r="AY243" s="177" t="s">
        <v>122</v>
      </c>
      <c r="BK243" s="179">
        <f>SUM(BK244:BK256)</f>
        <v>0</v>
      </c>
    </row>
    <row r="244" spans="2:65" s="1" customFormat="1" ht="24" customHeight="1">
      <c r="B244" s="32"/>
      <c r="C244" s="182" t="s">
        <v>448</v>
      </c>
      <c r="D244" s="182" t="s">
        <v>125</v>
      </c>
      <c r="E244" s="183" t="s">
        <v>449</v>
      </c>
      <c r="F244" s="184" t="s">
        <v>450</v>
      </c>
      <c r="G244" s="185" t="s">
        <v>128</v>
      </c>
      <c r="H244" s="186">
        <v>20.64</v>
      </c>
      <c r="I244" s="187"/>
      <c r="J244" s="186">
        <f>ROUND(I244*H244,0)</f>
        <v>0</v>
      </c>
      <c r="K244" s="184" t="s">
        <v>129</v>
      </c>
      <c r="L244" s="36"/>
      <c r="M244" s="188" t="s">
        <v>1</v>
      </c>
      <c r="N244" s="189" t="s">
        <v>42</v>
      </c>
      <c r="O244" s="64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192" t="s">
        <v>220</v>
      </c>
      <c r="AT244" s="192" t="s">
        <v>125</v>
      </c>
      <c r="AU244" s="192" t="s">
        <v>131</v>
      </c>
      <c r="AY244" s="15" t="s">
        <v>122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5" t="s">
        <v>131</v>
      </c>
      <c r="BK244" s="193">
        <f>ROUND(I244*H244,0)</f>
        <v>0</v>
      </c>
      <c r="BL244" s="15" t="s">
        <v>220</v>
      </c>
      <c r="BM244" s="192" t="s">
        <v>451</v>
      </c>
    </row>
    <row r="245" spans="2:51" s="12" customFormat="1" ht="12">
      <c r="B245" s="194"/>
      <c r="C245" s="195"/>
      <c r="D245" s="196" t="s">
        <v>133</v>
      </c>
      <c r="E245" s="197" t="s">
        <v>1</v>
      </c>
      <c r="F245" s="198" t="s">
        <v>452</v>
      </c>
      <c r="G245" s="195"/>
      <c r="H245" s="199">
        <v>20.64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133</v>
      </c>
      <c r="AU245" s="205" t="s">
        <v>131</v>
      </c>
      <c r="AV245" s="12" t="s">
        <v>131</v>
      </c>
      <c r="AW245" s="12" t="s">
        <v>32</v>
      </c>
      <c r="AX245" s="12" t="s">
        <v>8</v>
      </c>
      <c r="AY245" s="205" t="s">
        <v>122</v>
      </c>
    </row>
    <row r="246" spans="2:65" s="1" customFormat="1" ht="16.5" customHeight="1">
      <c r="B246" s="32"/>
      <c r="C246" s="182" t="s">
        <v>453</v>
      </c>
      <c r="D246" s="182" t="s">
        <v>125</v>
      </c>
      <c r="E246" s="183" t="s">
        <v>454</v>
      </c>
      <c r="F246" s="184" t="s">
        <v>455</v>
      </c>
      <c r="G246" s="185" t="s">
        <v>128</v>
      </c>
      <c r="H246" s="186">
        <v>20.64</v>
      </c>
      <c r="I246" s="187"/>
      <c r="J246" s="186">
        <f>ROUND(I246*H246,0)</f>
        <v>0</v>
      </c>
      <c r="K246" s="184" t="s">
        <v>129</v>
      </c>
      <c r="L246" s="36"/>
      <c r="M246" s="188" t="s">
        <v>1</v>
      </c>
      <c r="N246" s="189" t="s">
        <v>42</v>
      </c>
      <c r="O246" s="64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92" t="s">
        <v>220</v>
      </c>
      <c r="AT246" s="192" t="s">
        <v>125</v>
      </c>
      <c r="AU246" s="192" t="s">
        <v>131</v>
      </c>
      <c r="AY246" s="15" t="s">
        <v>122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5" t="s">
        <v>131</v>
      </c>
      <c r="BK246" s="193">
        <f>ROUND(I246*H246,0)</f>
        <v>0</v>
      </c>
      <c r="BL246" s="15" t="s">
        <v>220</v>
      </c>
      <c r="BM246" s="192" t="s">
        <v>456</v>
      </c>
    </row>
    <row r="247" spans="2:65" s="1" customFormat="1" ht="24" customHeight="1">
      <c r="B247" s="32"/>
      <c r="C247" s="182" t="s">
        <v>457</v>
      </c>
      <c r="D247" s="182" t="s">
        <v>125</v>
      </c>
      <c r="E247" s="183" t="s">
        <v>458</v>
      </c>
      <c r="F247" s="184" t="s">
        <v>459</v>
      </c>
      <c r="G247" s="185" t="s">
        <v>128</v>
      </c>
      <c r="H247" s="186">
        <v>20.64</v>
      </c>
      <c r="I247" s="187"/>
      <c r="J247" s="186">
        <f>ROUND(I247*H247,0)</f>
        <v>0</v>
      </c>
      <c r="K247" s="184" t="s">
        <v>129</v>
      </c>
      <c r="L247" s="36"/>
      <c r="M247" s="188" t="s">
        <v>1</v>
      </c>
      <c r="N247" s="189" t="s">
        <v>42</v>
      </c>
      <c r="O247" s="64"/>
      <c r="P247" s="190">
        <f>O247*H247</f>
        <v>0</v>
      </c>
      <c r="Q247" s="190">
        <v>3E-05</v>
      </c>
      <c r="R247" s="190">
        <f>Q247*H247</f>
        <v>0.0006192</v>
      </c>
      <c r="S247" s="190">
        <v>0</v>
      </c>
      <c r="T247" s="191">
        <f>S247*H247</f>
        <v>0</v>
      </c>
      <c r="AR247" s="192" t="s">
        <v>220</v>
      </c>
      <c r="AT247" s="192" t="s">
        <v>125</v>
      </c>
      <c r="AU247" s="192" t="s">
        <v>131</v>
      </c>
      <c r="AY247" s="15" t="s">
        <v>122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5" t="s">
        <v>131</v>
      </c>
      <c r="BK247" s="193">
        <f>ROUND(I247*H247,0)</f>
        <v>0</v>
      </c>
      <c r="BL247" s="15" t="s">
        <v>220</v>
      </c>
      <c r="BM247" s="192" t="s">
        <v>460</v>
      </c>
    </row>
    <row r="248" spans="2:65" s="1" customFormat="1" ht="24" customHeight="1">
      <c r="B248" s="32"/>
      <c r="C248" s="182" t="s">
        <v>461</v>
      </c>
      <c r="D248" s="182" t="s">
        <v>125</v>
      </c>
      <c r="E248" s="183" t="s">
        <v>462</v>
      </c>
      <c r="F248" s="184" t="s">
        <v>463</v>
      </c>
      <c r="G248" s="185" t="s">
        <v>128</v>
      </c>
      <c r="H248" s="186">
        <v>20.64</v>
      </c>
      <c r="I248" s="187"/>
      <c r="J248" s="186">
        <f>ROUND(I248*H248,0)</f>
        <v>0</v>
      </c>
      <c r="K248" s="184" t="s">
        <v>129</v>
      </c>
      <c r="L248" s="36"/>
      <c r="M248" s="188" t="s">
        <v>1</v>
      </c>
      <c r="N248" s="189" t="s">
        <v>42</v>
      </c>
      <c r="O248" s="64"/>
      <c r="P248" s="190">
        <f>O248*H248</f>
        <v>0</v>
      </c>
      <c r="Q248" s="190">
        <v>0.00455</v>
      </c>
      <c r="R248" s="190">
        <f>Q248*H248</f>
        <v>0.09391200000000001</v>
      </c>
      <c r="S248" s="190">
        <v>0</v>
      </c>
      <c r="T248" s="191">
        <f>S248*H248</f>
        <v>0</v>
      </c>
      <c r="AR248" s="192" t="s">
        <v>220</v>
      </c>
      <c r="AT248" s="192" t="s">
        <v>125</v>
      </c>
      <c r="AU248" s="192" t="s">
        <v>131</v>
      </c>
      <c r="AY248" s="15" t="s">
        <v>122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5" t="s">
        <v>131</v>
      </c>
      <c r="BK248" s="193">
        <f>ROUND(I248*H248,0)</f>
        <v>0</v>
      </c>
      <c r="BL248" s="15" t="s">
        <v>220</v>
      </c>
      <c r="BM248" s="192" t="s">
        <v>464</v>
      </c>
    </row>
    <row r="249" spans="2:65" s="1" customFormat="1" ht="24" customHeight="1">
      <c r="B249" s="32"/>
      <c r="C249" s="182" t="s">
        <v>465</v>
      </c>
      <c r="D249" s="182" t="s">
        <v>125</v>
      </c>
      <c r="E249" s="183" t="s">
        <v>466</v>
      </c>
      <c r="F249" s="184" t="s">
        <v>467</v>
      </c>
      <c r="G249" s="185" t="s">
        <v>128</v>
      </c>
      <c r="H249" s="186">
        <v>33.62</v>
      </c>
      <c r="I249" s="187"/>
      <c r="J249" s="186">
        <f>ROUND(I249*H249,0)</f>
        <v>0</v>
      </c>
      <c r="K249" s="184" t="s">
        <v>129</v>
      </c>
      <c r="L249" s="36"/>
      <c r="M249" s="188" t="s">
        <v>1</v>
      </c>
      <c r="N249" s="189" t="s">
        <v>42</v>
      </c>
      <c r="O249" s="64"/>
      <c r="P249" s="190">
        <f>O249*H249</f>
        <v>0</v>
      </c>
      <c r="Q249" s="190">
        <v>0</v>
      </c>
      <c r="R249" s="190">
        <f>Q249*H249</f>
        <v>0</v>
      </c>
      <c r="S249" s="190">
        <v>0.003</v>
      </c>
      <c r="T249" s="191">
        <f>S249*H249</f>
        <v>0.10085999999999999</v>
      </c>
      <c r="AR249" s="192" t="s">
        <v>220</v>
      </c>
      <c r="AT249" s="192" t="s">
        <v>125</v>
      </c>
      <c r="AU249" s="192" t="s">
        <v>131</v>
      </c>
      <c r="AY249" s="15" t="s">
        <v>122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5" t="s">
        <v>131</v>
      </c>
      <c r="BK249" s="193">
        <f>ROUND(I249*H249,0)</f>
        <v>0</v>
      </c>
      <c r="BL249" s="15" t="s">
        <v>220</v>
      </c>
      <c r="BM249" s="192" t="s">
        <v>468</v>
      </c>
    </row>
    <row r="250" spans="2:51" s="12" customFormat="1" ht="12">
      <c r="B250" s="194"/>
      <c r="C250" s="195"/>
      <c r="D250" s="196" t="s">
        <v>133</v>
      </c>
      <c r="E250" s="197" t="s">
        <v>1</v>
      </c>
      <c r="F250" s="198" t="s">
        <v>469</v>
      </c>
      <c r="G250" s="195"/>
      <c r="H250" s="199">
        <v>33.62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133</v>
      </c>
      <c r="AU250" s="205" t="s">
        <v>131</v>
      </c>
      <c r="AV250" s="12" t="s">
        <v>131</v>
      </c>
      <c r="AW250" s="12" t="s">
        <v>32</v>
      </c>
      <c r="AX250" s="12" t="s">
        <v>8</v>
      </c>
      <c r="AY250" s="205" t="s">
        <v>122</v>
      </c>
    </row>
    <row r="251" spans="2:65" s="1" customFormat="1" ht="16.5" customHeight="1">
      <c r="B251" s="32"/>
      <c r="C251" s="182" t="s">
        <v>470</v>
      </c>
      <c r="D251" s="182" t="s">
        <v>125</v>
      </c>
      <c r="E251" s="183" t="s">
        <v>471</v>
      </c>
      <c r="F251" s="184" t="s">
        <v>472</v>
      </c>
      <c r="G251" s="185" t="s">
        <v>128</v>
      </c>
      <c r="H251" s="186">
        <v>20.64</v>
      </c>
      <c r="I251" s="187"/>
      <c r="J251" s="186">
        <f>ROUND(I251*H251,0)</f>
        <v>0</v>
      </c>
      <c r="K251" s="184" t="s">
        <v>129</v>
      </c>
      <c r="L251" s="36"/>
      <c r="M251" s="188" t="s">
        <v>1</v>
      </c>
      <c r="N251" s="189" t="s">
        <v>42</v>
      </c>
      <c r="O251" s="64"/>
      <c r="P251" s="190">
        <f>O251*H251</f>
        <v>0</v>
      </c>
      <c r="Q251" s="190">
        <v>0.0005</v>
      </c>
      <c r="R251" s="190">
        <f>Q251*H251</f>
        <v>0.010320000000000001</v>
      </c>
      <c r="S251" s="190">
        <v>0</v>
      </c>
      <c r="T251" s="191">
        <f>S251*H251</f>
        <v>0</v>
      </c>
      <c r="AR251" s="192" t="s">
        <v>220</v>
      </c>
      <c r="AT251" s="192" t="s">
        <v>125</v>
      </c>
      <c r="AU251" s="192" t="s">
        <v>131</v>
      </c>
      <c r="AY251" s="15" t="s">
        <v>122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5" t="s">
        <v>131</v>
      </c>
      <c r="BK251" s="193">
        <f>ROUND(I251*H251,0)</f>
        <v>0</v>
      </c>
      <c r="BL251" s="15" t="s">
        <v>220</v>
      </c>
      <c r="BM251" s="192" t="s">
        <v>473</v>
      </c>
    </row>
    <row r="252" spans="2:65" s="1" customFormat="1" ht="16.5" customHeight="1">
      <c r="B252" s="32"/>
      <c r="C252" s="217" t="s">
        <v>474</v>
      </c>
      <c r="D252" s="217" t="s">
        <v>282</v>
      </c>
      <c r="E252" s="218" t="s">
        <v>475</v>
      </c>
      <c r="F252" s="219" t="s">
        <v>476</v>
      </c>
      <c r="G252" s="220" t="s">
        <v>128</v>
      </c>
      <c r="H252" s="221">
        <v>30.96</v>
      </c>
      <c r="I252" s="222"/>
      <c r="J252" s="221">
        <f>ROUND(I252*H252,0)</f>
        <v>0</v>
      </c>
      <c r="K252" s="219" t="s">
        <v>129</v>
      </c>
      <c r="L252" s="223"/>
      <c r="M252" s="224" t="s">
        <v>1</v>
      </c>
      <c r="N252" s="225" t="s">
        <v>42</v>
      </c>
      <c r="O252" s="64"/>
      <c r="P252" s="190">
        <f>O252*H252</f>
        <v>0</v>
      </c>
      <c r="Q252" s="190">
        <v>0.00235</v>
      </c>
      <c r="R252" s="190">
        <f>Q252*H252</f>
        <v>0.072756</v>
      </c>
      <c r="S252" s="190">
        <v>0</v>
      </c>
      <c r="T252" s="191">
        <f>S252*H252</f>
        <v>0</v>
      </c>
      <c r="AR252" s="192" t="s">
        <v>285</v>
      </c>
      <c r="AT252" s="192" t="s">
        <v>282</v>
      </c>
      <c r="AU252" s="192" t="s">
        <v>131</v>
      </c>
      <c r="AY252" s="15" t="s">
        <v>122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5" t="s">
        <v>131</v>
      </c>
      <c r="BK252" s="193">
        <f>ROUND(I252*H252,0)</f>
        <v>0</v>
      </c>
      <c r="BL252" s="15" t="s">
        <v>220</v>
      </c>
      <c r="BM252" s="192" t="s">
        <v>477</v>
      </c>
    </row>
    <row r="253" spans="2:51" s="12" customFormat="1" ht="12">
      <c r="B253" s="194"/>
      <c r="C253" s="195"/>
      <c r="D253" s="196" t="s">
        <v>133</v>
      </c>
      <c r="E253" s="197" t="s">
        <v>1</v>
      </c>
      <c r="F253" s="198" t="s">
        <v>478</v>
      </c>
      <c r="G253" s="195"/>
      <c r="H253" s="199">
        <v>30.96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133</v>
      </c>
      <c r="AU253" s="205" t="s">
        <v>131</v>
      </c>
      <c r="AV253" s="12" t="s">
        <v>131</v>
      </c>
      <c r="AW253" s="12" t="s">
        <v>32</v>
      </c>
      <c r="AX253" s="12" t="s">
        <v>8</v>
      </c>
      <c r="AY253" s="205" t="s">
        <v>122</v>
      </c>
    </row>
    <row r="254" spans="2:65" s="1" customFormat="1" ht="16.5" customHeight="1">
      <c r="B254" s="32"/>
      <c r="C254" s="182" t="s">
        <v>479</v>
      </c>
      <c r="D254" s="182" t="s">
        <v>125</v>
      </c>
      <c r="E254" s="183" t="s">
        <v>480</v>
      </c>
      <c r="F254" s="184" t="s">
        <v>481</v>
      </c>
      <c r="G254" s="185" t="s">
        <v>482</v>
      </c>
      <c r="H254" s="186">
        <v>3.8</v>
      </c>
      <c r="I254" s="187"/>
      <c r="J254" s="186">
        <f>ROUND(I254*H254,0)</f>
        <v>0</v>
      </c>
      <c r="K254" s="184" t="s">
        <v>129</v>
      </c>
      <c r="L254" s="36"/>
      <c r="M254" s="188" t="s">
        <v>1</v>
      </c>
      <c r="N254" s="189" t="s">
        <v>42</v>
      </c>
      <c r="O254" s="64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192" t="s">
        <v>220</v>
      </c>
      <c r="AT254" s="192" t="s">
        <v>125</v>
      </c>
      <c r="AU254" s="192" t="s">
        <v>131</v>
      </c>
      <c r="AY254" s="15" t="s">
        <v>122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5" t="s">
        <v>131</v>
      </c>
      <c r="BK254" s="193">
        <f>ROUND(I254*H254,0)</f>
        <v>0</v>
      </c>
      <c r="BL254" s="15" t="s">
        <v>220</v>
      </c>
      <c r="BM254" s="192" t="s">
        <v>483</v>
      </c>
    </row>
    <row r="255" spans="2:65" s="1" customFormat="1" ht="24" customHeight="1">
      <c r="B255" s="32"/>
      <c r="C255" s="217" t="s">
        <v>484</v>
      </c>
      <c r="D255" s="217" t="s">
        <v>282</v>
      </c>
      <c r="E255" s="218" t="s">
        <v>485</v>
      </c>
      <c r="F255" s="219" t="s">
        <v>486</v>
      </c>
      <c r="G255" s="220" t="s">
        <v>482</v>
      </c>
      <c r="H255" s="221">
        <v>4</v>
      </c>
      <c r="I255" s="222"/>
      <c r="J255" s="221">
        <f>ROUND(I255*H255,0)</f>
        <v>0</v>
      </c>
      <c r="K255" s="219" t="s">
        <v>129</v>
      </c>
      <c r="L255" s="223"/>
      <c r="M255" s="224" t="s">
        <v>1</v>
      </c>
      <c r="N255" s="225" t="s">
        <v>42</v>
      </c>
      <c r="O255" s="64"/>
      <c r="P255" s="190">
        <f>O255*H255</f>
        <v>0</v>
      </c>
      <c r="Q255" s="190">
        <v>4E-05</v>
      </c>
      <c r="R255" s="190">
        <f>Q255*H255</f>
        <v>0.00016</v>
      </c>
      <c r="S255" s="190">
        <v>0</v>
      </c>
      <c r="T255" s="191">
        <f>S255*H255</f>
        <v>0</v>
      </c>
      <c r="AR255" s="192" t="s">
        <v>285</v>
      </c>
      <c r="AT255" s="192" t="s">
        <v>282</v>
      </c>
      <c r="AU255" s="192" t="s">
        <v>131</v>
      </c>
      <c r="AY255" s="15" t="s">
        <v>122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5" t="s">
        <v>131</v>
      </c>
      <c r="BK255" s="193">
        <f>ROUND(I255*H255,0)</f>
        <v>0</v>
      </c>
      <c r="BL255" s="15" t="s">
        <v>220</v>
      </c>
      <c r="BM255" s="192" t="s">
        <v>487</v>
      </c>
    </row>
    <row r="256" spans="2:65" s="1" customFormat="1" ht="24" customHeight="1">
      <c r="B256" s="32"/>
      <c r="C256" s="182" t="s">
        <v>488</v>
      </c>
      <c r="D256" s="182" t="s">
        <v>125</v>
      </c>
      <c r="E256" s="183" t="s">
        <v>489</v>
      </c>
      <c r="F256" s="184" t="s">
        <v>490</v>
      </c>
      <c r="G256" s="185" t="s">
        <v>196</v>
      </c>
      <c r="H256" s="186">
        <v>0.18</v>
      </c>
      <c r="I256" s="187"/>
      <c r="J256" s="186">
        <f>ROUND(I256*H256,0)</f>
        <v>0</v>
      </c>
      <c r="K256" s="184" t="s">
        <v>129</v>
      </c>
      <c r="L256" s="36"/>
      <c r="M256" s="188" t="s">
        <v>1</v>
      </c>
      <c r="N256" s="189" t="s">
        <v>42</v>
      </c>
      <c r="O256" s="64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192" t="s">
        <v>220</v>
      </c>
      <c r="AT256" s="192" t="s">
        <v>125</v>
      </c>
      <c r="AU256" s="192" t="s">
        <v>131</v>
      </c>
      <c r="AY256" s="15" t="s">
        <v>122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5" t="s">
        <v>131</v>
      </c>
      <c r="BK256" s="193">
        <f>ROUND(I256*H256,0)</f>
        <v>0</v>
      </c>
      <c r="BL256" s="15" t="s">
        <v>220</v>
      </c>
      <c r="BM256" s="192" t="s">
        <v>491</v>
      </c>
    </row>
    <row r="257" spans="2:63" s="11" customFormat="1" ht="22.9" customHeight="1">
      <c r="B257" s="166"/>
      <c r="C257" s="167"/>
      <c r="D257" s="168" t="s">
        <v>75</v>
      </c>
      <c r="E257" s="180" t="s">
        <v>492</v>
      </c>
      <c r="F257" s="180" t="s">
        <v>493</v>
      </c>
      <c r="G257" s="167"/>
      <c r="H257" s="167"/>
      <c r="I257" s="170"/>
      <c r="J257" s="181">
        <f>BK257</f>
        <v>0</v>
      </c>
      <c r="K257" s="167"/>
      <c r="L257" s="172"/>
      <c r="M257" s="173"/>
      <c r="N257" s="174"/>
      <c r="O257" s="174"/>
      <c r="P257" s="175">
        <f>SUM(P258:P278)</f>
        <v>0</v>
      </c>
      <c r="Q257" s="174"/>
      <c r="R257" s="175">
        <f>SUM(R258:R278)</f>
        <v>1.8081779999999998</v>
      </c>
      <c r="S257" s="174"/>
      <c r="T257" s="176">
        <f>SUM(T258:T278)</f>
        <v>0</v>
      </c>
      <c r="AR257" s="177" t="s">
        <v>131</v>
      </c>
      <c r="AT257" s="178" t="s">
        <v>75</v>
      </c>
      <c r="AU257" s="178" t="s">
        <v>8</v>
      </c>
      <c r="AY257" s="177" t="s">
        <v>122</v>
      </c>
      <c r="BK257" s="179">
        <f>SUM(BK258:BK278)</f>
        <v>0</v>
      </c>
    </row>
    <row r="258" spans="2:65" s="1" customFormat="1" ht="24" customHeight="1">
      <c r="B258" s="32"/>
      <c r="C258" s="182" t="s">
        <v>494</v>
      </c>
      <c r="D258" s="182" t="s">
        <v>125</v>
      </c>
      <c r="E258" s="183" t="s">
        <v>495</v>
      </c>
      <c r="F258" s="184" t="s">
        <v>496</v>
      </c>
      <c r="G258" s="185" t="s">
        <v>128</v>
      </c>
      <c r="H258" s="186">
        <v>85.98</v>
      </c>
      <c r="I258" s="187"/>
      <c r="J258" s="186">
        <f>ROUND(I258*H258,0)</f>
        <v>0</v>
      </c>
      <c r="K258" s="184" t="s">
        <v>129</v>
      </c>
      <c r="L258" s="36"/>
      <c r="M258" s="188" t="s">
        <v>1</v>
      </c>
      <c r="N258" s="189" t="s">
        <v>42</v>
      </c>
      <c r="O258" s="64"/>
      <c r="P258" s="190">
        <f>O258*H258</f>
        <v>0</v>
      </c>
      <c r="Q258" s="190">
        <v>0.0015</v>
      </c>
      <c r="R258" s="190">
        <f>Q258*H258</f>
        <v>0.12897</v>
      </c>
      <c r="S258" s="190">
        <v>0</v>
      </c>
      <c r="T258" s="191">
        <f>S258*H258</f>
        <v>0</v>
      </c>
      <c r="AR258" s="192" t="s">
        <v>220</v>
      </c>
      <c r="AT258" s="192" t="s">
        <v>125</v>
      </c>
      <c r="AU258" s="192" t="s">
        <v>131</v>
      </c>
      <c r="AY258" s="15" t="s">
        <v>122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5" t="s">
        <v>131</v>
      </c>
      <c r="BK258" s="193">
        <f>ROUND(I258*H258,0)</f>
        <v>0</v>
      </c>
      <c r="BL258" s="15" t="s">
        <v>220</v>
      </c>
      <c r="BM258" s="192" t="s">
        <v>497</v>
      </c>
    </row>
    <row r="259" spans="2:51" s="12" customFormat="1" ht="12">
      <c r="B259" s="194"/>
      <c r="C259" s="195"/>
      <c r="D259" s="196" t="s">
        <v>133</v>
      </c>
      <c r="E259" s="197" t="s">
        <v>1</v>
      </c>
      <c r="F259" s="198" t="s">
        <v>148</v>
      </c>
      <c r="G259" s="195"/>
      <c r="H259" s="199">
        <v>34.2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133</v>
      </c>
      <c r="AU259" s="205" t="s">
        <v>131</v>
      </c>
      <c r="AV259" s="12" t="s">
        <v>131</v>
      </c>
      <c r="AW259" s="12" t="s">
        <v>32</v>
      </c>
      <c r="AX259" s="12" t="s">
        <v>76</v>
      </c>
      <c r="AY259" s="205" t="s">
        <v>122</v>
      </c>
    </row>
    <row r="260" spans="2:51" s="12" customFormat="1" ht="12">
      <c r="B260" s="194"/>
      <c r="C260" s="195"/>
      <c r="D260" s="196" t="s">
        <v>133</v>
      </c>
      <c r="E260" s="197" t="s">
        <v>1</v>
      </c>
      <c r="F260" s="198" t="s">
        <v>149</v>
      </c>
      <c r="G260" s="195"/>
      <c r="H260" s="199">
        <v>3.78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133</v>
      </c>
      <c r="AU260" s="205" t="s">
        <v>131</v>
      </c>
      <c r="AV260" s="12" t="s">
        <v>131</v>
      </c>
      <c r="AW260" s="12" t="s">
        <v>32</v>
      </c>
      <c r="AX260" s="12" t="s">
        <v>76</v>
      </c>
      <c r="AY260" s="205" t="s">
        <v>122</v>
      </c>
    </row>
    <row r="261" spans="2:51" s="12" customFormat="1" ht="12">
      <c r="B261" s="194"/>
      <c r="C261" s="195"/>
      <c r="D261" s="196" t="s">
        <v>133</v>
      </c>
      <c r="E261" s="197" t="s">
        <v>1</v>
      </c>
      <c r="F261" s="198" t="s">
        <v>150</v>
      </c>
      <c r="G261" s="195"/>
      <c r="H261" s="199">
        <v>13.2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133</v>
      </c>
      <c r="AU261" s="205" t="s">
        <v>131</v>
      </c>
      <c r="AV261" s="12" t="s">
        <v>131</v>
      </c>
      <c r="AW261" s="12" t="s">
        <v>32</v>
      </c>
      <c r="AX261" s="12" t="s">
        <v>76</v>
      </c>
      <c r="AY261" s="205" t="s">
        <v>122</v>
      </c>
    </row>
    <row r="262" spans="2:51" s="12" customFormat="1" ht="12">
      <c r="B262" s="194"/>
      <c r="C262" s="195"/>
      <c r="D262" s="196" t="s">
        <v>133</v>
      </c>
      <c r="E262" s="197" t="s">
        <v>1</v>
      </c>
      <c r="F262" s="198" t="s">
        <v>151</v>
      </c>
      <c r="G262" s="195"/>
      <c r="H262" s="199">
        <v>13.6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133</v>
      </c>
      <c r="AU262" s="205" t="s">
        <v>131</v>
      </c>
      <c r="AV262" s="12" t="s">
        <v>131</v>
      </c>
      <c r="AW262" s="12" t="s">
        <v>32</v>
      </c>
      <c r="AX262" s="12" t="s">
        <v>76</v>
      </c>
      <c r="AY262" s="205" t="s">
        <v>122</v>
      </c>
    </row>
    <row r="263" spans="2:51" s="12" customFormat="1" ht="12">
      <c r="B263" s="194"/>
      <c r="C263" s="195"/>
      <c r="D263" s="196" t="s">
        <v>133</v>
      </c>
      <c r="E263" s="197" t="s">
        <v>1</v>
      </c>
      <c r="F263" s="198" t="s">
        <v>152</v>
      </c>
      <c r="G263" s="195"/>
      <c r="H263" s="199">
        <v>2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133</v>
      </c>
      <c r="AU263" s="205" t="s">
        <v>131</v>
      </c>
      <c r="AV263" s="12" t="s">
        <v>131</v>
      </c>
      <c r="AW263" s="12" t="s">
        <v>32</v>
      </c>
      <c r="AX263" s="12" t="s">
        <v>76</v>
      </c>
      <c r="AY263" s="205" t="s">
        <v>122</v>
      </c>
    </row>
    <row r="264" spans="2:51" s="12" customFormat="1" ht="12">
      <c r="B264" s="194"/>
      <c r="C264" s="195"/>
      <c r="D264" s="196" t="s">
        <v>133</v>
      </c>
      <c r="E264" s="197" t="s">
        <v>1</v>
      </c>
      <c r="F264" s="198" t="s">
        <v>153</v>
      </c>
      <c r="G264" s="195"/>
      <c r="H264" s="199">
        <v>19.2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133</v>
      </c>
      <c r="AU264" s="205" t="s">
        <v>131</v>
      </c>
      <c r="AV264" s="12" t="s">
        <v>131</v>
      </c>
      <c r="AW264" s="12" t="s">
        <v>32</v>
      </c>
      <c r="AX264" s="12" t="s">
        <v>76</v>
      </c>
      <c r="AY264" s="205" t="s">
        <v>122</v>
      </c>
    </row>
    <row r="265" spans="2:51" s="13" customFormat="1" ht="12">
      <c r="B265" s="206"/>
      <c r="C265" s="207"/>
      <c r="D265" s="196" t="s">
        <v>133</v>
      </c>
      <c r="E265" s="208" t="s">
        <v>1</v>
      </c>
      <c r="F265" s="209" t="s">
        <v>154</v>
      </c>
      <c r="G265" s="207"/>
      <c r="H265" s="210">
        <v>85.98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133</v>
      </c>
      <c r="AU265" s="216" t="s">
        <v>131</v>
      </c>
      <c r="AV265" s="13" t="s">
        <v>130</v>
      </c>
      <c r="AW265" s="13" t="s">
        <v>32</v>
      </c>
      <c r="AX265" s="13" t="s">
        <v>8</v>
      </c>
      <c r="AY265" s="216" t="s">
        <v>122</v>
      </c>
    </row>
    <row r="266" spans="2:65" s="1" customFormat="1" ht="24" customHeight="1">
      <c r="B266" s="32"/>
      <c r="C266" s="182" t="s">
        <v>498</v>
      </c>
      <c r="D266" s="182" t="s">
        <v>125</v>
      </c>
      <c r="E266" s="183" t="s">
        <v>499</v>
      </c>
      <c r="F266" s="184" t="s">
        <v>500</v>
      </c>
      <c r="G266" s="185" t="s">
        <v>128</v>
      </c>
      <c r="H266" s="186">
        <v>85.98</v>
      </c>
      <c r="I266" s="187"/>
      <c r="J266" s="186">
        <f>ROUND(I266*H266,0)</f>
        <v>0</v>
      </c>
      <c r="K266" s="184" t="s">
        <v>129</v>
      </c>
      <c r="L266" s="36"/>
      <c r="M266" s="188" t="s">
        <v>1</v>
      </c>
      <c r="N266" s="189" t="s">
        <v>42</v>
      </c>
      <c r="O266" s="64"/>
      <c r="P266" s="190">
        <f>O266*H266</f>
        <v>0</v>
      </c>
      <c r="Q266" s="190">
        <v>0.0052</v>
      </c>
      <c r="R266" s="190">
        <f>Q266*H266</f>
        <v>0.447096</v>
      </c>
      <c r="S266" s="190">
        <v>0</v>
      </c>
      <c r="T266" s="191">
        <f>S266*H266</f>
        <v>0</v>
      </c>
      <c r="AR266" s="192" t="s">
        <v>220</v>
      </c>
      <c r="AT266" s="192" t="s">
        <v>125</v>
      </c>
      <c r="AU266" s="192" t="s">
        <v>131</v>
      </c>
      <c r="AY266" s="15" t="s">
        <v>122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5" t="s">
        <v>131</v>
      </c>
      <c r="BK266" s="193">
        <f>ROUND(I266*H266,0)</f>
        <v>0</v>
      </c>
      <c r="BL266" s="15" t="s">
        <v>220</v>
      </c>
      <c r="BM266" s="192" t="s">
        <v>501</v>
      </c>
    </row>
    <row r="267" spans="2:51" s="12" customFormat="1" ht="12">
      <c r="B267" s="194"/>
      <c r="C267" s="195"/>
      <c r="D267" s="196" t="s">
        <v>133</v>
      </c>
      <c r="E267" s="197" t="s">
        <v>1</v>
      </c>
      <c r="F267" s="198" t="s">
        <v>148</v>
      </c>
      <c r="G267" s="195"/>
      <c r="H267" s="199">
        <v>34.2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133</v>
      </c>
      <c r="AU267" s="205" t="s">
        <v>131</v>
      </c>
      <c r="AV267" s="12" t="s">
        <v>131</v>
      </c>
      <c r="AW267" s="12" t="s">
        <v>32</v>
      </c>
      <c r="AX267" s="12" t="s">
        <v>76</v>
      </c>
      <c r="AY267" s="205" t="s">
        <v>122</v>
      </c>
    </row>
    <row r="268" spans="2:51" s="12" customFormat="1" ht="12">
      <c r="B268" s="194"/>
      <c r="C268" s="195"/>
      <c r="D268" s="196" t="s">
        <v>133</v>
      </c>
      <c r="E268" s="197" t="s">
        <v>1</v>
      </c>
      <c r="F268" s="198" t="s">
        <v>149</v>
      </c>
      <c r="G268" s="195"/>
      <c r="H268" s="199">
        <v>3.78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133</v>
      </c>
      <c r="AU268" s="205" t="s">
        <v>131</v>
      </c>
      <c r="AV268" s="12" t="s">
        <v>131</v>
      </c>
      <c r="AW268" s="12" t="s">
        <v>32</v>
      </c>
      <c r="AX268" s="12" t="s">
        <v>76</v>
      </c>
      <c r="AY268" s="205" t="s">
        <v>122</v>
      </c>
    </row>
    <row r="269" spans="2:51" s="12" customFormat="1" ht="12">
      <c r="B269" s="194"/>
      <c r="C269" s="195"/>
      <c r="D269" s="196" t="s">
        <v>133</v>
      </c>
      <c r="E269" s="197" t="s">
        <v>1</v>
      </c>
      <c r="F269" s="198" t="s">
        <v>150</v>
      </c>
      <c r="G269" s="195"/>
      <c r="H269" s="199">
        <v>13.2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133</v>
      </c>
      <c r="AU269" s="205" t="s">
        <v>131</v>
      </c>
      <c r="AV269" s="12" t="s">
        <v>131</v>
      </c>
      <c r="AW269" s="12" t="s">
        <v>32</v>
      </c>
      <c r="AX269" s="12" t="s">
        <v>76</v>
      </c>
      <c r="AY269" s="205" t="s">
        <v>122</v>
      </c>
    </row>
    <row r="270" spans="2:51" s="12" customFormat="1" ht="12">
      <c r="B270" s="194"/>
      <c r="C270" s="195"/>
      <c r="D270" s="196" t="s">
        <v>133</v>
      </c>
      <c r="E270" s="197" t="s">
        <v>1</v>
      </c>
      <c r="F270" s="198" t="s">
        <v>151</v>
      </c>
      <c r="G270" s="195"/>
      <c r="H270" s="199">
        <v>13.6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133</v>
      </c>
      <c r="AU270" s="205" t="s">
        <v>131</v>
      </c>
      <c r="AV270" s="12" t="s">
        <v>131</v>
      </c>
      <c r="AW270" s="12" t="s">
        <v>32</v>
      </c>
      <c r="AX270" s="12" t="s">
        <v>76</v>
      </c>
      <c r="AY270" s="205" t="s">
        <v>122</v>
      </c>
    </row>
    <row r="271" spans="2:51" s="12" customFormat="1" ht="12">
      <c r="B271" s="194"/>
      <c r="C271" s="195"/>
      <c r="D271" s="196" t="s">
        <v>133</v>
      </c>
      <c r="E271" s="197" t="s">
        <v>1</v>
      </c>
      <c r="F271" s="198" t="s">
        <v>152</v>
      </c>
      <c r="G271" s="195"/>
      <c r="H271" s="199">
        <v>2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133</v>
      </c>
      <c r="AU271" s="205" t="s">
        <v>131</v>
      </c>
      <c r="AV271" s="12" t="s">
        <v>131</v>
      </c>
      <c r="AW271" s="12" t="s">
        <v>32</v>
      </c>
      <c r="AX271" s="12" t="s">
        <v>76</v>
      </c>
      <c r="AY271" s="205" t="s">
        <v>122</v>
      </c>
    </row>
    <row r="272" spans="2:51" s="12" customFormat="1" ht="12">
      <c r="B272" s="194"/>
      <c r="C272" s="195"/>
      <c r="D272" s="196" t="s">
        <v>133</v>
      </c>
      <c r="E272" s="197" t="s">
        <v>1</v>
      </c>
      <c r="F272" s="198" t="s">
        <v>153</v>
      </c>
      <c r="G272" s="195"/>
      <c r="H272" s="199">
        <v>19.2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133</v>
      </c>
      <c r="AU272" s="205" t="s">
        <v>131</v>
      </c>
      <c r="AV272" s="12" t="s">
        <v>131</v>
      </c>
      <c r="AW272" s="12" t="s">
        <v>32</v>
      </c>
      <c r="AX272" s="12" t="s">
        <v>76</v>
      </c>
      <c r="AY272" s="205" t="s">
        <v>122</v>
      </c>
    </row>
    <row r="273" spans="2:51" s="13" customFormat="1" ht="12">
      <c r="B273" s="206"/>
      <c r="C273" s="207"/>
      <c r="D273" s="196" t="s">
        <v>133</v>
      </c>
      <c r="E273" s="208" t="s">
        <v>1</v>
      </c>
      <c r="F273" s="209" t="s">
        <v>154</v>
      </c>
      <c r="G273" s="207"/>
      <c r="H273" s="210">
        <v>85.98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133</v>
      </c>
      <c r="AU273" s="216" t="s">
        <v>131</v>
      </c>
      <c r="AV273" s="13" t="s">
        <v>130</v>
      </c>
      <c r="AW273" s="13" t="s">
        <v>32</v>
      </c>
      <c r="AX273" s="13" t="s">
        <v>8</v>
      </c>
      <c r="AY273" s="216" t="s">
        <v>122</v>
      </c>
    </row>
    <row r="274" spans="2:65" s="1" customFormat="1" ht="24" customHeight="1">
      <c r="B274" s="32"/>
      <c r="C274" s="217" t="s">
        <v>502</v>
      </c>
      <c r="D274" s="217" t="s">
        <v>282</v>
      </c>
      <c r="E274" s="218" t="s">
        <v>503</v>
      </c>
      <c r="F274" s="219" t="s">
        <v>504</v>
      </c>
      <c r="G274" s="220" t="s">
        <v>128</v>
      </c>
      <c r="H274" s="221">
        <v>94.58</v>
      </c>
      <c r="I274" s="222"/>
      <c r="J274" s="221">
        <f>ROUND(I274*H274,0)</f>
        <v>0</v>
      </c>
      <c r="K274" s="219" t="s">
        <v>129</v>
      </c>
      <c r="L274" s="223"/>
      <c r="M274" s="224" t="s">
        <v>1</v>
      </c>
      <c r="N274" s="225" t="s">
        <v>42</v>
      </c>
      <c r="O274" s="64"/>
      <c r="P274" s="190">
        <f>O274*H274</f>
        <v>0</v>
      </c>
      <c r="Q274" s="190">
        <v>0.0129</v>
      </c>
      <c r="R274" s="190">
        <f>Q274*H274</f>
        <v>1.2200819999999999</v>
      </c>
      <c r="S274" s="190">
        <v>0</v>
      </c>
      <c r="T274" s="191">
        <f>S274*H274</f>
        <v>0</v>
      </c>
      <c r="AR274" s="192" t="s">
        <v>285</v>
      </c>
      <c r="AT274" s="192" t="s">
        <v>282</v>
      </c>
      <c r="AU274" s="192" t="s">
        <v>131</v>
      </c>
      <c r="AY274" s="15" t="s">
        <v>122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5" t="s">
        <v>131</v>
      </c>
      <c r="BK274" s="193">
        <f>ROUND(I274*H274,0)</f>
        <v>0</v>
      </c>
      <c r="BL274" s="15" t="s">
        <v>220</v>
      </c>
      <c r="BM274" s="192" t="s">
        <v>505</v>
      </c>
    </row>
    <row r="275" spans="2:51" s="12" customFormat="1" ht="12">
      <c r="B275" s="194"/>
      <c r="C275" s="195"/>
      <c r="D275" s="196" t="s">
        <v>133</v>
      </c>
      <c r="E275" s="197" t="s">
        <v>1</v>
      </c>
      <c r="F275" s="198" t="s">
        <v>506</v>
      </c>
      <c r="G275" s="195"/>
      <c r="H275" s="199">
        <v>94.58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133</v>
      </c>
      <c r="AU275" s="205" t="s">
        <v>131</v>
      </c>
      <c r="AV275" s="12" t="s">
        <v>131</v>
      </c>
      <c r="AW275" s="12" t="s">
        <v>32</v>
      </c>
      <c r="AX275" s="12" t="s">
        <v>8</v>
      </c>
      <c r="AY275" s="205" t="s">
        <v>122</v>
      </c>
    </row>
    <row r="276" spans="2:65" s="1" customFormat="1" ht="24" customHeight="1">
      <c r="B276" s="32"/>
      <c r="C276" s="182" t="s">
        <v>507</v>
      </c>
      <c r="D276" s="182" t="s">
        <v>125</v>
      </c>
      <c r="E276" s="183" t="s">
        <v>508</v>
      </c>
      <c r="F276" s="184" t="s">
        <v>509</v>
      </c>
      <c r="G276" s="185" t="s">
        <v>128</v>
      </c>
      <c r="H276" s="186">
        <v>1.5</v>
      </c>
      <c r="I276" s="187"/>
      <c r="J276" s="186">
        <f>ROUND(I276*H276,0)</f>
        <v>0</v>
      </c>
      <c r="K276" s="184" t="s">
        <v>129</v>
      </c>
      <c r="L276" s="36"/>
      <c r="M276" s="188" t="s">
        <v>1</v>
      </c>
      <c r="N276" s="189" t="s">
        <v>42</v>
      </c>
      <c r="O276" s="64"/>
      <c r="P276" s="190">
        <f>O276*H276</f>
        <v>0</v>
      </c>
      <c r="Q276" s="190">
        <v>0.00052</v>
      </c>
      <c r="R276" s="190">
        <f>Q276*H276</f>
        <v>0.0007799999999999999</v>
      </c>
      <c r="S276" s="190">
        <v>0</v>
      </c>
      <c r="T276" s="191">
        <f>S276*H276</f>
        <v>0</v>
      </c>
      <c r="AR276" s="192" t="s">
        <v>220</v>
      </c>
      <c r="AT276" s="192" t="s">
        <v>125</v>
      </c>
      <c r="AU276" s="192" t="s">
        <v>131</v>
      </c>
      <c r="AY276" s="15" t="s">
        <v>122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5" t="s">
        <v>131</v>
      </c>
      <c r="BK276" s="193">
        <f>ROUND(I276*H276,0)</f>
        <v>0</v>
      </c>
      <c r="BL276" s="15" t="s">
        <v>220</v>
      </c>
      <c r="BM276" s="192" t="s">
        <v>510</v>
      </c>
    </row>
    <row r="277" spans="2:65" s="1" customFormat="1" ht="24" customHeight="1">
      <c r="B277" s="32"/>
      <c r="C277" s="217" t="s">
        <v>511</v>
      </c>
      <c r="D277" s="217" t="s">
        <v>282</v>
      </c>
      <c r="E277" s="218" t="s">
        <v>512</v>
      </c>
      <c r="F277" s="219" t="s">
        <v>513</v>
      </c>
      <c r="G277" s="220" t="s">
        <v>128</v>
      </c>
      <c r="H277" s="221">
        <v>1.5</v>
      </c>
      <c r="I277" s="222"/>
      <c r="J277" s="221">
        <f>ROUND(I277*H277,0)</f>
        <v>0</v>
      </c>
      <c r="K277" s="219" t="s">
        <v>129</v>
      </c>
      <c r="L277" s="223"/>
      <c r="M277" s="224" t="s">
        <v>1</v>
      </c>
      <c r="N277" s="225" t="s">
        <v>42</v>
      </c>
      <c r="O277" s="64"/>
      <c r="P277" s="190">
        <f>O277*H277</f>
        <v>0</v>
      </c>
      <c r="Q277" s="190">
        <v>0.0075</v>
      </c>
      <c r="R277" s="190">
        <f>Q277*H277</f>
        <v>0.01125</v>
      </c>
      <c r="S277" s="190">
        <v>0</v>
      </c>
      <c r="T277" s="191">
        <f>S277*H277</f>
        <v>0</v>
      </c>
      <c r="AR277" s="192" t="s">
        <v>285</v>
      </c>
      <c r="AT277" s="192" t="s">
        <v>282</v>
      </c>
      <c r="AU277" s="192" t="s">
        <v>131</v>
      </c>
      <c r="AY277" s="15" t="s">
        <v>122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5" t="s">
        <v>131</v>
      </c>
      <c r="BK277" s="193">
        <f>ROUND(I277*H277,0)</f>
        <v>0</v>
      </c>
      <c r="BL277" s="15" t="s">
        <v>220</v>
      </c>
      <c r="BM277" s="192" t="s">
        <v>514</v>
      </c>
    </row>
    <row r="278" spans="2:65" s="1" customFormat="1" ht="24" customHeight="1">
      <c r="B278" s="32"/>
      <c r="C278" s="182" t="s">
        <v>515</v>
      </c>
      <c r="D278" s="182" t="s">
        <v>125</v>
      </c>
      <c r="E278" s="183" t="s">
        <v>516</v>
      </c>
      <c r="F278" s="184" t="s">
        <v>517</v>
      </c>
      <c r="G278" s="185" t="s">
        <v>196</v>
      </c>
      <c r="H278" s="186">
        <v>1.81</v>
      </c>
      <c r="I278" s="187"/>
      <c r="J278" s="186">
        <f>ROUND(I278*H278,0)</f>
        <v>0</v>
      </c>
      <c r="K278" s="184" t="s">
        <v>129</v>
      </c>
      <c r="L278" s="36"/>
      <c r="M278" s="188" t="s">
        <v>1</v>
      </c>
      <c r="N278" s="189" t="s">
        <v>42</v>
      </c>
      <c r="O278" s="64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AR278" s="192" t="s">
        <v>220</v>
      </c>
      <c r="AT278" s="192" t="s">
        <v>125</v>
      </c>
      <c r="AU278" s="192" t="s">
        <v>131</v>
      </c>
      <c r="AY278" s="15" t="s">
        <v>122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5" t="s">
        <v>131</v>
      </c>
      <c r="BK278" s="193">
        <f>ROUND(I278*H278,0)</f>
        <v>0</v>
      </c>
      <c r="BL278" s="15" t="s">
        <v>220</v>
      </c>
      <c r="BM278" s="192" t="s">
        <v>518</v>
      </c>
    </row>
    <row r="279" spans="2:63" s="11" customFormat="1" ht="22.9" customHeight="1">
      <c r="B279" s="166"/>
      <c r="C279" s="167"/>
      <c r="D279" s="168" t="s">
        <v>75</v>
      </c>
      <c r="E279" s="180" t="s">
        <v>519</v>
      </c>
      <c r="F279" s="180" t="s">
        <v>520</v>
      </c>
      <c r="G279" s="167"/>
      <c r="H279" s="167"/>
      <c r="I279" s="170"/>
      <c r="J279" s="181">
        <f>BK279</f>
        <v>0</v>
      </c>
      <c r="K279" s="167"/>
      <c r="L279" s="172"/>
      <c r="M279" s="173"/>
      <c r="N279" s="174"/>
      <c r="O279" s="174"/>
      <c r="P279" s="175">
        <f>SUM(P280:P283)</f>
        <v>0</v>
      </c>
      <c r="Q279" s="174"/>
      <c r="R279" s="175">
        <f>SUM(R280:R283)</f>
        <v>0.02835</v>
      </c>
      <c r="S279" s="174"/>
      <c r="T279" s="176">
        <f>SUM(T280:T283)</f>
        <v>0</v>
      </c>
      <c r="AR279" s="177" t="s">
        <v>131</v>
      </c>
      <c r="AT279" s="178" t="s">
        <v>75</v>
      </c>
      <c r="AU279" s="178" t="s">
        <v>8</v>
      </c>
      <c r="AY279" s="177" t="s">
        <v>122</v>
      </c>
      <c r="BK279" s="179">
        <f>SUM(BK280:BK283)</f>
        <v>0</v>
      </c>
    </row>
    <row r="280" spans="2:65" s="1" customFormat="1" ht="24" customHeight="1">
      <c r="B280" s="32"/>
      <c r="C280" s="182" t="s">
        <v>521</v>
      </c>
      <c r="D280" s="182" t="s">
        <v>125</v>
      </c>
      <c r="E280" s="183" t="s">
        <v>522</v>
      </c>
      <c r="F280" s="184" t="s">
        <v>523</v>
      </c>
      <c r="G280" s="185" t="s">
        <v>128</v>
      </c>
      <c r="H280" s="186">
        <v>45</v>
      </c>
      <c r="I280" s="187"/>
      <c r="J280" s="186">
        <f>ROUND(I280*H280,0)</f>
        <v>0</v>
      </c>
      <c r="K280" s="184" t="s">
        <v>129</v>
      </c>
      <c r="L280" s="36"/>
      <c r="M280" s="188" t="s">
        <v>1</v>
      </c>
      <c r="N280" s="189" t="s">
        <v>42</v>
      </c>
      <c r="O280" s="64"/>
      <c r="P280" s="190">
        <f>O280*H280</f>
        <v>0</v>
      </c>
      <c r="Q280" s="190">
        <v>9E-05</v>
      </c>
      <c r="R280" s="190">
        <f>Q280*H280</f>
        <v>0.004050000000000001</v>
      </c>
      <c r="S280" s="190">
        <v>0</v>
      </c>
      <c r="T280" s="191">
        <f>S280*H280</f>
        <v>0</v>
      </c>
      <c r="AR280" s="192" t="s">
        <v>220</v>
      </c>
      <c r="AT280" s="192" t="s">
        <v>125</v>
      </c>
      <c r="AU280" s="192" t="s">
        <v>131</v>
      </c>
      <c r="AY280" s="15" t="s">
        <v>122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5" t="s">
        <v>131</v>
      </c>
      <c r="BK280" s="193">
        <f>ROUND(I280*H280,0)</f>
        <v>0</v>
      </c>
      <c r="BL280" s="15" t="s">
        <v>220</v>
      </c>
      <c r="BM280" s="192" t="s">
        <v>524</v>
      </c>
    </row>
    <row r="281" spans="2:51" s="12" customFormat="1" ht="12">
      <c r="B281" s="194"/>
      <c r="C281" s="195"/>
      <c r="D281" s="196" t="s">
        <v>133</v>
      </c>
      <c r="E281" s="197" t="s">
        <v>1</v>
      </c>
      <c r="F281" s="198" t="s">
        <v>525</v>
      </c>
      <c r="G281" s="195"/>
      <c r="H281" s="199">
        <v>45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133</v>
      </c>
      <c r="AU281" s="205" t="s">
        <v>131</v>
      </c>
      <c r="AV281" s="12" t="s">
        <v>131</v>
      </c>
      <c r="AW281" s="12" t="s">
        <v>32</v>
      </c>
      <c r="AX281" s="12" t="s">
        <v>8</v>
      </c>
      <c r="AY281" s="205" t="s">
        <v>122</v>
      </c>
    </row>
    <row r="282" spans="2:65" s="1" customFormat="1" ht="24" customHeight="1">
      <c r="B282" s="32"/>
      <c r="C282" s="182" t="s">
        <v>526</v>
      </c>
      <c r="D282" s="182" t="s">
        <v>125</v>
      </c>
      <c r="E282" s="183" t="s">
        <v>527</v>
      </c>
      <c r="F282" s="184" t="s">
        <v>528</v>
      </c>
      <c r="G282" s="185" t="s">
        <v>128</v>
      </c>
      <c r="H282" s="186">
        <v>45</v>
      </c>
      <c r="I282" s="187"/>
      <c r="J282" s="186">
        <f>ROUND(I282*H282,0)</f>
        <v>0</v>
      </c>
      <c r="K282" s="184" t="s">
        <v>129</v>
      </c>
      <c r="L282" s="36"/>
      <c r="M282" s="188" t="s">
        <v>1</v>
      </c>
      <c r="N282" s="189" t="s">
        <v>42</v>
      </c>
      <c r="O282" s="64"/>
      <c r="P282" s="190">
        <f>O282*H282</f>
        <v>0</v>
      </c>
      <c r="Q282" s="190">
        <v>0.00023</v>
      </c>
      <c r="R282" s="190">
        <f>Q282*H282</f>
        <v>0.01035</v>
      </c>
      <c r="S282" s="190">
        <v>0</v>
      </c>
      <c r="T282" s="191">
        <f>S282*H282</f>
        <v>0</v>
      </c>
      <c r="AR282" s="192" t="s">
        <v>220</v>
      </c>
      <c r="AT282" s="192" t="s">
        <v>125</v>
      </c>
      <c r="AU282" s="192" t="s">
        <v>131</v>
      </c>
      <c r="AY282" s="15" t="s">
        <v>122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5" t="s">
        <v>131</v>
      </c>
      <c r="BK282" s="193">
        <f>ROUND(I282*H282,0)</f>
        <v>0</v>
      </c>
      <c r="BL282" s="15" t="s">
        <v>220</v>
      </c>
      <c r="BM282" s="192" t="s">
        <v>529</v>
      </c>
    </row>
    <row r="283" spans="2:65" s="1" customFormat="1" ht="24" customHeight="1">
      <c r="B283" s="32"/>
      <c r="C283" s="182" t="s">
        <v>530</v>
      </c>
      <c r="D283" s="182" t="s">
        <v>125</v>
      </c>
      <c r="E283" s="183" t="s">
        <v>531</v>
      </c>
      <c r="F283" s="184" t="s">
        <v>532</v>
      </c>
      <c r="G283" s="185" t="s">
        <v>128</v>
      </c>
      <c r="H283" s="186">
        <v>45</v>
      </c>
      <c r="I283" s="187"/>
      <c r="J283" s="186">
        <f>ROUND(I283*H283,0)</f>
        <v>0</v>
      </c>
      <c r="K283" s="184" t="s">
        <v>129</v>
      </c>
      <c r="L283" s="36"/>
      <c r="M283" s="188" t="s">
        <v>1</v>
      </c>
      <c r="N283" s="189" t="s">
        <v>42</v>
      </c>
      <c r="O283" s="64"/>
      <c r="P283" s="190">
        <f>O283*H283</f>
        <v>0</v>
      </c>
      <c r="Q283" s="190">
        <v>0.00031</v>
      </c>
      <c r="R283" s="190">
        <f>Q283*H283</f>
        <v>0.01395</v>
      </c>
      <c r="S283" s="190">
        <v>0</v>
      </c>
      <c r="T283" s="191">
        <f>S283*H283</f>
        <v>0</v>
      </c>
      <c r="AR283" s="192" t="s">
        <v>220</v>
      </c>
      <c r="AT283" s="192" t="s">
        <v>125</v>
      </c>
      <c r="AU283" s="192" t="s">
        <v>131</v>
      </c>
      <c r="AY283" s="15" t="s">
        <v>122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5" t="s">
        <v>131</v>
      </c>
      <c r="BK283" s="193">
        <f>ROUND(I283*H283,0)</f>
        <v>0</v>
      </c>
      <c r="BL283" s="15" t="s">
        <v>220</v>
      </c>
      <c r="BM283" s="192" t="s">
        <v>533</v>
      </c>
    </row>
    <row r="284" spans="2:63" s="11" customFormat="1" ht="22.9" customHeight="1">
      <c r="B284" s="166"/>
      <c r="C284" s="167"/>
      <c r="D284" s="168" t="s">
        <v>75</v>
      </c>
      <c r="E284" s="180" t="s">
        <v>534</v>
      </c>
      <c r="F284" s="180" t="s">
        <v>535</v>
      </c>
      <c r="G284" s="167"/>
      <c r="H284" s="167"/>
      <c r="I284" s="170"/>
      <c r="J284" s="181">
        <f>BK284</f>
        <v>0</v>
      </c>
      <c r="K284" s="167"/>
      <c r="L284" s="172"/>
      <c r="M284" s="173"/>
      <c r="N284" s="174"/>
      <c r="O284" s="174"/>
      <c r="P284" s="175">
        <f>P285</f>
        <v>0</v>
      </c>
      <c r="Q284" s="174"/>
      <c r="R284" s="175">
        <f>R285</f>
        <v>0.0559</v>
      </c>
      <c r="S284" s="174"/>
      <c r="T284" s="176">
        <f>T285</f>
        <v>0</v>
      </c>
      <c r="AR284" s="177" t="s">
        <v>131</v>
      </c>
      <c r="AT284" s="178" t="s">
        <v>75</v>
      </c>
      <c r="AU284" s="178" t="s">
        <v>8</v>
      </c>
      <c r="AY284" s="177" t="s">
        <v>122</v>
      </c>
      <c r="BK284" s="179">
        <f>BK285</f>
        <v>0</v>
      </c>
    </row>
    <row r="285" spans="2:65" s="1" customFormat="1" ht="24" customHeight="1">
      <c r="B285" s="32"/>
      <c r="C285" s="182" t="s">
        <v>536</v>
      </c>
      <c r="D285" s="182" t="s">
        <v>125</v>
      </c>
      <c r="E285" s="183" t="s">
        <v>537</v>
      </c>
      <c r="F285" s="184" t="s">
        <v>538</v>
      </c>
      <c r="G285" s="185" t="s">
        <v>128</v>
      </c>
      <c r="H285" s="186">
        <v>215</v>
      </c>
      <c r="I285" s="187"/>
      <c r="J285" s="186">
        <f>ROUND(I285*H285,0)</f>
        <v>0</v>
      </c>
      <c r="K285" s="184" t="s">
        <v>129</v>
      </c>
      <c r="L285" s="36"/>
      <c r="M285" s="226" t="s">
        <v>1</v>
      </c>
      <c r="N285" s="227" t="s">
        <v>42</v>
      </c>
      <c r="O285" s="228"/>
      <c r="P285" s="229">
        <f>O285*H285</f>
        <v>0</v>
      </c>
      <c r="Q285" s="229">
        <v>0.00026</v>
      </c>
      <c r="R285" s="229">
        <f>Q285*H285</f>
        <v>0.0559</v>
      </c>
      <c r="S285" s="229">
        <v>0</v>
      </c>
      <c r="T285" s="230">
        <f>S285*H285</f>
        <v>0</v>
      </c>
      <c r="AR285" s="192" t="s">
        <v>220</v>
      </c>
      <c r="AT285" s="192" t="s">
        <v>125</v>
      </c>
      <c r="AU285" s="192" t="s">
        <v>131</v>
      </c>
      <c r="AY285" s="15" t="s">
        <v>122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5" t="s">
        <v>131</v>
      </c>
      <c r="BK285" s="193">
        <f>ROUND(I285*H285,0)</f>
        <v>0</v>
      </c>
      <c r="BL285" s="15" t="s">
        <v>220</v>
      </c>
      <c r="BM285" s="192" t="s">
        <v>539</v>
      </c>
    </row>
    <row r="286" spans="2:12" s="1" customFormat="1" ht="6.95" customHeight="1">
      <c r="B286" s="47"/>
      <c r="C286" s="48"/>
      <c r="D286" s="48"/>
      <c r="E286" s="48"/>
      <c r="F286" s="48"/>
      <c r="G286" s="48"/>
      <c r="H286" s="48"/>
      <c r="I286" s="134"/>
      <c r="J286" s="48"/>
      <c r="K286" s="48"/>
      <c r="L286" s="36"/>
    </row>
  </sheetData>
  <sheetProtection password="CC35" sheet="1" objects="1" scenarios="1" formatColumns="0" formatRows="0" autoFilter="0"/>
  <autoFilter ref="C130:K285"/>
  <mergeCells count="6">
    <mergeCell ref="E85:H85"/>
    <mergeCell ref="E123:H123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BulusekJan</cp:lastModifiedBy>
  <dcterms:created xsi:type="dcterms:W3CDTF">2019-03-31T08:54:48Z</dcterms:created>
  <dcterms:modified xsi:type="dcterms:W3CDTF">2020-04-14T13:57:22Z</dcterms:modified>
  <cp:category/>
  <cp:version/>
  <cp:contentType/>
  <cp:contentStatus/>
</cp:coreProperties>
</file>