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1"/>
  </bookViews>
  <sheets>
    <sheet name="Rekapitulace stavby" sheetId="1" r:id="rId1"/>
    <sheet name="17056 - Vrchlabí,Tkalcovs..." sheetId="2" r:id="rId2"/>
  </sheets>
  <definedNames>
    <definedName name="_xlnm.Print_Titles" localSheetId="1">'17056 - Vrchlabí,Tkalcovs...'!$127:$127</definedName>
    <definedName name="_xlnm.Print_Titles" localSheetId="0">'Rekapitulace stavby'!$85:$85</definedName>
    <definedName name="_xlnm.Print_Area" localSheetId="1">'17056 - Vrchlabí,Tkalcovs...'!$C$4:$Q$70,'17056 - Vrchlabí,Tkalcovs...'!$C$76:$Q$111,'17056 - Vrchlabí,Tkalcovs...'!$C$117:$Q$201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<sst xmlns="http://schemas.openxmlformats.org/spreadsheetml/2006/main" count="1210" uniqueCount="393">
  <si>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</si>
  <si>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</si>
  <si>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</si>
  <si>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</si>
  <si>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</si>
  <si>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</si>
  <si>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</si>
  <si>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</si>
  <si>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</si>
  <si>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</si>
  <si>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</si>
  <si>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</si>
  <si>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</si>
  <si>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</si>
  <si>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</si>
  <si>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170519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</si>
  <si>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</si>
  <si>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</si>
  <si>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Vrchlabí - Tkalcovská 719</t>
  </si>
  <si>
    <t>0,1</t>
  </si>
  <si>
    <t>JKSO:</t>
  </si>
  <si>
    <t>CC-CZ:</t>
  </si>
  <si>
    <t>1</t>
  </si>
  <si>
    <t>Místo:</t>
  </si>
  <si>
    <t>Vrchlabí</t>
  </si>
  <si>
    <t>Datum:</t>
  </si>
  <si>
    <t>10</t>
  </si>
  <si>
    <t>100</t>
  </si>
  <si>
    <t>Objednatel:</t>
  </si>
  <si>
    <t>IČ:</t>
  </si>
  <si>
    <t>Město Vrchlabí</t>
  </si>
  <si>
    <t>DIČ:</t>
  </si>
  <si>
    <t>Zhotovitel:</t>
  </si>
  <si>
    <t>Vyplň údaj</t>
  </si>
  <si>
    <t>Projektant:</t>
  </si>
  <si>
    <t>Ing.arch.Michael Hobza</t>
  </si>
  <si>
    <t>True</t>
  </si>
  <si>
    <t>Zpracovatel:</t>
  </si>
  <si>
    <t>Ing.Kolínský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</si>
  <si>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</si>
  <si>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</si>
  <si>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</si>
  <si>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</si>
  <si>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</si>
  <si>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</si>
  <si>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</si>
  <si>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</si>
  <si>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</si>
  <si>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</si>
  <si>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</si>
  <si>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</si>
  <si>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</si>
  <si>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</si>
  <si>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</si>
  <si>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</si>
  <si>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</si>
  <si>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</si>
  <si>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</si>
  <si>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</si>
  <si>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</si>
  <si>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</si>
  <si>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</si>
  <si>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</si>
  <si>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</si>
  <si>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</si>
  <si>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</si>
  <si>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</si>
  <si>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</si>
  <si>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</si>
  <si>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</si>
  <si>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</si>
  <si>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</si>
  <si>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</si>
  <si>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</si>
  <si>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</si>
  <si>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</si>
  <si>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</si>
  <si>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</si>
  <si>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</si>
  <si>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</si>
  <si>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</si>
  <si>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</si>
  <si>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{97498c9f-4176-4a74-b074-d9a89f7eb628}</t>
  </si>
  <si>
    <t>{00000000-0000-0000-0000-000000000000}</t>
  </si>
  <si>
    <t>17056</t>
  </si>
  <si>
    <t>Vrchlabí,Tkalcovská 719 - oprava fasády a hnízdění rorýsků</t>
  </si>
  <si>
    <t>{8d70c124-c682-4318-b8a5-26a54dce5694}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</si>
  <si>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</si>
  <si>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</si>
  <si>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</si>
  <si>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</si>
  <si>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</si>
  <si>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</si>
  <si>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</si>
  <si>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</si>
  <si>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</si>
  <si>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</si>
  <si>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</si>
  <si>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</si>
  <si>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17056 - Vrchlabí,Tkalcovská 719 - oprava fasády a hnízdění rorýsků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</si>
  <si>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</si>
  <si>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</si>
  <si>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</si>
  <si>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</si>
  <si>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</si>
  <si>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</si>
  <si>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</si>
  <si>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</si>
  <si>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</si>
  <si>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</si>
  <si>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</si>
  <si>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</si>
  <si>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</si>
  <si>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</si>
  <si>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</si>
  <si>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772 - Podlahy z kamene</t>
  </si>
  <si>
    <t xml:space="preserve">    783 - Dokončovací práce - nátěry</t>
  </si>
  <si>
    <t xml:space="preserve">    784 - Dokončovací práce - malby a tapety</t>
  </si>
  <si>
    <t>HZS - Hodinové zúčtovací sazby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</si>
  <si>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</si>
  <si>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</si>
  <si>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</si>
  <si>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</si>
  <si>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</si>
  <si>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</si>
  <si>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</si>
  <si>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</si>
  <si>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</si>
  <si>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</si>
  <si>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</si>
  <si>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</si>
  <si>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</si>
  <si>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</si>
  <si>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</si>
  <si>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</si>
  <si>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</si>
  <si>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</si>
  <si>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</si>
  <si>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</si>
  <si>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</si>
  <si>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</si>
  <si>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</si>
  <si>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</si>
  <si>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</si>
  <si>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</si>
  <si>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612325302</t>
  </si>
  <si>
    <t>Vápenocementová štuková omítka vnitřního ostění po výměně oken</t>
  </si>
  <si>
    <t>m2</t>
  </si>
  <si>
    <t>4</t>
  </si>
  <si>
    <t>-1940779241</t>
  </si>
  <si>
    <t>621325207</t>
  </si>
  <si>
    <t>Oprava vnější vápenné nebo vápenocementové štukové omítky složitosti 1 podhledů v rozsahu do 65% - vrcholová římsa</t>
  </si>
  <si>
    <t>-291450393</t>
  </si>
  <si>
    <t>3</t>
  </si>
  <si>
    <t>622321121</t>
  </si>
  <si>
    <t>Přeštukování - jednovrstvá úprava sjednocující vnějších stěn nanášená ručně</t>
  </si>
  <si>
    <t>-842119147</t>
  </si>
  <si>
    <t>622321129</t>
  </si>
  <si>
    <t>Přeštukování - jednovrstvá úprava sjednocující vnějších stěn nanášená ručně na desky Cetris</t>
  </si>
  <si>
    <t>1171104771</t>
  </si>
  <si>
    <t>5</t>
  </si>
  <si>
    <t>622325202</t>
  </si>
  <si>
    <t>Oprava vnější vápenné nebo vápenocementové štukové omítky složitosti 1 stěn v rozsahu do 35%</t>
  </si>
  <si>
    <t>-1159890615</t>
  </si>
  <si>
    <t>6</t>
  </si>
  <si>
    <t>622631011</t>
  </si>
  <si>
    <t>Spárování spárovací maltou vnějších pohledových ploch stěn z  kamene - sokl</t>
  </si>
  <si>
    <t>-2128674112</t>
  </si>
  <si>
    <t>7</t>
  </si>
  <si>
    <t>629995101</t>
  </si>
  <si>
    <t>Očištění vnějších ploch tlakovou vodou</t>
  </si>
  <si>
    <t>-1432464563</t>
  </si>
  <si>
    <t>8</t>
  </si>
  <si>
    <t>631311114</t>
  </si>
  <si>
    <t>Mazanina tl do 80 mm z betonu prostého  tř. C 16/20 - vstupy</t>
  </si>
  <si>
    <t>m3</t>
  </si>
  <si>
    <t>-1329715377</t>
  </si>
  <si>
    <t>9</t>
  </si>
  <si>
    <t>631362021</t>
  </si>
  <si>
    <t>Výztuž mazanin svařovanými sítěmi Kari</t>
  </si>
  <si>
    <t>t</t>
  </si>
  <si>
    <t>566330497</t>
  </si>
  <si>
    <t>941111121</t>
  </si>
  <si>
    <t>Montáž lešení řadového trubkového lehkého s podlahami zatížení do 200 kg/m2 š do 1,2 m v do 10 m</t>
  </si>
  <si>
    <t>1311668538</t>
  </si>
  <si>
    <t>11</t>
  </si>
  <si>
    <t>941111221</t>
  </si>
  <si>
    <t>Příplatek k lešení řadovému trubkovému lehkému s podlahami š 1,2 m v 10 m za první a ZKD den použití</t>
  </si>
  <si>
    <t>192080633</t>
  </si>
  <si>
    <t>12</t>
  </si>
  <si>
    <t>941111811</t>
  </si>
  <si>
    <t>Demontáž lešení řadového trubkového lehkého s podlahami zatížení do 200 kg/m2 š do 0,9 m v do 10 m</t>
  </si>
  <si>
    <t>-452347604</t>
  </si>
  <si>
    <t>13</t>
  </si>
  <si>
    <t>944611111</t>
  </si>
  <si>
    <t>Montáž ochranné plachty z textilie z umělých vláken</t>
  </si>
  <si>
    <t>-1830870394</t>
  </si>
  <si>
    <t>14</t>
  </si>
  <si>
    <t>944611811</t>
  </si>
  <si>
    <t>Demontáž ochranné plachty z textilie z umělých vláken</t>
  </si>
  <si>
    <t>2132740000</t>
  </si>
  <si>
    <t>953942421</t>
  </si>
  <si>
    <t>Osazování ocelových rámů do 1000x1000 mm bez jejich dodání - rámy s výplní z Tahokovu do suterenu</t>
  </si>
  <si>
    <t>kus</t>
  </si>
  <si>
    <t>-253132799</t>
  </si>
  <si>
    <t>16</t>
  </si>
  <si>
    <t>M</t>
  </si>
  <si>
    <t>562452500</t>
  </si>
  <si>
    <t>Rám a rošt tahokov 90x50x40 cm - osaz.v soklu</t>
  </si>
  <si>
    <t>-211424363</t>
  </si>
  <si>
    <t>17</t>
  </si>
  <si>
    <t>953943123</t>
  </si>
  <si>
    <t>Osazování výrobků do 15 kg/kus do betonu bez jejich dodání - čistící zóna</t>
  </si>
  <si>
    <t>-1517391849</t>
  </si>
  <si>
    <t>18</t>
  </si>
  <si>
    <t>697521200</t>
  </si>
  <si>
    <t>Čistící zóna, střižená smyčka, vlákno Polyamide solution dyed, 870g/m2, zátěž 33, Bfl-S1, záda everfort vinyl</t>
  </si>
  <si>
    <t>398167562</t>
  </si>
  <si>
    <t>19</t>
  </si>
  <si>
    <t>953992319</t>
  </si>
  <si>
    <t>Vyvrtání vletových otvorů se začištěním do desek Cetris</t>
  </si>
  <si>
    <t>-2119069742</t>
  </si>
  <si>
    <t>20</t>
  </si>
  <si>
    <t>965042131</t>
  </si>
  <si>
    <t>Bourání mazanin betonových před vstupy do 100 mm pl do 4 m2</t>
  </si>
  <si>
    <t>1315252386</t>
  </si>
  <si>
    <t>968072244</t>
  </si>
  <si>
    <t>Vybourání kovových rámů oken jednoduchých včetně křídel pl do 1 m2 - okna v soklu</t>
  </si>
  <si>
    <t>-948911554</t>
  </si>
  <si>
    <t>22</t>
  </si>
  <si>
    <t>969011121</t>
  </si>
  <si>
    <t>Vybourání nefunkčních kabel.rozvodů a prvků ve fasádě</t>
  </si>
  <si>
    <t>m</t>
  </si>
  <si>
    <t>-262018868</t>
  </si>
  <si>
    <t>23</t>
  </si>
  <si>
    <t>978023251</t>
  </si>
  <si>
    <t>Vyškrabání spár zdiva kamenného režného - sokl</t>
  </si>
  <si>
    <t>-679947518</t>
  </si>
  <si>
    <t>24</t>
  </si>
  <si>
    <t>978036141</t>
  </si>
  <si>
    <t>Otlučení cementových omítek vnějších ploch rozsahu do 35 %</t>
  </si>
  <si>
    <t>-256596786</t>
  </si>
  <si>
    <t>25</t>
  </si>
  <si>
    <t>978036171</t>
  </si>
  <si>
    <t>Otlučení cementových omítek vnějších ploch rozsahu do 65 % - římsa</t>
  </si>
  <si>
    <t>1807815351</t>
  </si>
  <si>
    <t>26</t>
  </si>
  <si>
    <t>978071321</t>
  </si>
  <si>
    <t>Vybourání obkladu římsy z desek heraklitových hmotnosti přes 120 kg/m3 tl do 50 mm vč.omítky pl přes 1 m2</t>
  </si>
  <si>
    <t>-1063556397</t>
  </si>
  <si>
    <t>27</t>
  </si>
  <si>
    <t>997002611</t>
  </si>
  <si>
    <t>Nakládání suti a vybouraných hmot</t>
  </si>
  <si>
    <t>-332631403</t>
  </si>
  <si>
    <t>28</t>
  </si>
  <si>
    <t>997013212</t>
  </si>
  <si>
    <t>Vnitrostaveništní doprava suti a vybouraných hmot pro budovy v do 9 m ručně</t>
  </si>
  <si>
    <t>-219064582</t>
  </si>
  <si>
    <t>29</t>
  </si>
  <si>
    <t>997013509</t>
  </si>
  <si>
    <t>Příplatek k odvozu suti a vybouraných hmot na skládku ZKD 1 km přes 1 km (celkem 10 km)</t>
  </si>
  <si>
    <t>-711387806</t>
  </si>
  <si>
    <t>30</t>
  </si>
  <si>
    <t>997013511</t>
  </si>
  <si>
    <t>Odvoz suti a vybouraných hmot  na skládku do 1 km  se složením</t>
  </si>
  <si>
    <t>-1962478562</t>
  </si>
  <si>
    <t>31</t>
  </si>
  <si>
    <t>997013831</t>
  </si>
  <si>
    <t>Poplatek za uložení stavebního směsného odpadu na skládce (skládkovné)</t>
  </si>
  <si>
    <t>1957677260</t>
  </si>
  <si>
    <t>32</t>
  </si>
  <si>
    <t>998011002</t>
  </si>
  <si>
    <t>Přesun hmot pro budovy zděné v do 12 m</t>
  </si>
  <si>
    <t>566290631</t>
  </si>
  <si>
    <t>33</t>
  </si>
  <si>
    <t>762420013</t>
  </si>
  <si>
    <t>Obložení stropu z desek CETRIS tl 16 mm na sraz šroubovaných</t>
  </si>
  <si>
    <t>-1046071026</t>
  </si>
  <si>
    <t>34</t>
  </si>
  <si>
    <t>762430014</t>
  </si>
  <si>
    <t>Obložení stěn z desek CETRIS tl 16 mm na sraz šroubovaných</t>
  </si>
  <si>
    <t>-1066420803</t>
  </si>
  <si>
    <t>35</t>
  </si>
  <si>
    <t>764004861</t>
  </si>
  <si>
    <t>Demontáž svodu do suti</t>
  </si>
  <si>
    <t>-1194583702</t>
  </si>
  <si>
    <t>36</t>
  </si>
  <si>
    <t>764508131</t>
  </si>
  <si>
    <t>Montáž kruhového svodu</t>
  </si>
  <si>
    <t>276479823</t>
  </si>
  <si>
    <t>37</t>
  </si>
  <si>
    <t>553442070</t>
  </si>
  <si>
    <t>svodové roury kruhové falcované 100 Cu potahovaný</t>
  </si>
  <si>
    <t>-1860324399</t>
  </si>
  <si>
    <t>38</t>
  </si>
  <si>
    <t>998764102</t>
  </si>
  <si>
    <t>Přesun hmot tonážní pro konstrukce klempířské v objektech v do 12 m</t>
  </si>
  <si>
    <t>-338842105</t>
  </si>
  <si>
    <t>39</t>
  </si>
  <si>
    <t>766662912</t>
  </si>
  <si>
    <t>Oprava vstupních dveří - celk.repase,přesklení a nátěr</t>
  </si>
  <si>
    <t>-1030710853</t>
  </si>
  <si>
    <t>40</t>
  </si>
  <si>
    <t>766695233</t>
  </si>
  <si>
    <t>Montáž truhlářských prahů dveří 2křídlových šířky přes 10 cm</t>
  </si>
  <si>
    <t>224197989</t>
  </si>
  <si>
    <t>41</t>
  </si>
  <si>
    <t>611872610</t>
  </si>
  <si>
    <t>prah dveřní dřevěný dubový tl 2 cm dl.147 cm š 15 cm</t>
  </si>
  <si>
    <t>437695814</t>
  </si>
  <si>
    <t>42</t>
  </si>
  <si>
    <t>998766102</t>
  </si>
  <si>
    <t>Přesun hmot tonážní pro konstrukce truhlářské v objektech v do 12 m</t>
  </si>
  <si>
    <t>735709564</t>
  </si>
  <si>
    <t>43</t>
  </si>
  <si>
    <t>772521140</t>
  </si>
  <si>
    <t>Kladení dlažby z kamene z pravoúhlých desek a dlaždic do malty tl do 30 mm - vstupy s čist.zonami</t>
  </si>
  <si>
    <t>-2144598325</t>
  </si>
  <si>
    <t>44</t>
  </si>
  <si>
    <t>583810920</t>
  </si>
  <si>
    <t>deska dlažební - žula leštěná 30x30 tl 3 cm</t>
  </si>
  <si>
    <t>1180197507</t>
  </si>
  <si>
    <t>45</t>
  </si>
  <si>
    <t>998772102</t>
  </si>
  <si>
    <t>Přesun hmot tonážní pro podlahy z kamene v objektech v do 12 m</t>
  </si>
  <si>
    <t>1518896413</t>
  </si>
  <si>
    <t>46</t>
  </si>
  <si>
    <t>783000123</t>
  </si>
  <si>
    <t>Ochrana konstrukcí nebo prvků při provádění nátěrů položením geotextilie pod lešení</t>
  </si>
  <si>
    <t>509974678</t>
  </si>
  <si>
    <t>47</t>
  </si>
  <si>
    <t>693110400</t>
  </si>
  <si>
    <t>geotextilie netkaná geoNetex M/B, 200 g/m2, šíře 300 cm</t>
  </si>
  <si>
    <t>194044350</t>
  </si>
  <si>
    <t>48</t>
  </si>
  <si>
    <t>783301303</t>
  </si>
  <si>
    <t>Bezoplachové odrezivění zámečnických konstrukcí</t>
  </si>
  <si>
    <t>-627472504</t>
  </si>
  <si>
    <t>49</t>
  </si>
  <si>
    <t>783317101</t>
  </si>
  <si>
    <t>Krycí jednonásobný syntetický standardní nátěr zámečnických konstrukcí</t>
  </si>
  <si>
    <t>-873143685</t>
  </si>
  <si>
    <t>50</t>
  </si>
  <si>
    <t>783817101</t>
  </si>
  <si>
    <t>Krycí jednonásobný syntetický nátěr soklu hydrofobní</t>
  </si>
  <si>
    <t>-62824277</t>
  </si>
  <si>
    <t>51</t>
  </si>
  <si>
    <t>783823135</t>
  </si>
  <si>
    <t>Penetrační silikonový nátěr hladkých, tenkovrstvých zrnitých a štukových omítek</t>
  </si>
  <si>
    <t>-1151862164</t>
  </si>
  <si>
    <t>52</t>
  </si>
  <si>
    <t>783823139</t>
  </si>
  <si>
    <t>Penetrační silikonový nátěr hladkých, tenkovrstvých zrnitých a štukových omítek na desky Cetris</t>
  </si>
  <si>
    <t>-753257537</t>
  </si>
  <si>
    <t>53</t>
  </si>
  <si>
    <t>783827425</t>
  </si>
  <si>
    <t>Krycí dvojnásobný silikonový nátěr omítek stupně členitosti 1 a 2</t>
  </si>
  <si>
    <t>1442530504</t>
  </si>
  <si>
    <t>54</t>
  </si>
  <si>
    <t>783827429</t>
  </si>
  <si>
    <t>Krycí dvojnásobný silikonový nátěr omítek stupně členitosti 1 a 2 na desky Cetris</t>
  </si>
  <si>
    <t>-97018318</t>
  </si>
  <si>
    <t>55</t>
  </si>
  <si>
    <t>784171121</t>
  </si>
  <si>
    <t>Zakrytí vnějších ploch výplní otvorů a soklu folií PVC</t>
  </si>
  <si>
    <t>-1572525484</t>
  </si>
  <si>
    <t>56</t>
  </si>
  <si>
    <t>283230240</t>
  </si>
  <si>
    <t>fólie Fondaline Plus 400, 0,4 mm</t>
  </si>
  <si>
    <t>-985146107</t>
  </si>
  <si>
    <t>57</t>
  </si>
  <si>
    <t>HZS2222</t>
  </si>
  <si>
    <t>Hodinová zúčtovací sazba elektrikář odborný - slaboproud,kontrola zvonků a nová zvonková tabla</t>
  </si>
  <si>
    <t>soub</t>
  </si>
  <si>
    <t>512</t>
  </si>
  <si>
    <t>1075212267</t>
  </si>
  <si>
    <t>58</t>
  </si>
  <si>
    <t>HZS2229</t>
  </si>
  <si>
    <t>Hodinová zúčtovací sazba  odborný pracovník na instalaci ptačích hnízd</t>
  </si>
  <si>
    <t>-809198219</t>
  </si>
  <si>
    <t>59</t>
  </si>
  <si>
    <t>154229209</t>
  </si>
  <si>
    <t>Dodání hnízd - dle nabídky výrobce</t>
  </si>
  <si>
    <t>-1999211118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</si>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</sst>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5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3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3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36" fillId="17" borderId="0" xfId="0" applyFont="1" applyFill="1" applyAlignment="1">
      <alignment horizontal="left" vertical="center"/>
    </xf>
    <xf numFmtId="0" fontId="0" fillId="17" borderId="0" xfId="0" applyFont="1" applyFill="1" applyAlignment="1">
      <alignment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49" fontId="4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4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72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5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0" fontId="5" fillId="19" borderId="18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2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42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" fontId="44" fillId="0" borderId="22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174" fontId="44" fillId="0" borderId="0" xfId="0" applyNumberFormat="1" applyFont="1" applyBorder="1" applyAlignment="1">
      <alignment vertical="center"/>
    </xf>
    <xf numFmtId="4" fontId="44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47" fillId="0" borderId="24" xfId="0" applyNumberFormat="1" applyFont="1" applyBorder="1" applyAlignment="1">
      <alignment vertical="center"/>
    </xf>
    <xf numFmtId="4" fontId="47" fillId="0" borderId="25" xfId="0" applyNumberFormat="1" applyFont="1" applyBorder="1" applyAlignment="1">
      <alignment vertical="center"/>
    </xf>
    <xf numFmtId="174" fontId="47" fillId="0" borderId="25" xfId="0" applyNumberFormat="1" applyFont="1" applyBorder="1" applyAlignment="1">
      <alignment vertical="center"/>
    </xf>
    <xf numFmtId="4" fontId="47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172" fontId="42" fillId="18" borderId="19" xfId="0" applyNumberFormat="1" applyFont="1" applyFill="1" applyBorder="1" applyAlignment="1" applyProtection="1">
      <alignment horizontal="center" vertical="center"/>
      <protection locked="0"/>
    </xf>
    <xf numFmtId="0" fontId="42" fillId="18" borderId="20" xfId="0" applyFont="1" applyFill="1" applyBorder="1" applyAlignment="1" applyProtection="1">
      <alignment horizontal="center" vertical="center"/>
      <protection locked="0"/>
    </xf>
    <xf numFmtId="4" fontId="42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42" fillId="18" borderId="22" xfId="0" applyNumberFormat="1" applyFont="1" applyFill="1" applyBorder="1" applyAlignment="1" applyProtection="1">
      <alignment horizontal="center" vertical="center"/>
      <protection locked="0"/>
    </xf>
    <xf numFmtId="0" fontId="42" fillId="18" borderId="0" xfId="0" applyFont="1" applyFill="1" applyBorder="1" applyAlignment="1" applyProtection="1">
      <alignment horizontal="center" vertical="center"/>
      <protection locked="0"/>
    </xf>
    <xf numFmtId="4" fontId="42" fillId="0" borderId="23" xfId="0" applyNumberFormat="1" applyFont="1" applyBorder="1" applyAlignment="1">
      <alignment vertical="center"/>
    </xf>
    <xf numFmtId="172" fontId="42" fillId="18" borderId="24" xfId="0" applyNumberFormat="1" applyFont="1" applyFill="1" applyBorder="1" applyAlignment="1" applyProtection="1">
      <alignment horizontal="center" vertical="center"/>
      <protection locked="0"/>
    </xf>
    <xf numFmtId="0" fontId="42" fillId="18" borderId="25" xfId="0" applyFont="1" applyFill="1" applyBorder="1" applyAlignment="1" applyProtection="1">
      <alignment horizontal="center" vertical="center"/>
      <protection locked="0"/>
    </xf>
    <xf numFmtId="4" fontId="42" fillId="0" borderId="26" xfId="0" applyNumberFormat="1" applyFont="1" applyBorder="1" applyAlignment="1">
      <alignment vertical="center"/>
    </xf>
    <xf numFmtId="0" fontId="43" fillId="19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5" fillId="19" borderId="18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9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34" fillId="0" borderId="0" xfId="0" applyNumberFormat="1" applyFont="1" applyBorder="1" applyAlignment="1">
      <alignment vertical="center"/>
    </xf>
    <xf numFmtId="0" fontId="34" fillId="18" borderId="0" xfId="0" applyFont="1" applyFill="1" applyBorder="1" applyAlignment="1" applyProtection="1">
      <alignment horizontal="left" vertical="center"/>
      <protection locked="0"/>
    </xf>
    <xf numFmtId="4" fontId="43" fillId="19" borderId="0" xfId="0" applyNumberFormat="1" applyFont="1" applyFill="1" applyBorder="1" applyAlignment="1">
      <alignment vertical="center"/>
    </xf>
    <xf numFmtId="0" fontId="42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48" fillId="0" borderId="20" xfId="0" applyNumberFormat="1" applyFont="1" applyBorder="1" applyAlignment="1">
      <alignment/>
    </xf>
    <xf numFmtId="174" fontId="48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35" fillId="0" borderId="13" xfId="0" applyFont="1" applyBorder="1" applyAlignment="1">
      <alignment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5" fillId="0" borderId="14" xfId="0" applyFont="1" applyBorder="1" applyAlignment="1">
      <alignment/>
    </xf>
    <xf numFmtId="0" fontId="35" fillId="0" borderId="22" xfId="0" applyFont="1" applyBorder="1" applyAlignment="1">
      <alignment/>
    </xf>
    <xf numFmtId="174" fontId="35" fillId="0" borderId="0" xfId="0" applyNumberFormat="1" applyFont="1" applyBorder="1" applyAlignment="1">
      <alignment/>
    </xf>
    <xf numFmtId="174" fontId="35" fillId="0" borderId="23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32" fillId="18" borderId="33" xfId="0" applyFont="1" applyFill="1" applyBorder="1" applyAlignment="1" applyProtection="1">
      <alignment horizontal="left" vertical="center"/>
      <protection locked="0"/>
    </xf>
    <xf numFmtId="174" fontId="32" fillId="0" borderId="0" xfId="0" applyNumberFormat="1" applyFont="1" applyBorder="1" applyAlignment="1">
      <alignment vertical="center"/>
    </xf>
    <xf numFmtId="174" fontId="32" fillId="0" borderId="23" xfId="0" applyNumberFormat="1" applyFont="1" applyBorder="1" applyAlignment="1">
      <alignment vertical="center"/>
    </xf>
    <xf numFmtId="0" fontId="49" fillId="0" borderId="33" xfId="0" applyFont="1" applyBorder="1" applyAlignment="1" applyProtection="1">
      <alignment horizontal="center" vertical="center"/>
      <protection locked="0"/>
    </xf>
    <xf numFmtId="49" fontId="49" fillId="0" borderId="33" xfId="0" applyNumberFormat="1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center" vertical="center" wrapText="1"/>
      <protection locked="0"/>
    </xf>
    <xf numFmtId="175" fontId="49" fillId="0" borderId="33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52" fillId="0" borderId="0" xfId="36" applyFont="1" applyAlignment="1">
      <alignment horizontal="center" vertical="center"/>
    </xf>
    <xf numFmtId="0" fontId="36" fillId="17" borderId="0" xfId="0" applyFont="1" applyFill="1" applyAlignment="1" applyProtection="1">
      <alignment horizontal="left" vertical="center"/>
      <protection/>
    </xf>
    <xf numFmtId="0" fontId="8" fillId="17" borderId="0" xfId="0" applyFont="1" applyFill="1" applyAlignment="1" applyProtection="1">
      <alignment vertical="center"/>
      <protection/>
    </xf>
    <xf numFmtId="0" fontId="53" fillId="17" borderId="0" xfId="0" applyFont="1" applyFill="1" applyAlignment="1" applyProtection="1">
      <alignment horizontal="left" vertical="center"/>
      <protection/>
    </xf>
    <xf numFmtId="0" fontId="54" fillId="17" borderId="0" xfId="36" applyFont="1" applyFill="1" applyAlignment="1" applyProtection="1">
      <alignment vertical="center"/>
      <protection/>
    </xf>
    <xf numFmtId="0" fontId="0" fillId="17" borderId="0" xfId="0" applyFont="1" applyFill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center"/>
    </xf>
    <xf numFmtId="4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4" fontId="34" fillId="18" borderId="0" xfId="0" applyNumberFormat="1" applyFont="1" applyFill="1" applyBorder="1" applyAlignment="1" applyProtection="1">
      <alignment vertical="center"/>
      <protection locked="0"/>
    </xf>
    <xf numFmtId="0" fontId="5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4" fontId="5" fillId="19" borderId="18" xfId="0" applyNumberFormat="1" applyFont="1" applyFill="1" applyBorder="1" applyAlignment="1">
      <alignment vertical="center"/>
    </xf>
    <xf numFmtId="0" fontId="0" fillId="19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14" fontId="4" fillId="18" borderId="0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18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4" fontId="50" fillId="0" borderId="0" xfId="0" applyNumberFormat="1" applyFont="1" applyBorder="1" applyAlignment="1">
      <alignment vertical="center"/>
    </xf>
    <xf numFmtId="0" fontId="37" fillId="19" borderId="0" xfId="0" applyFont="1" applyFill="1" applyAlignment="1">
      <alignment horizontal="center" vertical="center"/>
    </xf>
    <xf numFmtId="4" fontId="43" fillId="0" borderId="0" xfId="0" applyNumberFormat="1" applyFont="1" applyBorder="1" applyAlignment="1">
      <alignment horizontal="right" vertical="center"/>
    </xf>
    <xf numFmtId="4" fontId="43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173" fontId="4" fillId="18" borderId="0" xfId="0" applyNumberFormat="1" applyFont="1" applyFill="1" applyBorder="1" applyAlignment="1" applyProtection="1">
      <alignment horizontal="left" vertical="center"/>
      <protection locked="0"/>
    </xf>
    <xf numFmtId="0" fontId="4" fillId="18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19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4" fillId="19" borderId="31" xfId="0" applyFont="1" applyFill="1" applyBorder="1" applyAlignment="1">
      <alignment horizontal="center" vertical="center" wrapText="1"/>
    </xf>
    <xf numFmtId="0" fontId="0" fillId="19" borderId="31" xfId="0" applyFont="1" applyFill="1" applyBorder="1" applyAlignment="1">
      <alignment horizontal="center" vertical="center" wrapText="1"/>
    </xf>
    <xf numFmtId="0" fontId="51" fillId="19" borderId="31" xfId="0" applyFont="1" applyFill="1" applyBorder="1" applyAlignment="1">
      <alignment horizontal="center" vertical="center" wrapText="1"/>
    </xf>
    <xf numFmtId="0" fontId="0" fillId="19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18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43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vertical="center"/>
      <protection locked="0"/>
    </xf>
    <xf numFmtId="4" fontId="49" fillId="18" borderId="33" xfId="0" applyNumberFormat="1" applyFont="1" applyFill="1" applyBorder="1" applyAlignment="1" applyProtection="1">
      <alignment vertical="center"/>
      <protection locked="0"/>
    </xf>
    <xf numFmtId="4" fontId="49" fillId="0" borderId="33" xfId="0" applyNumberFormat="1" applyFont="1" applyBorder="1" applyAlignment="1" applyProtection="1">
      <alignment vertical="center"/>
      <protection locked="0"/>
    </xf>
    <xf numFmtId="4" fontId="34" fillId="0" borderId="31" xfId="0" applyNumberFormat="1" applyFont="1" applyBorder="1" applyAlignment="1">
      <alignment/>
    </xf>
    <xf numFmtId="4" fontId="34" fillId="0" borderId="31" xfId="0" applyNumberFormat="1" applyFont="1" applyBorder="1" applyAlignment="1">
      <alignment vertical="center"/>
    </xf>
    <xf numFmtId="4" fontId="33" fillId="0" borderId="20" xfId="0" applyNumberFormat="1" applyFont="1" applyBorder="1" applyAlignment="1">
      <alignment/>
    </xf>
    <xf numFmtId="4" fontId="33" fillId="0" borderId="20" xfId="0" applyNumberFormat="1" applyFont="1" applyBorder="1" applyAlignment="1">
      <alignment vertical="center"/>
    </xf>
    <xf numFmtId="4" fontId="34" fillId="0" borderId="25" xfId="0" applyNumberFormat="1" applyFont="1" applyBorder="1" applyAlignment="1">
      <alignment/>
    </xf>
    <xf numFmtId="4" fontId="34" fillId="0" borderId="25" xfId="0" applyNumberFormat="1" applyFont="1" applyBorder="1" applyAlignment="1">
      <alignment vertical="center"/>
    </xf>
    <xf numFmtId="4" fontId="33" fillId="0" borderId="31" xfId="0" applyNumberFormat="1" applyFont="1" applyBorder="1" applyAlignment="1">
      <alignment/>
    </xf>
    <xf numFmtId="4" fontId="33" fillId="0" borderId="31" xfId="0" applyNumberFormat="1" applyFont="1" applyBorder="1" applyAlignment="1">
      <alignment vertical="center"/>
    </xf>
    <xf numFmtId="0" fontId="54" fillId="17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1EE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2363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81EE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2363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zoomScalePageLayoutView="0" workbookViewId="0" topLeftCell="A1">
      <pane ySplit="1" topLeftCell="BM111" activePane="bottomLeft" state="frozen"/>
      <selection pane="topLeft" activeCell="A1" sqref="A1"/>
      <selection pane="bottomLeft" activeCell="AM80" sqref="AM8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61" t="s">
        <v>0</v>
      </c>
      <c r="B1" s="162"/>
      <c r="C1" s="162"/>
      <c r="D1" s="163" t="s">
        <v>1</v>
      </c>
      <c r="E1" s="162"/>
      <c r="F1" s="162"/>
      <c r="G1" s="162"/>
      <c r="H1" s="162"/>
      <c r="I1" s="162"/>
      <c r="J1" s="162"/>
      <c r="K1" s="164" t="s">
        <v>386</v>
      </c>
      <c r="L1" s="164"/>
      <c r="M1" s="164"/>
      <c r="N1" s="164"/>
      <c r="O1" s="164"/>
      <c r="P1" s="164"/>
      <c r="Q1" s="164"/>
      <c r="R1" s="164"/>
      <c r="S1" s="164"/>
      <c r="T1" s="162"/>
      <c r="U1" s="162"/>
      <c r="V1" s="162"/>
      <c r="W1" s="164" t="s">
        <v>387</v>
      </c>
      <c r="X1" s="164"/>
      <c r="Y1" s="164"/>
      <c r="Z1" s="164"/>
      <c r="AA1" s="164"/>
      <c r="AB1" s="164"/>
      <c r="AC1" s="164"/>
      <c r="AD1" s="164"/>
      <c r="AE1" s="164"/>
      <c r="AF1" s="164"/>
      <c r="AG1" s="162"/>
      <c r="AH1" s="162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84" t="s">
        <v>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201" t="s">
        <v>6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86" t="s">
        <v>10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91" t="s">
        <v>15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"/>
      <c r="AQ5" s="19"/>
      <c r="BE5" s="188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92" t="s">
        <v>18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"/>
      <c r="AQ6" s="19"/>
      <c r="BE6" s="185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21</v>
      </c>
      <c r="AL7" s="18"/>
      <c r="AM7" s="18"/>
      <c r="AN7" s="23" t="s">
        <v>3</v>
      </c>
      <c r="AO7" s="18"/>
      <c r="AP7" s="18"/>
      <c r="AQ7" s="19"/>
      <c r="BE7" s="185"/>
      <c r="BS7" s="13" t="s">
        <v>22</v>
      </c>
    </row>
    <row r="8" spans="2:71" ht="14.25" customHeight="1">
      <c r="B8" s="17"/>
      <c r="C8" s="18"/>
      <c r="D8" s="25" t="s">
        <v>23</v>
      </c>
      <c r="E8" s="18"/>
      <c r="F8" s="18"/>
      <c r="G8" s="18"/>
      <c r="H8" s="18"/>
      <c r="I8" s="18"/>
      <c r="J8" s="18"/>
      <c r="K8" s="23" t="s">
        <v>24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25</v>
      </c>
      <c r="AL8" s="18"/>
      <c r="AM8" s="18"/>
      <c r="AN8" s="183">
        <v>43897</v>
      </c>
      <c r="AO8" s="18"/>
      <c r="AP8" s="18"/>
      <c r="AQ8" s="19"/>
      <c r="BE8" s="185"/>
      <c r="BS8" s="13" t="s">
        <v>26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85"/>
      <c r="BS9" s="13" t="s">
        <v>27</v>
      </c>
    </row>
    <row r="10" spans="2:71" ht="14.25" customHeight="1">
      <c r="B10" s="17"/>
      <c r="C10" s="18"/>
      <c r="D10" s="25" t="s">
        <v>28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29</v>
      </c>
      <c r="AL10" s="18"/>
      <c r="AM10" s="18"/>
      <c r="AN10" s="23" t="s">
        <v>3</v>
      </c>
      <c r="AO10" s="18"/>
      <c r="AP10" s="18"/>
      <c r="AQ10" s="19"/>
      <c r="BE10" s="185"/>
      <c r="BS10" s="13" t="s">
        <v>19</v>
      </c>
    </row>
    <row r="11" spans="2:71" ht="18" customHeight="1">
      <c r="B11" s="17"/>
      <c r="C11" s="18"/>
      <c r="D11" s="18"/>
      <c r="E11" s="23" t="s">
        <v>30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31</v>
      </c>
      <c r="AL11" s="18"/>
      <c r="AM11" s="18"/>
      <c r="AN11" s="23" t="s">
        <v>3</v>
      </c>
      <c r="AO11" s="18"/>
      <c r="AP11" s="18"/>
      <c r="AQ11" s="19"/>
      <c r="BE11" s="185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85"/>
      <c r="BS12" s="13" t="s">
        <v>19</v>
      </c>
    </row>
    <row r="13" spans="2:71" ht="14.25" customHeight="1">
      <c r="B13" s="17"/>
      <c r="C13" s="18"/>
      <c r="D13" s="25" t="s">
        <v>32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29</v>
      </c>
      <c r="AL13" s="18"/>
      <c r="AM13" s="18"/>
      <c r="AN13" s="26" t="s">
        <v>33</v>
      </c>
      <c r="AO13" s="18"/>
      <c r="AP13" s="18"/>
      <c r="AQ13" s="19"/>
      <c r="BE13" s="185"/>
      <c r="BS13" s="13" t="s">
        <v>19</v>
      </c>
    </row>
    <row r="14" spans="2:71" ht="15">
      <c r="B14" s="17"/>
      <c r="C14" s="18"/>
      <c r="D14" s="18"/>
      <c r="E14" s="193" t="s">
        <v>33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25" t="s">
        <v>31</v>
      </c>
      <c r="AL14" s="18"/>
      <c r="AM14" s="18"/>
      <c r="AN14" s="26" t="s">
        <v>33</v>
      </c>
      <c r="AO14" s="18"/>
      <c r="AP14" s="18"/>
      <c r="AQ14" s="19"/>
      <c r="BE14" s="185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85"/>
      <c r="BS15" s="13" t="s">
        <v>4</v>
      </c>
    </row>
    <row r="16" spans="2:71" ht="14.25" customHeight="1">
      <c r="B16" s="17"/>
      <c r="C16" s="18"/>
      <c r="D16" s="25" t="s">
        <v>34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29</v>
      </c>
      <c r="AL16" s="18"/>
      <c r="AM16" s="18"/>
      <c r="AN16" s="23" t="s">
        <v>3</v>
      </c>
      <c r="AO16" s="18"/>
      <c r="AP16" s="18"/>
      <c r="AQ16" s="19"/>
      <c r="BE16" s="185"/>
      <c r="BS16" s="13" t="s">
        <v>4</v>
      </c>
    </row>
    <row r="17" spans="2:71" ht="18" customHeight="1">
      <c r="B17" s="17"/>
      <c r="C17" s="18"/>
      <c r="D17" s="18"/>
      <c r="E17" s="23" t="s">
        <v>35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31</v>
      </c>
      <c r="AL17" s="18"/>
      <c r="AM17" s="18"/>
      <c r="AN17" s="23" t="s">
        <v>3</v>
      </c>
      <c r="AO17" s="18"/>
      <c r="AP17" s="18"/>
      <c r="AQ17" s="19"/>
      <c r="BE17" s="185"/>
      <c r="BS17" s="13" t="s">
        <v>36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85"/>
      <c r="BS18" s="13" t="s">
        <v>7</v>
      </c>
    </row>
    <row r="19" spans="2:71" ht="14.25" customHeight="1">
      <c r="B19" s="17"/>
      <c r="C19" s="18"/>
      <c r="D19" s="25" t="s">
        <v>37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29</v>
      </c>
      <c r="AL19" s="18"/>
      <c r="AM19" s="18"/>
      <c r="AN19" s="23" t="s">
        <v>3</v>
      </c>
      <c r="AO19" s="18"/>
      <c r="AP19" s="18"/>
      <c r="AQ19" s="19"/>
      <c r="BE19" s="185"/>
      <c r="BS19" s="13" t="s">
        <v>7</v>
      </c>
    </row>
    <row r="20" spans="2:57" ht="18" customHeight="1">
      <c r="B20" s="17"/>
      <c r="C20" s="18"/>
      <c r="D20" s="18"/>
      <c r="E20" s="23" t="s">
        <v>38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31</v>
      </c>
      <c r="AL20" s="18"/>
      <c r="AM20" s="18"/>
      <c r="AN20" s="23" t="s">
        <v>3</v>
      </c>
      <c r="AO20" s="18"/>
      <c r="AP20" s="18"/>
      <c r="AQ20" s="19"/>
      <c r="BE20" s="185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85"/>
    </row>
    <row r="22" spans="2:57" ht="15">
      <c r="B22" s="17"/>
      <c r="C22" s="18"/>
      <c r="D22" s="25" t="s">
        <v>39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85"/>
    </row>
    <row r="23" spans="2:57" ht="22.5" customHeight="1">
      <c r="B23" s="17"/>
      <c r="C23" s="18"/>
      <c r="D23" s="18"/>
      <c r="E23" s="194" t="s">
        <v>3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"/>
      <c r="AP23" s="18"/>
      <c r="AQ23" s="19"/>
      <c r="BE23" s="185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85"/>
    </row>
    <row r="25" spans="2:57" ht="6.75" customHeight="1">
      <c r="B25" s="17"/>
      <c r="C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8"/>
      <c r="AQ25" s="19"/>
      <c r="BE25" s="185"/>
    </row>
    <row r="26" spans="2:57" ht="14.25" customHeight="1">
      <c r="B26" s="17"/>
      <c r="C26" s="18"/>
      <c r="D26" s="28" t="s">
        <v>40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5">
        <f>ROUND(AG87,2)</f>
        <v>0</v>
      </c>
      <c r="AL26" s="187"/>
      <c r="AM26" s="187"/>
      <c r="AN26" s="187"/>
      <c r="AO26" s="187"/>
      <c r="AP26" s="18"/>
      <c r="AQ26" s="19"/>
      <c r="BE26" s="185"/>
    </row>
    <row r="27" spans="2:57" ht="14.25" customHeight="1">
      <c r="B27" s="17"/>
      <c r="C27" s="18"/>
      <c r="D27" s="28" t="s">
        <v>41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5">
        <f>ROUND(AG90,2)</f>
        <v>0</v>
      </c>
      <c r="AL27" s="187"/>
      <c r="AM27" s="187"/>
      <c r="AN27" s="187"/>
      <c r="AO27" s="187"/>
      <c r="AP27" s="18"/>
      <c r="AQ27" s="19"/>
      <c r="BE27" s="185"/>
    </row>
    <row r="28" spans="2:57" s="1" customFormat="1" ht="6.75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BE28" s="189"/>
    </row>
    <row r="29" spans="2:57" s="1" customFormat="1" ht="25.5" customHeight="1">
      <c r="B29" s="29"/>
      <c r="C29" s="30"/>
      <c r="D29" s="32" t="s">
        <v>42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96">
        <f>ROUND(AK26+AK27,2)</f>
        <v>0</v>
      </c>
      <c r="AL29" s="197"/>
      <c r="AM29" s="197"/>
      <c r="AN29" s="197"/>
      <c r="AO29" s="197"/>
      <c r="AP29" s="30"/>
      <c r="AQ29" s="31"/>
      <c r="BE29" s="189"/>
    </row>
    <row r="30" spans="2:57" s="1" customFormat="1" ht="6.7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BE30" s="189"/>
    </row>
    <row r="31" spans="2:57" s="2" customFormat="1" ht="14.25" customHeight="1">
      <c r="B31" s="34"/>
      <c r="C31" s="35"/>
      <c r="D31" s="36" t="s">
        <v>43</v>
      </c>
      <c r="E31" s="35"/>
      <c r="F31" s="36" t="s">
        <v>44</v>
      </c>
      <c r="G31" s="35"/>
      <c r="H31" s="35"/>
      <c r="I31" s="35"/>
      <c r="J31" s="35"/>
      <c r="K31" s="35"/>
      <c r="L31" s="198">
        <v>0.21</v>
      </c>
      <c r="M31" s="199"/>
      <c r="N31" s="199"/>
      <c r="O31" s="199"/>
      <c r="P31" s="35"/>
      <c r="Q31" s="35"/>
      <c r="R31" s="35"/>
      <c r="S31" s="35"/>
      <c r="T31" s="38" t="s">
        <v>45</v>
      </c>
      <c r="U31" s="35"/>
      <c r="V31" s="35"/>
      <c r="W31" s="200">
        <f>ROUND(AZ87+SUM(CD91:CD95),2)</f>
        <v>0</v>
      </c>
      <c r="X31" s="199"/>
      <c r="Y31" s="199"/>
      <c r="Z31" s="199"/>
      <c r="AA31" s="199"/>
      <c r="AB31" s="199"/>
      <c r="AC31" s="199"/>
      <c r="AD31" s="199"/>
      <c r="AE31" s="199"/>
      <c r="AF31" s="35"/>
      <c r="AG31" s="35"/>
      <c r="AH31" s="35"/>
      <c r="AI31" s="35"/>
      <c r="AJ31" s="35"/>
      <c r="AK31" s="200">
        <f>ROUND(AV87+SUM(BY91:BY95),2)</f>
        <v>0</v>
      </c>
      <c r="AL31" s="199"/>
      <c r="AM31" s="199"/>
      <c r="AN31" s="199"/>
      <c r="AO31" s="199"/>
      <c r="AP31" s="35"/>
      <c r="AQ31" s="39"/>
      <c r="BE31" s="190"/>
    </row>
    <row r="32" spans="2:57" s="2" customFormat="1" ht="14.25" customHeight="1">
      <c r="B32" s="34"/>
      <c r="C32" s="35"/>
      <c r="D32" s="35"/>
      <c r="E32" s="35"/>
      <c r="F32" s="36" t="s">
        <v>46</v>
      </c>
      <c r="G32" s="35"/>
      <c r="H32" s="35"/>
      <c r="I32" s="35"/>
      <c r="J32" s="35"/>
      <c r="K32" s="35"/>
      <c r="L32" s="198">
        <v>0.15</v>
      </c>
      <c r="M32" s="199"/>
      <c r="N32" s="199"/>
      <c r="O32" s="199"/>
      <c r="P32" s="35"/>
      <c r="Q32" s="35"/>
      <c r="R32" s="35"/>
      <c r="S32" s="35"/>
      <c r="T32" s="38" t="s">
        <v>45</v>
      </c>
      <c r="U32" s="35"/>
      <c r="V32" s="35"/>
      <c r="W32" s="200">
        <f>ROUND(BA87+SUM(CE91:CE95),2)</f>
        <v>0</v>
      </c>
      <c r="X32" s="199"/>
      <c r="Y32" s="199"/>
      <c r="Z32" s="199"/>
      <c r="AA32" s="199"/>
      <c r="AB32" s="199"/>
      <c r="AC32" s="199"/>
      <c r="AD32" s="199"/>
      <c r="AE32" s="199"/>
      <c r="AF32" s="35"/>
      <c r="AG32" s="35"/>
      <c r="AH32" s="35"/>
      <c r="AI32" s="35"/>
      <c r="AJ32" s="35"/>
      <c r="AK32" s="200">
        <f>ROUND(AW87+SUM(BZ91:BZ95),2)</f>
        <v>0</v>
      </c>
      <c r="AL32" s="199"/>
      <c r="AM32" s="199"/>
      <c r="AN32" s="199"/>
      <c r="AO32" s="199"/>
      <c r="AP32" s="35"/>
      <c r="AQ32" s="39"/>
      <c r="BE32" s="190"/>
    </row>
    <row r="33" spans="2:57" s="2" customFormat="1" ht="14.25" customHeight="1" hidden="1">
      <c r="B33" s="34"/>
      <c r="C33" s="35"/>
      <c r="D33" s="35"/>
      <c r="E33" s="35"/>
      <c r="F33" s="36" t="s">
        <v>47</v>
      </c>
      <c r="G33" s="35"/>
      <c r="H33" s="35"/>
      <c r="I33" s="35"/>
      <c r="J33" s="35"/>
      <c r="K33" s="35"/>
      <c r="L33" s="198">
        <v>0.21</v>
      </c>
      <c r="M33" s="199"/>
      <c r="N33" s="199"/>
      <c r="O33" s="199"/>
      <c r="P33" s="35"/>
      <c r="Q33" s="35"/>
      <c r="R33" s="35"/>
      <c r="S33" s="35"/>
      <c r="T33" s="38" t="s">
        <v>45</v>
      </c>
      <c r="U33" s="35"/>
      <c r="V33" s="35"/>
      <c r="W33" s="200">
        <f>ROUND(BB87+SUM(CF91:CF95),2)</f>
        <v>0</v>
      </c>
      <c r="X33" s="199"/>
      <c r="Y33" s="199"/>
      <c r="Z33" s="199"/>
      <c r="AA33" s="199"/>
      <c r="AB33" s="199"/>
      <c r="AC33" s="199"/>
      <c r="AD33" s="199"/>
      <c r="AE33" s="199"/>
      <c r="AF33" s="35"/>
      <c r="AG33" s="35"/>
      <c r="AH33" s="35"/>
      <c r="AI33" s="35"/>
      <c r="AJ33" s="35"/>
      <c r="AK33" s="200">
        <v>0</v>
      </c>
      <c r="AL33" s="199"/>
      <c r="AM33" s="199"/>
      <c r="AN33" s="199"/>
      <c r="AO33" s="199"/>
      <c r="AP33" s="35"/>
      <c r="AQ33" s="39"/>
      <c r="BE33" s="190"/>
    </row>
    <row r="34" spans="2:57" s="2" customFormat="1" ht="14.25" customHeight="1" hidden="1">
      <c r="B34" s="34"/>
      <c r="C34" s="35"/>
      <c r="D34" s="35"/>
      <c r="E34" s="35"/>
      <c r="F34" s="36" t="s">
        <v>48</v>
      </c>
      <c r="G34" s="35"/>
      <c r="H34" s="35"/>
      <c r="I34" s="35"/>
      <c r="J34" s="35"/>
      <c r="K34" s="35"/>
      <c r="L34" s="198">
        <v>0.15</v>
      </c>
      <c r="M34" s="199"/>
      <c r="N34" s="199"/>
      <c r="O34" s="199"/>
      <c r="P34" s="35"/>
      <c r="Q34" s="35"/>
      <c r="R34" s="35"/>
      <c r="S34" s="35"/>
      <c r="T34" s="38" t="s">
        <v>45</v>
      </c>
      <c r="U34" s="35"/>
      <c r="V34" s="35"/>
      <c r="W34" s="200">
        <f>ROUND(BC87+SUM(CG91:CG95),2)</f>
        <v>0</v>
      </c>
      <c r="X34" s="199"/>
      <c r="Y34" s="199"/>
      <c r="Z34" s="199"/>
      <c r="AA34" s="199"/>
      <c r="AB34" s="199"/>
      <c r="AC34" s="199"/>
      <c r="AD34" s="199"/>
      <c r="AE34" s="199"/>
      <c r="AF34" s="35"/>
      <c r="AG34" s="35"/>
      <c r="AH34" s="35"/>
      <c r="AI34" s="35"/>
      <c r="AJ34" s="35"/>
      <c r="AK34" s="200">
        <v>0</v>
      </c>
      <c r="AL34" s="199"/>
      <c r="AM34" s="199"/>
      <c r="AN34" s="199"/>
      <c r="AO34" s="199"/>
      <c r="AP34" s="35"/>
      <c r="AQ34" s="39"/>
      <c r="BE34" s="190"/>
    </row>
    <row r="35" spans="2:43" s="2" customFormat="1" ht="14.25" customHeight="1" hidden="1">
      <c r="B35" s="34"/>
      <c r="C35" s="35"/>
      <c r="D35" s="35"/>
      <c r="E35" s="35"/>
      <c r="F35" s="36" t="s">
        <v>49</v>
      </c>
      <c r="G35" s="35"/>
      <c r="H35" s="35"/>
      <c r="I35" s="35"/>
      <c r="J35" s="35"/>
      <c r="K35" s="35"/>
      <c r="L35" s="198">
        <v>0</v>
      </c>
      <c r="M35" s="199"/>
      <c r="N35" s="199"/>
      <c r="O35" s="199"/>
      <c r="P35" s="35"/>
      <c r="Q35" s="35"/>
      <c r="R35" s="35"/>
      <c r="S35" s="35"/>
      <c r="T35" s="38" t="s">
        <v>45</v>
      </c>
      <c r="U35" s="35"/>
      <c r="V35" s="35"/>
      <c r="W35" s="200">
        <f>ROUND(BD87+SUM(CH91:CH95),2)</f>
        <v>0</v>
      </c>
      <c r="X35" s="199"/>
      <c r="Y35" s="199"/>
      <c r="Z35" s="199"/>
      <c r="AA35" s="199"/>
      <c r="AB35" s="199"/>
      <c r="AC35" s="199"/>
      <c r="AD35" s="199"/>
      <c r="AE35" s="199"/>
      <c r="AF35" s="35"/>
      <c r="AG35" s="35"/>
      <c r="AH35" s="35"/>
      <c r="AI35" s="35"/>
      <c r="AJ35" s="35"/>
      <c r="AK35" s="200">
        <v>0</v>
      </c>
      <c r="AL35" s="199"/>
      <c r="AM35" s="199"/>
      <c r="AN35" s="199"/>
      <c r="AO35" s="199"/>
      <c r="AP35" s="35"/>
      <c r="AQ35" s="39"/>
    </row>
    <row r="36" spans="2:43" s="1" customFormat="1" ht="6.7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5" customHeight="1">
      <c r="B37" s="29"/>
      <c r="C37" s="40"/>
      <c r="D37" s="41" t="s">
        <v>50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51</v>
      </c>
      <c r="U37" s="42"/>
      <c r="V37" s="42"/>
      <c r="W37" s="42"/>
      <c r="X37" s="176" t="s">
        <v>52</v>
      </c>
      <c r="Y37" s="177"/>
      <c r="Z37" s="177"/>
      <c r="AA37" s="177"/>
      <c r="AB37" s="177"/>
      <c r="AC37" s="42"/>
      <c r="AD37" s="42"/>
      <c r="AE37" s="42"/>
      <c r="AF37" s="42"/>
      <c r="AG37" s="42"/>
      <c r="AH37" s="42"/>
      <c r="AI37" s="42"/>
      <c r="AJ37" s="42"/>
      <c r="AK37" s="178">
        <f>SUM(AK29:AK35)</f>
        <v>0</v>
      </c>
      <c r="AL37" s="177"/>
      <c r="AM37" s="177"/>
      <c r="AN37" s="177"/>
      <c r="AO37" s="179"/>
      <c r="AP37" s="40"/>
      <c r="AQ37" s="31"/>
    </row>
    <row r="38" spans="2:43" s="1" customFormat="1" ht="14.2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9"/>
      <c r="C49" s="30"/>
      <c r="D49" s="44" t="s">
        <v>53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0"/>
      <c r="AB49" s="30"/>
      <c r="AC49" s="44" t="s">
        <v>54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0"/>
      <c r="AQ49" s="31"/>
    </row>
    <row r="50" spans="2:43" ht="13.5">
      <c r="B50" s="17"/>
      <c r="C50" s="18"/>
      <c r="D50" s="4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8"/>
      <c r="AA50" s="18"/>
      <c r="AB50" s="18"/>
      <c r="AC50" s="47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8"/>
      <c r="AP50" s="18"/>
      <c r="AQ50" s="19"/>
    </row>
    <row r="51" spans="2:43" ht="13.5">
      <c r="B51" s="17"/>
      <c r="C51" s="18"/>
      <c r="D51" s="4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8"/>
      <c r="AA51" s="18"/>
      <c r="AB51" s="18"/>
      <c r="AC51" s="47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8"/>
      <c r="AP51" s="18"/>
      <c r="AQ51" s="19"/>
    </row>
    <row r="52" spans="2:43" ht="13.5">
      <c r="B52" s="17"/>
      <c r="C52" s="18"/>
      <c r="D52" s="4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8"/>
      <c r="AA52" s="18"/>
      <c r="AB52" s="18"/>
      <c r="AC52" s="47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8"/>
      <c r="AP52" s="18"/>
      <c r="AQ52" s="19"/>
    </row>
    <row r="53" spans="2:43" ht="13.5">
      <c r="B53" s="17"/>
      <c r="C53" s="18"/>
      <c r="D53" s="4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8"/>
      <c r="AA53" s="18"/>
      <c r="AB53" s="18"/>
      <c r="AC53" s="47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8"/>
      <c r="AP53" s="18"/>
      <c r="AQ53" s="19"/>
    </row>
    <row r="54" spans="2:43" ht="13.5">
      <c r="B54" s="17"/>
      <c r="C54" s="18"/>
      <c r="D54" s="4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8"/>
      <c r="AA54" s="18"/>
      <c r="AB54" s="18"/>
      <c r="AC54" s="47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8"/>
      <c r="AP54" s="18"/>
      <c r="AQ54" s="19"/>
    </row>
    <row r="55" spans="2:43" ht="13.5">
      <c r="B55" s="17"/>
      <c r="C55" s="18"/>
      <c r="D55" s="4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8"/>
      <c r="AA55" s="18"/>
      <c r="AB55" s="18"/>
      <c r="AC55" s="47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8"/>
      <c r="AP55" s="18"/>
      <c r="AQ55" s="19"/>
    </row>
    <row r="56" spans="2:43" ht="13.5">
      <c r="B56" s="17"/>
      <c r="C56" s="18"/>
      <c r="D56" s="4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8"/>
      <c r="AA56" s="18"/>
      <c r="AB56" s="18"/>
      <c r="AC56" s="47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8"/>
      <c r="AP56" s="18"/>
      <c r="AQ56" s="19"/>
    </row>
    <row r="57" spans="2:43" ht="13.5">
      <c r="B57" s="17"/>
      <c r="C57" s="18"/>
      <c r="D57" s="4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8"/>
      <c r="AA57" s="18"/>
      <c r="AB57" s="18"/>
      <c r="AC57" s="47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8"/>
      <c r="AP57" s="18"/>
      <c r="AQ57" s="19"/>
    </row>
    <row r="58" spans="2:43" s="1" customFormat="1" ht="15">
      <c r="B58" s="29"/>
      <c r="C58" s="30"/>
      <c r="D58" s="49" t="s">
        <v>55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56</v>
      </c>
      <c r="S58" s="50"/>
      <c r="T58" s="50"/>
      <c r="U58" s="50"/>
      <c r="V58" s="50"/>
      <c r="W58" s="50"/>
      <c r="X58" s="50"/>
      <c r="Y58" s="50"/>
      <c r="Z58" s="52"/>
      <c r="AA58" s="30"/>
      <c r="AB58" s="30"/>
      <c r="AC58" s="49" t="s">
        <v>55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56</v>
      </c>
      <c r="AN58" s="50"/>
      <c r="AO58" s="52"/>
      <c r="AP58" s="30"/>
      <c r="AQ58" s="31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9"/>
      <c r="C60" s="30"/>
      <c r="D60" s="44" t="s">
        <v>57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0"/>
      <c r="AB60" s="30"/>
      <c r="AC60" s="44" t="s">
        <v>58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0"/>
      <c r="AQ60" s="31"/>
    </row>
    <row r="61" spans="2:43" ht="13.5">
      <c r="B61" s="17"/>
      <c r="C61" s="18"/>
      <c r="D61" s="4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8"/>
      <c r="AA61" s="18"/>
      <c r="AB61" s="18"/>
      <c r="AC61" s="47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8"/>
      <c r="AP61" s="18"/>
      <c r="AQ61" s="19"/>
    </row>
    <row r="62" spans="2:43" ht="13.5">
      <c r="B62" s="17"/>
      <c r="C62" s="18"/>
      <c r="D62" s="4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8"/>
      <c r="AA62" s="18"/>
      <c r="AB62" s="18"/>
      <c r="AC62" s="47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8"/>
      <c r="AP62" s="18"/>
      <c r="AQ62" s="19"/>
    </row>
    <row r="63" spans="2:43" ht="13.5">
      <c r="B63" s="17"/>
      <c r="C63" s="18"/>
      <c r="D63" s="4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8"/>
      <c r="AA63" s="18"/>
      <c r="AB63" s="18"/>
      <c r="AC63" s="47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8"/>
      <c r="AP63" s="18"/>
      <c r="AQ63" s="19"/>
    </row>
    <row r="64" spans="2:43" ht="13.5">
      <c r="B64" s="17"/>
      <c r="C64" s="18"/>
      <c r="D64" s="4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8"/>
      <c r="AA64" s="18"/>
      <c r="AB64" s="18"/>
      <c r="AC64" s="47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8"/>
      <c r="AP64" s="18"/>
      <c r="AQ64" s="19"/>
    </row>
    <row r="65" spans="2:43" ht="13.5">
      <c r="B65" s="17"/>
      <c r="C65" s="18"/>
      <c r="D65" s="4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8"/>
      <c r="AA65" s="18"/>
      <c r="AB65" s="18"/>
      <c r="AC65" s="47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8"/>
      <c r="AP65" s="18"/>
      <c r="AQ65" s="19"/>
    </row>
    <row r="66" spans="2:43" ht="13.5">
      <c r="B66" s="17"/>
      <c r="C66" s="18"/>
      <c r="D66" s="4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8"/>
      <c r="AA66" s="18"/>
      <c r="AB66" s="18"/>
      <c r="AC66" s="47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8"/>
      <c r="AP66" s="18"/>
      <c r="AQ66" s="19"/>
    </row>
    <row r="67" spans="2:43" ht="13.5">
      <c r="B67" s="17"/>
      <c r="C67" s="18"/>
      <c r="D67" s="4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8"/>
      <c r="AA67" s="18"/>
      <c r="AB67" s="18"/>
      <c r="AC67" s="47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8"/>
      <c r="AP67" s="18"/>
      <c r="AQ67" s="19"/>
    </row>
    <row r="68" spans="2:43" ht="13.5">
      <c r="B68" s="17"/>
      <c r="C68" s="18"/>
      <c r="D68" s="4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8"/>
      <c r="AA68" s="18"/>
      <c r="AB68" s="18"/>
      <c r="AC68" s="47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8"/>
      <c r="AP68" s="18"/>
      <c r="AQ68" s="19"/>
    </row>
    <row r="69" spans="2:43" s="1" customFormat="1" ht="15">
      <c r="B69" s="29"/>
      <c r="C69" s="30"/>
      <c r="D69" s="49" t="s">
        <v>55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56</v>
      </c>
      <c r="S69" s="50"/>
      <c r="T69" s="50"/>
      <c r="U69" s="50"/>
      <c r="V69" s="50"/>
      <c r="W69" s="50"/>
      <c r="X69" s="50"/>
      <c r="Y69" s="50"/>
      <c r="Z69" s="52"/>
      <c r="AA69" s="30"/>
      <c r="AB69" s="30"/>
      <c r="AC69" s="49" t="s">
        <v>55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56</v>
      </c>
      <c r="AN69" s="50"/>
      <c r="AO69" s="52"/>
      <c r="AP69" s="30"/>
      <c r="AQ69" s="31"/>
    </row>
    <row r="70" spans="2:43" s="1" customFormat="1" ht="6.7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7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75" customHeight="1">
      <c r="B76" s="29"/>
      <c r="C76" s="186" t="s">
        <v>59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31"/>
    </row>
    <row r="77" spans="2:43" s="3" customFormat="1" ht="14.25" customHeight="1">
      <c r="B77" s="59"/>
      <c r="C77" s="25" t="s">
        <v>14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170519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75" customHeight="1">
      <c r="B78" s="62"/>
      <c r="C78" s="63" t="s">
        <v>17</v>
      </c>
      <c r="D78" s="64"/>
      <c r="E78" s="64"/>
      <c r="F78" s="64"/>
      <c r="G78" s="64"/>
      <c r="H78" s="64"/>
      <c r="I78" s="64"/>
      <c r="J78" s="64"/>
      <c r="K78" s="64"/>
      <c r="L78" s="181" t="str">
        <f>K6</f>
        <v>Vrchlabí - Tkalcovská 719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64"/>
      <c r="AQ78" s="65"/>
    </row>
    <row r="79" spans="2:43" s="1" customFormat="1" ht="6.7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>
      <c r="B80" s="29"/>
      <c r="C80" s="25" t="s">
        <v>23</v>
      </c>
      <c r="D80" s="30"/>
      <c r="E80" s="30"/>
      <c r="F80" s="30"/>
      <c r="G80" s="30"/>
      <c r="H80" s="30"/>
      <c r="I80" s="30"/>
      <c r="J80" s="30"/>
      <c r="K80" s="30"/>
      <c r="L80" s="66" t="str">
        <f>IF(K8="","",K8)</f>
        <v>Vrchlabí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5" t="s">
        <v>25</v>
      </c>
      <c r="AJ80" s="30"/>
      <c r="AK80" s="30"/>
      <c r="AL80" s="30"/>
      <c r="AM80" s="67">
        <v>43897</v>
      </c>
      <c r="AN80" s="30"/>
      <c r="AO80" s="30"/>
      <c r="AP80" s="30"/>
      <c r="AQ80" s="31"/>
    </row>
    <row r="81" spans="2:43" s="1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2:56" s="1" customFormat="1" ht="15">
      <c r="B82" s="29"/>
      <c r="C82" s="25" t="s">
        <v>28</v>
      </c>
      <c r="D82" s="30"/>
      <c r="E82" s="30"/>
      <c r="F82" s="30"/>
      <c r="G82" s="30"/>
      <c r="H82" s="30"/>
      <c r="I82" s="30"/>
      <c r="J82" s="30"/>
      <c r="K82" s="30"/>
      <c r="L82" s="60" t="str">
        <f>IF(E11="","",E11)</f>
        <v>Město Vrchlabí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5" t="s">
        <v>34</v>
      </c>
      <c r="AJ82" s="30"/>
      <c r="AK82" s="30"/>
      <c r="AL82" s="30"/>
      <c r="AM82" s="166" t="str">
        <f>IF(E17="","",E17)</f>
        <v>Ing.arch.Michael Hobza</v>
      </c>
      <c r="AN82" s="180"/>
      <c r="AO82" s="180"/>
      <c r="AP82" s="180"/>
      <c r="AQ82" s="31"/>
      <c r="AS82" s="167" t="s">
        <v>60</v>
      </c>
      <c r="AT82" s="168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2:56" s="1" customFormat="1" ht="15">
      <c r="B83" s="29"/>
      <c r="C83" s="25" t="s">
        <v>32</v>
      </c>
      <c r="D83" s="30"/>
      <c r="E83" s="30"/>
      <c r="F83" s="30"/>
      <c r="G83" s="30"/>
      <c r="H83" s="30"/>
      <c r="I83" s="30"/>
      <c r="J83" s="30"/>
      <c r="K83" s="30"/>
      <c r="L83" s="60">
        <f>IF(E14="Vyplň údaj","",E14)</f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5" t="s">
        <v>37</v>
      </c>
      <c r="AJ83" s="30"/>
      <c r="AK83" s="30"/>
      <c r="AL83" s="30"/>
      <c r="AM83" s="166" t="str">
        <f>IF(E20="","",E20)</f>
        <v>Ing.Kolínský</v>
      </c>
      <c r="AN83" s="180"/>
      <c r="AO83" s="180"/>
      <c r="AP83" s="180"/>
      <c r="AQ83" s="31"/>
      <c r="AS83" s="169"/>
      <c r="AT83" s="180"/>
      <c r="AU83" s="30"/>
      <c r="AV83" s="30"/>
      <c r="AW83" s="30"/>
      <c r="AX83" s="30"/>
      <c r="AY83" s="30"/>
      <c r="AZ83" s="30"/>
      <c r="BA83" s="30"/>
      <c r="BB83" s="30"/>
      <c r="BC83" s="30"/>
      <c r="BD83" s="68"/>
    </row>
    <row r="84" spans="2:56" s="1" customFormat="1" ht="10.5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169"/>
      <c r="AT84" s="180"/>
      <c r="AU84" s="30"/>
      <c r="AV84" s="30"/>
      <c r="AW84" s="30"/>
      <c r="AX84" s="30"/>
      <c r="AY84" s="30"/>
      <c r="AZ84" s="30"/>
      <c r="BA84" s="30"/>
      <c r="BB84" s="30"/>
      <c r="BC84" s="30"/>
      <c r="BD84" s="68"/>
    </row>
    <row r="85" spans="2:56" s="1" customFormat="1" ht="29.25" customHeight="1">
      <c r="B85" s="29"/>
      <c r="C85" s="170" t="s">
        <v>61</v>
      </c>
      <c r="D85" s="177"/>
      <c r="E85" s="177"/>
      <c r="F85" s="177"/>
      <c r="G85" s="177"/>
      <c r="H85" s="42"/>
      <c r="I85" s="171" t="s">
        <v>62</v>
      </c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1" t="s">
        <v>63</v>
      </c>
      <c r="AH85" s="177"/>
      <c r="AI85" s="177"/>
      <c r="AJ85" s="177"/>
      <c r="AK85" s="177"/>
      <c r="AL85" s="177"/>
      <c r="AM85" s="177"/>
      <c r="AN85" s="171" t="s">
        <v>64</v>
      </c>
      <c r="AO85" s="177"/>
      <c r="AP85" s="179"/>
      <c r="AQ85" s="31"/>
      <c r="AS85" s="69" t="s">
        <v>65</v>
      </c>
      <c r="AT85" s="70" t="s">
        <v>66</v>
      </c>
      <c r="AU85" s="70" t="s">
        <v>67</v>
      </c>
      <c r="AV85" s="70" t="s">
        <v>68</v>
      </c>
      <c r="AW85" s="70" t="s">
        <v>69</v>
      </c>
      <c r="AX85" s="70" t="s">
        <v>70</v>
      </c>
      <c r="AY85" s="70" t="s">
        <v>71</v>
      </c>
      <c r="AZ85" s="70" t="s">
        <v>72</v>
      </c>
      <c r="BA85" s="70" t="s">
        <v>73</v>
      </c>
      <c r="BB85" s="70" t="s">
        <v>74</v>
      </c>
      <c r="BC85" s="70" t="s">
        <v>75</v>
      </c>
      <c r="BD85" s="71" t="s">
        <v>76</v>
      </c>
    </row>
    <row r="86" spans="2:56" s="1" customFormat="1" ht="10.5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1"/>
      <c r="AS86" s="72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2:76" s="4" customFormat="1" ht="32.25" customHeight="1">
      <c r="B87" s="62"/>
      <c r="C87" s="73" t="s">
        <v>77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202">
        <f>ROUND(AG88,2)</f>
        <v>0</v>
      </c>
      <c r="AH87" s="202"/>
      <c r="AI87" s="202"/>
      <c r="AJ87" s="202"/>
      <c r="AK87" s="202"/>
      <c r="AL87" s="202"/>
      <c r="AM87" s="202"/>
      <c r="AN87" s="203">
        <f>SUM(AG87,AT87)</f>
        <v>0</v>
      </c>
      <c r="AO87" s="203"/>
      <c r="AP87" s="203"/>
      <c r="AQ87" s="65"/>
      <c r="AS87" s="75">
        <f>ROUND(AS88,2)</f>
        <v>0</v>
      </c>
      <c r="AT87" s="76">
        <f>ROUND(SUM(AV87:AW87),2)</f>
        <v>0</v>
      </c>
      <c r="AU87" s="77">
        <f>ROUND(AU88,5)</f>
        <v>0</v>
      </c>
      <c r="AV87" s="76">
        <f>ROUND(AZ87*L31,2)</f>
        <v>0</v>
      </c>
      <c r="AW87" s="76">
        <f>ROUND(BA87*L32,2)</f>
        <v>0</v>
      </c>
      <c r="AX87" s="76">
        <f>ROUND(BB87*L31,2)</f>
        <v>0</v>
      </c>
      <c r="AY87" s="76">
        <f>ROUND(BC87*L32,2)</f>
        <v>0</v>
      </c>
      <c r="AZ87" s="76">
        <f>ROUND(AZ88,2)</f>
        <v>0</v>
      </c>
      <c r="BA87" s="76">
        <f>ROUND(BA88,2)</f>
        <v>0</v>
      </c>
      <c r="BB87" s="76">
        <f>ROUND(BB88,2)</f>
        <v>0</v>
      </c>
      <c r="BC87" s="76">
        <f>ROUND(BC88,2)</f>
        <v>0</v>
      </c>
      <c r="BD87" s="78">
        <f>ROUND(BD88,2)</f>
        <v>0</v>
      </c>
      <c r="BS87" s="79" t="s">
        <v>78</v>
      </c>
      <c r="BT87" s="79" t="s">
        <v>79</v>
      </c>
      <c r="BU87" s="80" t="s">
        <v>80</v>
      </c>
      <c r="BV87" s="79" t="s">
        <v>81</v>
      </c>
      <c r="BW87" s="79" t="s">
        <v>82</v>
      </c>
      <c r="BX87" s="79" t="s">
        <v>83</v>
      </c>
    </row>
    <row r="88" spans="1:76" s="5" customFormat="1" ht="27" customHeight="1">
      <c r="A88" s="160" t="s">
        <v>388</v>
      </c>
      <c r="B88" s="81"/>
      <c r="C88" s="82"/>
      <c r="D88" s="174" t="s">
        <v>84</v>
      </c>
      <c r="E88" s="173"/>
      <c r="F88" s="173"/>
      <c r="G88" s="173"/>
      <c r="H88" s="173"/>
      <c r="I88" s="83"/>
      <c r="J88" s="174" t="s">
        <v>85</v>
      </c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2">
        <f>'17056 - Vrchlabí,Tkalcovs...'!M30</f>
        <v>0</v>
      </c>
      <c r="AH88" s="173"/>
      <c r="AI88" s="173"/>
      <c r="AJ88" s="173"/>
      <c r="AK88" s="173"/>
      <c r="AL88" s="173"/>
      <c r="AM88" s="173"/>
      <c r="AN88" s="172">
        <f>SUM(AG88,AT88)</f>
        <v>0</v>
      </c>
      <c r="AO88" s="173"/>
      <c r="AP88" s="173"/>
      <c r="AQ88" s="84"/>
      <c r="AS88" s="85">
        <f>'17056 - Vrchlabí,Tkalcovs...'!M28</f>
        <v>0</v>
      </c>
      <c r="AT88" s="86">
        <f>ROUND(SUM(AV88:AW88),2)</f>
        <v>0</v>
      </c>
      <c r="AU88" s="87">
        <f>'17056 - Vrchlabí,Tkalcovs...'!W128</f>
        <v>0</v>
      </c>
      <c r="AV88" s="86">
        <f>'17056 - Vrchlabí,Tkalcovs...'!M32</f>
        <v>0</v>
      </c>
      <c r="AW88" s="86">
        <f>'17056 - Vrchlabí,Tkalcovs...'!M33</f>
        <v>0</v>
      </c>
      <c r="AX88" s="86">
        <f>'17056 - Vrchlabí,Tkalcovs...'!M34</f>
        <v>0</v>
      </c>
      <c r="AY88" s="86">
        <f>'17056 - Vrchlabí,Tkalcovs...'!M35</f>
        <v>0</v>
      </c>
      <c r="AZ88" s="86">
        <f>'17056 - Vrchlabí,Tkalcovs...'!H32</f>
        <v>0</v>
      </c>
      <c r="BA88" s="86">
        <f>'17056 - Vrchlabí,Tkalcovs...'!H33</f>
        <v>0</v>
      </c>
      <c r="BB88" s="86">
        <f>'17056 - Vrchlabí,Tkalcovs...'!H34</f>
        <v>0</v>
      </c>
      <c r="BC88" s="86">
        <f>'17056 - Vrchlabí,Tkalcovs...'!H35</f>
        <v>0</v>
      </c>
      <c r="BD88" s="88">
        <f>'17056 - Vrchlabí,Tkalcovs...'!H36</f>
        <v>0</v>
      </c>
      <c r="BT88" s="89" t="s">
        <v>22</v>
      </c>
      <c r="BV88" s="89" t="s">
        <v>81</v>
      </c>
      <c r="BW88" s="89" t="s">
        <v>86</v>
      </c>
      <c r="BX88" s="89" t="s">
        <v>82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29"/>
      <c r="C90" s="73" t="s">
        <v>87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203">
        <f>ROUND(SUM(AG91:AG94),2)</f>
        <v>0</v>
      </c>
      <c r="AH90" s="180"/>
      <c r="AI90" s="180"/>
      <c r="AJ90" s="180"/>
      <c r="AK90" s="180"/>
      <c r="AL90" s="180"/>
      <c r="AM90" s="180"/>
      <c r="AN90" s="203">
        <f>ROUND(SUM(AN91:AN94),2)</f>
        <v>0</v>
      </c>
      <c r="AO90" s="180"/>
      <c r="AP90" s="180"/>
      <c r="AQ90" s="31"/>
      <c r="AS90" s="69" t="s">
        <v>88</v>
      </c>
      <c r="AT90" s="70" t="s">
        <v>89</v>
      </c>
      <c r="AU90" s="70" t="s">
        <v>43</v>
      </c>
      <c r="AV90" s="71" t="s">
        <v>66</v>
      </c>
    </row>
    <row r="91" spans="2:89" s="1" customFormat="1" ht="19.5" customHeight="1">
      <c r="B91" s="29"/>
      <c r="C91" s="30"/>
      <c r="D91" s="90" t="s">
        <v>90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175">
        <f>ROUND(AG87*AS91,2)</f>
        <v>0</v>
      </c>
      <c r="AH91" s="180"/>
      <c r="AI91" s="180"/>
      <c r="AJ91" s="180"/>
      <c r="AK91" s="180"/>
      <c r="AL91" s="180"/>
      <c r="AM91" s="180"/>
      <c r="AN91" s="126">
        <f>ROUND(AG91+AV91,2)</f>
        <v>0</v>
      </c>
      <c r="AO91" s="180"/>
      <c r="AP91" s="180"/>
      <c r="AQ91" s="31"/>
      <c r="AS91" s="91">
        <v>0</v>
      </c>
      <c r="AT91" s="92" t="s">
        <v>91</v>
      </c>
      <c r="AU91" s="92" t="s">
        <v>44</v>
      </c>
      <c r="AV91" s="93">
        <f>ROUND(IF(AU91="základní",AG91*L31,IF(AU91="snížená",AG91*L32,0)),2)</f>
        <v>0</v>
      </c>
      <c r="BV91" s="13" t="s">
        <v>92</v>
      </c>
      <c r="BY91" s="94">
        <f>IF(AU91="základní",AV91,0)</f>
        <v>0</v>
      </c>
      <c r="BZ91" s="94">
        <f>IF(AU91="snížená",AV91,0)</f>
        <v>0</v>
      </c>
      <c r="CA91" s="94">
        <v>0</v>
      </c>
      <c r="CB91" s="94">
        <v>0</v>
      </c>
      <c r="CC91" s="94">
        <v>0</v>
      </c>
      <c r="CD91" s="94">
        <f>IF(AU91="základní",AG91,0)</f>
        <v>0</v>
      </c>
      <c r="CE91" s="94">
        <f>IF(AU91="snížená",AG91,0)</f>
        <v>0</v>
      </c>
      <c r="CF91" s="94">
        <f>IF(AU91="zákl. přenesená",AG91,0)</f>
        <v>0</v>
      </c>
      <c r="CG91" s="94">
        <f>IF(AU91="sníž. přenesená",AG91,0)</f>
        <v>0</v>
      </c>
      <c r="CH91" s="94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5" customHeight="1">
      <c r="B92" s="29"/>
      <c r="C92" s="30"/>
      <c r="D92" s="127" t="s">
        <v>93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30"/>
      <c r="AD92" s="30"/>
      <c r="AE92" s="30"/>
      <c r="AF92" s="30"/>
      <c r="AG92" s="175">
        <f>AG87*AS92</f>
        <v>0</v>
      </c>
      <c r="AH92" s="180"/>
      <c r="AI92" s="180"/>
      <c r="AJ92" s="180"/>
      <c r="AK92" s="180"/>
      <c r="AL92" s="180"/>
      <c r="AM92" s="180"/>
      <c r="AN92" s="126">
        <f>AG92+AV92</f>
        <v>0</v>
      </c>
      <c r="AO92" s="180"/>
      <c r="AP92" s="180"/>
      <c r="AQ92" s="31"/>
      <c r="AS92" s="95">
        <v>0</v>
      </c>
      <c r="AT92" s="96" t="s">
        <v>91</v>
      </c>
      <c r="AU92" s="96" t="s">
        <v>44</v>
      </c>
      <c r="AV92" s="97">
        <f>ROUND(IF(AU92="nulová",0,IF(OR(AU92="základní",AU92="zákl. přenesená"),AG92*L31,AG92*L32)),2)</f>
        <v>0</v>
      </c>
      <c r="BV92" s="13" t="s">
        <v>94</v>
      </c>
      <c r="BY92" s="94">
        <f>IF(AU92="základní",AV92,0)</f>
        <v>0</v>
      </c>
      <c r="BZ92" s="94">
        <f>IF(AU92="snížená",AV92,0)</f>
        <v>0</v>
      </c>
      <c r="CA92" s="94">
        <f>IF(AU92="zákl. přenesená",AV92,0)</f>
        <v>0</v>
      </c>
      <c r="CB92" s="94">
        <f>IF(AU92="sníž. přenesená",AV92,0)</f>
        <v>0</v>
      </c>
      <c r="CC92" s="94">
        <f>IF(AU92="nulová",AV92,0)</f>
        <v>0</v>
      </c>
      <c r="CD92" s="94">
        <f>IF(AU92="základní",AG92,0)</f>
        <v>0</v>
      </c>
      <c r="CE92" s="94">
        <f>IF(AU92="snížená",AG92,0)</f>
        <v>0</v>
      </c>
      <c r="CF92" s="94">
        <f>IF(AU92="zákl. přenesená",AG92,0)</f>
        <v>0</v>
      </c>
      <c r="CG92" s="94">
        <f>IF(AU92="sníž. přenesená",AG92,0)</f>
        <v>0</v>
      </c>
      <c r="CH92" s="94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>
        <f>IF(D92="Vyplň vlastní","","x")</f>
      </c>
    </row>
    <row r="93" spans="2:89" s="1" customFormat="1" ht="19.5" customHeight="1">
      <c r="B93" s="29"/>
      <c r="C93" s="30"/>
      <c r="D93" s="127" t="s">
        <v>93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30"/>
      <c r="AD93" s="30"/>
      <c r="AE93" s="30"/>
      <c r="AF93" s="30"/>
      <c r="AG93" s="175">
        <f>AG87*AS93</f>
        <v>0</v>
      </c>
      <c r="AH93" s="180"/>
      <c r="AI93" s="180"/>
      <c r="AJ93" s="180"/>
      <c r="AK93" s="180"/>
      <c r="AL93" s="180"/>
      <c r="AM93" s="180"/>
      <c r="AN93" s="126">
        <f>AG93+AV93</f>
        <v>0</v>
      </c>
      <c r="AO93" s="180"/>
      <c r="AP93" s="180"/>
      <c r="AQ93" s="31"/>
      <c r="AS93" s="95">
        <v>0</v>
      </c>
      <c r="AT93" s="96" t="s">
        <v>91</v>
      </c>
      <c r="AU93" s="96" t="s">
        <v>44</v>
      </c>
      <c r="AV93" s="97">
        <f>ROUND(IF(AU93="nulová",0,IF(OR(AU93="základní",AU93="zákl. přenesená"),AG93*L31,AG93*L32)),2)</f>
        <v>0</v>
      </c>
      <c r="BV93" s="13" t="s">
        <v>94</v>
      </c>
      <c r="BY93" s="94">
        <f>IF(AU93="základní",AV93,0)</f>
        <v>0</v>
      </c>
      <c r="BZ93" s="94">
        <f>IF(AU93="snížená",AV93,0)</f>
        <v>0</v>
      </c>
      <c r="CA93" s="94">
        <f>IF(AU93="zákl. přenesená",AV93,0)</f>
        <v>0</v>
      </c>
      <c r="CB93" s="94">
        <f>IF(AU93="sníž. přenesená",AV93,0)</f>
        <v>0</v>
      </c>
      <c r="CC93" s="94">
        <f>IF(AU93="nulová",AV93,0)</f>
        <v>0</v>
      </c>
      <c r="CD93" s="94">
        <f>IF(AU93="základní",AG93,0)</f>
        <v>0</v>
      </c>
      <c r="CE93" s="94">
        <f>IF(AU93="snížená",AG93,0)</f>
        <v>0</v>
      </c>
      <c r="CF93" s="94">
        <f>IF(AU93="zákl. přenesená",AG93,0)</f>
        <v>0</v>
      </c>
      <c r="CG93" s="94">
        <f>IF(AU93="sníž. přenesená",AG93,0)</f>
        <v>0</v>
      </c>
      <c r="CH93" s="94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29"/>
      <c r="C94" s="30"/>
      <c r="D94" s="127" t="s">
        <v>93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30"/>
      <c r="AD94" s="30"/>
      <c r="AE94" s="30"/>
      <c r="AF94" s="30"/>
      <c r="AG94" s="175">
        <f>AG87*AS94</f>
        <v>0</v>
      </c>
      <c r="AH94" s="180"/>
      <c r="AI94" s="180"/>
      <c r="AJ94" s="180"/>
      <c r="AK94" s="180"/>
      <c r="AL94" s="180"/>
      <c r="AM94" s="180"/>
      <c r="AN94" s="126">
        <f>AG94+AV94</f>
        <v>0</v>
      </c>
      <c r="AO94" s="180"/>
      <c r="AP94" s="180"/>
      <c r="AQ94" s="31"/>
      <c r="AS94" s="98">
        <v>0</v>
      </c>
      <c r="AT94" s="99" t="s">
        <v>91</v>
      </c>
      <c r="AU94" s="99" t="s">
        <v>44</v>
      </c>
      <c r="AV94" s="100">
        <f>ROUND(IF(AU94="nulová",0,IF(OR(AU94="základní",AU94="zákl. přenesená"),AG94*L31,AG94*L32)),2)</f>
        <v>0</v>
      </c>
      <c r="BV94" s="13" t="s">
        <v>94</v>
      </c>
      <c r="BY94" s="94">
        <f>IF(AU94="základní",AV94,0)</f>
        <v>0</v>
      </c>
      <c r="BZ94" s="94">
        <f>IF(AU94="snížená",AV94,0)</f>
        <v>0</v>
      </c>
      <c r="CA94" s="94">
        <f>IF(AU94="zákl. přenesená",AV94,0)</f>
        <v>0</v>
      </c>
      <c r="CB94" s="94">
        <f>IF(AU94="sníž. přenesená",AV94,0)</f>
        <v>0</v>
      </c>
      <c r="CC94" s="94">
        <f>IF(AU94="nulová",AV94,0)</f>
        <v>0</v>
      </c>
      <c r="CD94" s="94">
        <f>IF(AU94="základní",AG94,0)</f>
        <v>0</v>
      </c>
      <c r="CE94" s="94">
        <f>IF(AU94="snížená",AG94,0)</f>
        <v>0</v>
      </c>
      <c r="CF94" s="94">
        <f>IF(AU94="zákl. přenesená",AG94,0)</f>
        <v>0</v>
      </c>
      <c r="CG94" s="94">
        <f>IF(AU94="sníž. přenesená",AG94,0)</f>
        <v>0</v>
      </c>
      <c r="CH94" s="94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43" s="1" customFormat="1" ht="10.5" customHeight="1"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1"/>
    </row>
    <row r="96" spans="2:43" s="1" customFormat="1" ht="30" customHeight="1">
      <c r="B96" s="29"/>
      <c r="C96" s="101" t="s">
        <v>95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128">
        <f>ROUND(AG87+AG90,2)</f>
        <v>0</v>
      </c>
      <c r="AH96" s="128"/>
      <c r="AI96" s="128"/>
      <c r="AJ96" s="128"/>
      <c r="AK96" s="128"/>
      <c r="AL96" s="128"/>
      <c r="AM96" s="128"/>
      <c r="AN96" s="128">
        <f>AN87+AN90</f>
        <v>0</v>
      </c>
      <c r="AO96" s="128"/>
      <c r="AP96" s="128"/>
      <c r="AQ96" s="31"/>
    </row>
    <row r="97" spans="2:43" s="1" customFormat="1" ht="6.75" customHeight="1"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5"/>
    </row>
  </sheetData>
  <sheetProtection/>
  <mergeCells count="58"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3:AB93"/>
    <mergeCell ref="AG93:AM93"/>
    <mergeCell ref="AN93:AP93"/>
    <mergeCell ref="AG96:AM96"/>
    <mergeCell ref="AN96:AP96"/>
    <mergeCell ref="AG91:AM91"/>
    <mergeCell ref="AN91:AP91"/>
    <mergeCell ref="D92:AB92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7056 - Vrchlabí,Tkalcovs...'!C2" tooltip="17056 - Vrchlabí,Tkalcovs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2"/>
  <sheetViews>
    <sheetView showGridLines="0" tabSelected="1" zoomScalePageLayoutView="0" workbookViewId="0" topLeftCell="A1">
      <pane ySplit="1" topLeftCell="BM3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65"/>
      <c r="B1" s="162"/>
      <c r="C1" s="162"/>
      <c r="D1" s="163" t="s">
        <v>1</v>
      </c>
      <c r="E1" s="162"/>
      <c r="F1" s="164" t="s">
        <v>389</v>
      </c>
      <c r="G1" s="164"/>
      <c r="H1" s="240" t="s">
        <v>390</v>
      </c>
      <c r="I1" s="240"/>
      <c r="J1" s="240"/>
      <c r="K1" s="240"/>
      <c r="L1" s="164" t="s">
        <v>391</v>
      </c>
      <c r="M1" s="162"/>
      <c r="N1" s="162"/>
      <c r="O1" s="163" t="s">
        <v>96</v>
      </c>
      <c r="P1" s="162"/>
      <c r="Q1" s="162"/>
      <c r="R1" s="162"/>
      <c r="S1" s="164" t="s">
        <v>392</v>
      </c>
      <c r="T1" s="164"/>
      <c r="U1" s="165"/>
      <c r="V1" s="16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84" t="s">
        <v>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201" t="s">
        <v>6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13" t="s">
        <v>86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22</v>
      </c>
    </row>
    <row r="4" spans="2:46" ht="36.75" customHeight="1">
      <c r="B4" s="17"/>
      <c r="C4" s="186" t="s">
        <v>97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17</v>
      </c>
      <c r="E6" s="18"/>
      <c r="F6" s="204" t="str">
        <f>'Rekapitulace stavby'!K6</f>
        <v>Vrchlabí - Tkalcovská 719</v>
      </c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"/>
      <c r="R6" s="19"/>
    </row>
    <row r="7" spans="2:18" s="1" customFormat="1" ht="32.25" customHeight="1">
      <c r="B7" s="29"/>
      <c r="C7" s="30"/>
      <c r="D7" s="24" t="s">
        <v>98</v>
      </c>
      <c r="E7" s="30"/>
      <c r="F7" s="192" t="s">
        <v>99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30"/>
      <c r="R7" s="31"/>
    </row>
    <row r="8" spans="2:18" s="1" customFormat="1" ht="14.25" customHeight="1">
      <c r="B8" s="29"/>
      <c r="C8" s="30"/>
      <c r="D8" s="25" t="s">
        <v>20</v>
      </c>
      <c r="E8" s="30"/>
      <c r="F8" s="23" t="s">
        <v>3</v>
      </c>
      <c r="G8" s="30"/>
      <c r="H8" s="30"/>
      <c r="I8" s="30"/>
      <c r="J8" s="30"/>
      <c r="K8" s="30"/>
      <c r="L8" s="30"/>
      <c r="M8" s="25" t="s">
        <v>21</v>
      </c>
      <c r="N8" s="30"/>
      <c r="O8" s="23" t="s">
        <v>3</v>
      </c>
      <c r="P8" s="30"/>
      <c r="Q8" s="30"/>
      <c r="R8" s="31"/>
    </row>
    <row r="9" spans="2:18" s="1" customFormat="1" ht="14.25" customHeight="1">
      <c r="B9" s="29"/>
      <c r="C9" s="30"/>
      <c r="D9" s="25" t="s">
        <v>23</v>
      </c>
      <c r="E9" s="30"/>
      <c r="F9" s="23" t="s">
        <v>24</v>
      </c>
      <c r="G9" s="30"/>
      <c r="H9" s="30"/>
      <c r="I9" s="30"/>
      <c r="J9" s="30"/>
      <c r="K9" s="30"/>
      <c r="L9" s="30"/>
      <c r="M9" s="25" t="s">
        <v>25</v>
      </c>
      <c r="N9" s="30"/>
      <c r="O9" s="205">
        <f>'Rekapitulace stavby'!AN8</f>
        <v>43897</v>
      </c>
      <c r="P9" s="180"/>
      <c r="Q9" s="30"/>
      <c r="R9" s="31"/>
    </row>
    <row r="10" spans="2:18" s="1" customFormat="1" ht="10.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25" customHeight="1">
      <c r="B11" s="29"/>
      <c r="C11" s="30"/>
      <c r="D11" s="25" t="s">
        <v>28</v>
      </c>
      <c r="E11" s="30"/>
      <c r="F11" s="30"/>
      <c r="G11" s="30"/>
      <c r="H11" s="30"/>
      <c r="I11" s="30"/>
      <c r="J11" s="30"/>
      <c r="K11" s="30"/>
      <c r="L11" s="30"/>
      <c r="M11" s="25" t="s">
        <v>29</v>
      </c>
      <c r="N11" s="30"/>
      <c r="O11" s="191">
        <f>IF('Rekapitulace stavby'!AN10="","",'Rekapitulace stavby'!AN10)</f>
      </c>
      <c r="P11" s="180"/>
      <c r="Q11" s="30"/>
      <c r="R11" s="31"/>
    </row>
    <row r="12" spans="2:18" s="1" customFormat="1" ht="18" customHeight="1">
      <c r="B12" s="29"/>
      <c r="C12" s="30"/>
      <c r="D12" s="30"/>
      <c r="E12" s="23" t="str">
        <f>IF('Rekapitulace stavby'!E11="","",'Rekapitulace stavby'!E11)</f>
        <v>Město Vrchlabí</v>
      </c>
      <c r="F12" s="30"/>
      <c r="G12" s="30"/>
      <c r="H12" s="30"/>
      <c r="I12" s="30"/>
      <c r="J12" s="30"/>
      <c r="K12" s="30"/>
      <c r="L12" s="30"/>
      <c r="M12" s="25" t="s">
        <v>31</v>
      </c>
      <c r="N12" s="30"/>
      <c r="O12" s="191">
        <f>IF('Rekapitulace stavby'!AN11="","",'Rekapitulace stavby'!AN11)</f>
      </c>
      <c r="P12" s="180"/>
      <c r="Q12" s="30"/>
      <c r="R12" s="31"/>
    </row>
    <row r="13" spans="2:18" s="1" customFormat="1" ht="6.7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25" customHeight="1">
      <c r="B14" s="29"/>
      <c r="C14" s="30"/>
      <c r="D14" s="25" t="s">
        <v>32</v>
      </c>
      <c r="E14" s="30"/>
      <c r="F14" s="30"/>
      <c r="G14" s="30"/>
      <c r="H14" s="30"/>
      <c r="I14" s="30"/>
      <c r="J14" s="30"/>
      <c r="K14" s="30"/>
      <c r="L14" s="30"/>
      <c r="M14" s="25" t="s">
        <v>29</v>
      </c>
      <c r="N14" s="30"/>
      <c r="O14" s="206" t="str">
        <f>IF('Rekapitulace stavby'!AN13="","",'Rekapitulace stavby'!AN13)</f>
        <v>Vyplň údaj</v>
      </c>
      <c r="P14" s="180"/>
      <c r="Q14" s="30"/>
      <c r="R14" s="31"/>
    </row>
    <row r="15" spans="2:18" s="1" customFormat="1" ht="18" customHeight="1">
      <c r="B15" s="29"/>
      <c r="C15" s="30"/>
      <c r="D15" s="30"/>
      <c r="E15" s="206" t="str">
        <f>IF('Rekapitulace stavby'!E14="","",'Rekapitulace stavby'!E14)</f>
        <v>Vyplň údaj</v>
      </c>
      <c r="F15" s="180"/>
      <c r="G15" s="180"/>
      <c r="H15" s="180"/>
      <c r="I15" s="180"/>
      <c r="J15" s="180"/>
      <c r="K15" s="180"/>
      <c r="L15" s="180"/>
      <c r="M15" s="25" t="s">
        <v>31</v>
      </c>
      <c r="N15" s="30"/>
      <c r="O15" s="206" t="str">
        <f>IF('Rekapitulace stavby'!AN14="","",'Rekapitulace stavby'!AN14)</f>
        <v>Vyplň údaj</v>
      </c>
      <c r="P15" s="180"/>
      <c r="Q15" s="30"/>
      <c r="R15" s="31"/>
    </row>
    <row r="16" spans="2:18" s="1" customFormat="1" ht="6.7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25" customHeight="1">
      <c r="B17" s="29"/>
      <c r="C17" s="30"/>
      <c r="D17" s="25" t="s">
        <v>34</v>
      </c>
      <c r="E17" s="30"/>
      <c r="F17" s="30"/>
      <c r="G17" s="30"/>
      <c r="H17" s="30"/>
      <c r="I17" s="30"/>
      <c r="J17" s="30"/>
      <c r="K17" s="30"/>
      <c r="L17" s="30"/>
      <c r="M17" s="25" t="s">
        <v>29</v>
      </c>
      <c r="N17" s="30"/>
      <c r="O17" s="191" t="s">
        <v>3</v>
      </c>
      <c r="P17" s="180"/>
      <c r="Q17" s="30"/>
      <c r="R17" s="31"/>
    </row>
    <row r="18" spans="2:18" s="1" customFormat="1" ht="18" customHeight="1">
      <c r="B18" s="29"/>
      <c r="C18" s="30"/>
      <c r="D18" s="30"/>
      <c r="E18" s="23" t="s">
        <v>35</v>
      </c>
      <c r="F18" s="30"/>
      <c r="G18" s="30"/>
      <c r="H18" s="30"/>
      <c r="I18" s="30"/>
      <c r="J18" s="30"/>
      <c r="K18" s="30"/>
      <c r="L18" s="30"/>
      <c r="M18" s="25" t="s">
        <v>31</v>
      </c>
      <c r="N18" s="30"/>
      <c r="O18" s="191" t="s">
        <v>3</v>
      </c>
      <c r="P18" s="180"/>
      <c r="Q18" s="30"/>
      <c r="R18" s="31"/>
    </row>
    <row r="19" spans="2:18" s="1" customFormat="1" ht="6.7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25" customHeight="1">
      <c r="B20" s="29"/>
      <c r="C20" s="30"/>
      <c r="D20" s="25" t="s">
        <v>37</v>
      </c>
      <c r="E20" s="30"/>
      <c r="F20" s="30"/>
      <c r="G20" s="30"/>
      <c r="H20" s="30"/>
      <c r="I20" s="30"/>
      <c r="J20" s="30"/>
      <c r="K20" s="30"/>
      <c r="L20" s="30"/>
      <c r="M20" s="25" t="s">
        <v>29</v>
      </c>
      <c r="N20" s="30"/>
      <c r="O20" s="191" t="s">
        <v>3</v>
      </c>
      <c r="P20" s="180"/>
      <c r="Q20" s="30"/>
      <c r="R20" s="31"/>
    </row>
    <row r="21" spans="2:18" s="1" customFormat="1" ht="18" customHeight="1">
      <c r="B21" s="29"/>
      <c r="C21" s="30"/>
      <c r="D21" s="30"/>
      <c r="E21" s="23" t="s">
        <v>38</v>
      </c>
      <c r="F21" s="30"/>
      <c r="G21" s="30"/>
      <c r="H21" s="30"/>
      <c r="I21" s="30"/>
      <c r="J21" s="30"/>
      <c r="K21" s="30"/>
      <c r="L21" s="30"/>
      <c r="M21" s="25" t="s">
        <v>31</v>
      </c>
      <c r="N21" s="30"/>
      <c r="O21" s="191" t="s">
        <v>3</v>
      </c>
      <c r="P21" s="180"/>
      <c r="Q21" s="30"/>
      <c r="R21" s="31"/>
    </row>
    <row r="22" spans="2:18" s="1" customFormat="1" ht="6.7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25" customHeight="1">
      <c r="B23" s="29"/>
      <c r="C23" s="30"/>
      <c r="D23" s="25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94" t="s">
        <v>3</v>
      </c>
      <c r="F24" s="180"/>
      <c r="G24" s="180"/>
      <c r="H24" s="180"/>
      <c r="I24" s="180"/>
      <c r="J24" s="180"/>
      <c r="K24" s="180"/>
      <c r="L24" s="180"/>
      <c r="M24" s="30"/>
      <c r="N24" s="30"/>
      <c r="O24" s="30"/>
      <c r="P24" s="30"/>
      <c r="Q24" s="30"/>
      <c r="R24" s="31"/>
    </row>
    <row r="25" spans="2:18" s="1" customFormat="1" ht="6.7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75" customHeight="1">
      <c r="B26" s="29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0"/>
      <c r="R26" s="31"/>
    </row>
    <row r="27" spans="2:18" s="1" customFormat="1" ht="14.25" customHeight="1">
      <c r="B27" s="29"/>
      <c r="C27" s="30"/>
      <c r="D27" s="102" t="s">
        <v>100</v>
      </c>
      <c r="E27" s="30"/>
      <c r="F27" s="30"/>
      <c r="G27" s="30"/>
      <c r="H27" s="30"/>
      <c r="I27" s="30"/>
      <c r="J27" s="30"/>
      <c r="K27" s="30"/>
      <c r="L27" s="30"/>
      <c r="M27" s="195">
        <f>N88</f>
        <v>0</v>
      </c>
      <c r="N27" s="180"/>
      <c r="O27" s="180"/>
      <c r="P27" s="180"/>
      <c r="Q27" s="30"/>
      <c r="R27" s="31"/>
    </row>
    <row r="28" spans="2:18" s="1" customFormat="1" ht="14.25" customHeight="1">
      <c r="B28" s="29"/>
      <c r="C28" s="30"/>
      <c r="D28" s="28" t="s">
        <v>90</v>
      </c>
      <c r="E28" s="30"/>
      <c r="F28" s="30"/>
      <c r="G28" s="30"/>
      <c r="H28" s="30"/>
      <c r="I28" s="30"/>
      <c r="J28" s="30"/>
      <c r="K28" s="30"/>
      <c r="L28" s="30"/>
      <c r="M28" s="195">
        <f>N103</f>
        <v>0</v>
      </c>
      <c r="N28" s="180"/>
      <c r="O28" s="180"/>
      <c r="P28" s="180"/>
      <c r="Q28" s="30"/>
      <c r="R28" s="31"/>
    </row>
    <row r="29" spans="2:18" s="1" customFormat="1" ht="6.7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4.75" customHeight="1">
      <c r="B30" s="29"/>
      <c r="C30" s="30"/>
      <c r="D30" s="103" t="s">
        <v>42</v>
      </c>
      <c r="E30" s="30"/>
      <c r="F30" s="30"/>
      <c r="G30" s="30"/>
      <c r="H30" s="30"/>
      <c r="I30" s="30"/>
      <c r="J30" s="30"/>
      <c r="K30" s="30"/>
      <c r="L30" s="30"/>
      <c r="M30" s="207">
        <f>ROUND(M27+M28,2)</f>
        <v>0</v>
      </c>
      <c r="N30" s="180"/>
      <c r="O30" s="180"/>
      <c r="P30" s="180"/>
      <c r="Q30" s="30"/>
      <c r="R30" s="31"/>
    </row>
    <row r="31" spans="2:18" s="1" customFormat="1" ht="6.75" customHeight="1">
      <c r="B31" s="29"/>
      <c r="C31" s="3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0"/>
      <c r="R31" s="31"/>
    </row>
    <row r="32" spans="2:18" s="1" customFormat="1" ht="14.25" customHeight="1">
      <c r="B32" s="29"/>
      <c r="C32" s="30"/>
      <c r="D32" s="36" t="s">
        <v>43</v>
      </c>
      <c r="E32" s="36" t="s">
        <v>44</v>
      </c>
      <c r="F32" s="37">
        <v>0.21</v>
      </c>
      <c r="G32" s="104" t="s">
        <v>45</v>
      </c>
      <c r="H32" s="208">
        <f>(SUM(BE103:BE110)+SUM(BE128:BE200))</f>
        <v>0</v>
      </c>
      <c r="I32" s="180"/>
      <c r="J32" s="180"/>
      <c r="K32" s="30"/>
      <c r="L32" s="30"/>
      <c r="M32" s="208">
        <f>ROUND((SUM(BE103:BE110)+SUM(BE128:BE200)),2)*F32</f>
        <v>0</v>
      </c>
      <c r="N32" s="180"/>
      <c r="O32" s="180"/>
      <c r="P32" s="180"/>
      <c r="Q32" s="30"/>
      <c r="R32" s="31"/>
    </row>
    <row r="33" spans="2:18" s="1" customFormat="1" ht="14.25" customHeight="1">
      <c r="B33" s="29"/>
      <c r="C33" s="30"/>
      <c r="D33" s="30"/>
      <c r="E33" s="36" t="s">
        <v>46</v>
      </c>
      <c r="F33" s="37">
        <v>0.15</v>
      </c>
      <c r="G33" s="104" t="s">
        <v>45</v>
      </c>
      <c r="H33" s="208">
        <f>(SUM(BF103:BF110)+SUM(BF128:BF200))</f>
        <v>0</v>
      </c>
      <c r="I33" s="180"/>
      <c r="J33" s="180"/>
      <c r="K33" s="30"/>
      <c r="L33" s="30"/>
      <c r="M33" s="208">
        <f>ROUND((SUM(BF103:BF110)+SUM(BF128:BF200)),2)*F33</f>
        <v>0</v>
      </c>
      <c r="N33" s="180"/>
      <c r="O33" s="180"/>
      <c r="P33" s="180"/>
      <c r="Q33" s="30"/>
      <c r="R33" s="31"/>
    </row>
    <row r="34" spans="2:18" s="1" customFormat="1" ht="14.25" customHeight="1" hidden="1">
      <c r="B34" s="29"/>
      <c r="C34" s="30"/>
      <c r="D34" s="30"/>
      <c r="E34" s="36" t="s">
        <v>47</v>
      </c>
      <c r="F34" s="37">
        <v>0.21</v>
      </c>
      <c r="G34" s="104" t="s">
        <v>45</v>
      </c>
      <c r="H34" s="208">
        <f>(SUM(BG103:BG110)+SUM(BG128:BG200))</f>
        <v>0</v>
      </c>
      <c r="I34" s="180"/>
      <c r="J34" s="180"/>
      <c r="K34" s="30"/>
      <c r="L34" s="30"/>
      <c r="M34" s="208">
        <v>0</v>
      </c>
      <c r="N34" s="180"/>
      <c r="O34" s="180"/>
      <c r="P34" s="180"/>
      <c r="Q34" s="30"/>
      <c r="R34" s="31"/>
    </row>
    <row r="35" spans="2:18" s="1" customFormat="1" ht="14.25" customHeight="1" hidden="1">
      <c r="B35" s="29"/>
      <c r="C35" s="30"/>
      <c r="D35" s="30"/>
      <c r="E35" s="36" t="s">
        <v>48</v>
      </c>
      <c r="F35" s="37">
        <v>0.15</v>
      </c>
      <c r="G35" s="104" t="s">
        <v>45</v>
      </c>
      <c r="H35" s="208">
        <f>(SUM(BH103:BH110)+SUM(BH128:BH200))</f>
        <v>0</v>
      </c>
      <c r="I35" s="180"/>
      <c r="J35" s="180"/>
      <c r="K35" s="30"/>
      <c r="L35" s="30"/>
      <c r="M35" s="208">
        <v>0</v>
      </c>
      <c r="N35" s="180"/>
      <c r="O35" s="180"/>
      <c r="P35" s="180"/>
      <c r="Q35" s="30"/>
      <c r="R35" s="31"/>
    </row>
    <row r="36" spans="2:18" s="1" customFormat="1" ht="14.25" customHeight="1" hidden="1">
      <c r="B36" s="29"/>
      <c r="C36" s="30"/>
      <c r="D36" s="30"/>
      <c r="E36" s="36" t="s">
        <v>49</v>
      </c>
      <c r="F36" s="37">
        <v>0</v>
      </c>
      <c r="G36" s="104" t="s">
        <v>45</v>
      </c>
      <c r="H36" s="208">
        <f>(SUM(BI103:BI110)+SUM(BI128:BI200))</f>
        <v>0</v>
      </c>
      <c r="I36" s="180"/>
      <c r="J36" s="180"/>
      <c r="K36" s="30"/>
      <c r="L36" s="30"/>
      <c r="M36" s="208">
        <v>0</v>
      </c>
      <c r="N36" s="180"/>
      <c r="O36" s="180"/>
      <c r="P36" s="180"/>
      <c r="Q36" s="30"/>
      <c r="R36" s="31"/>
    </row>
    <row r="37" spans="2:18" s="1" customFormat="1" ht="6.7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4.75" customHeight="1">
      <c r="B38" s="29"/>
      <c r="C38" s="40"/>
      <c r="D38" s="41" t="s">
        <v>50</v>
      </c>
      <c r="E38" s="42"/>
      <c r="F38" s="42"/>
      <c r="G38" s="105" t="s">
        <v>51</v>
      </c>
      <c r="H38" s="43" t="s">
        <v>52</v>
      </c>
      <c r="I38" s="42"/>
      <c r="J38" s="42"/>
      <c r="K38" s="42"/>
      <c r="L38" s="178">
        <f>SUM(M30:M36)</f>
        <v>0</v>
      </c>
      <c r="M38" s="177"/>
      <c r="N38" s="177"/>
      <c r="O38" s="177"/>
      <c r="P38" s="179"/>
      <c r="Q38" s="40"/>
      <c r="R38" s="31"/>
    </row>
    <row r="39" spans="2:18" s="1" customFormat="1" ht="14.2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2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9"/>
      <c r="C50" s="30"/>
      <c r="D50" s="44" t="s">
        <v>53</v>
      </c>
      <c r="E50" s="45"/>
      <c r="F50" s="45"/>
      <c r="G50" s="45"/>
      <c r="H50" s="46"/>
      <c r="I50" s="30"/>
      <c r="J50" s="44" t="s">
        <v>54</v>
      </c>
      <c r="K50" s="45"/>
      <c r="L50" s="45"/>
      <c r="M50" s="45"/>
      <c r="N50" s="45"/>
      <c r="O50" s="45"/>
      <c r="P50" s="46"/>
      <c r="Q50" s="30"/>
      <c r="R50" s="31"/>
    </row>
    <row r="51" spans="2:18" ht="13.5">
      <c r="B51" s="17"/>
      <c r="C51" s="18"/>
      <c r="D51" s="47"/>
      <c r="E51" s="18"/>
      <c r="F51" s="18"/>
      <c r="G51" s="18"/>
      <c r="H51" s="48"/>
      <c r="I51" s="18"/>
      <c r="J51" s="47"/>
      <c r="K51" s="18"/>
      <c r="L51" s="18"/>
      <c r="M51" s="18"/>
      <c r="N51" s="18"/>
      <c r="O51" s="18"/>
      <c r="P51" s="48"/>
      <c r="Q51" s="18"/>
      <c r="R51" s="19"/>
    </row>
    <row r="52" spans="2:18" ht="13.5">
      <c r="B52" s="17"/>
      <c r="C52" s="18"/>
      <c r="D52" s="47"/>
      <c r="E52" s="18"/>
      <c r="F52" s="18"/>
      <c r="G52" s="18"/>
      <c r="H52" s="48"/>
      <c r="I52" s="18"/>
      <c r="J52" s="47"/>
      <c r="K52" s="18"/>
      <c r="L52" s="18"/>
      <c r="M52" s="18"/>
      <c r="N52" s="18"/>
      <c r="O52" s="18"/>
      <c r="P52" s="48"/>
      <c r="Q52" s="18"/>
      <c r="R52" s="19"/>
    </row>
    <row r="53" spans="2:18" ht="13.5">
      <c r="B53" s="17"/>
      <c r="C53" s="18"/>
      <c r="D53" s="47"/>
      <c r="E53" s="18"/>
      <c r="F53" s="18"/>
      <c r="G53" s="18"/>
      <c r="H53" s="48"/>
      <c r="I53" s="18"/>
      <c r="J53" s="47"/>
      <c r="K53" s="18"/>
      <c r="L53" s="18"/>
      <c r="M53" s="18"/>
      <c r="N53" s="18"/>
      <c r="O53" s="18"/>
      <c r="P53" s="48"/>
      <c r="Q53" s="18"/>
      <c r="R53" s="19"/>
    </row>
    <row r="54" spans="2:18" ht="13.5">
      <c r="B54" s="17"/>
      <c r="C54" s="18"/>
      <c r="D54" s="47"/>
      <c r="E54" s="18"/>
      <c r="F54" s="18"/>
      <c r="G54" s="18"/>
      <c r="H54" s="48"/>
      <c r="I54" s="18"/>
      <c r="J54" s="47"/>
      <c r="K54" s="18"/>
      <c r="L54" s="18"/>
      <c r="M54" s="18"/>
      <c r="N54" s="18"/>
      <c r="O54" s="18"/>
      <c r="P54" s="48"/>
      <c r="Q54" s="18"/>
      <c r="R54" s="19"/>
    </row>
    <row r="55" spans="2:18" ht="13.5">
      <c r="B55" s="17"/>
      <c r="C55" s="18"/>
      <c r="D55" s="47"/>
      <c r="E55" s="18"/>
      <c r="F55" s="18"/>
      <c r="G55" s="18"/>
      <c r="H55" s="48"/>
      <c r="I55" s="18"/>
      <c r="J55" s="47"/>
      <c r="K55" s="18"/>
      <c r="L55" s="18"/>
      <c r="M55" s="18"/>
      <c r="N55" s="18"/>
      <c r="O55" s="18"/>
      <c r="P55" s="48"/>
      <c r="Q55" s="18"/>
      <c r="R55" s="19"/>
    </row>
    <row r="56" spans="2:18" ht="13.5">
      <c r="B56" s="17"/>
      <c r="C56" s="18"/>
      <c r="D56" s="47"/>
      <c r="E56" s="18"/>
      <c r="F56" s="18"/>
      <c r="G56" s="18"/>
      <c r="H56" s="48"/>
      <c r="I56" s="18"/>
      <c r="J56" s="47"/>
      <c r="K56" s="18"/>
      <c r="L56" s="18"/>
      <c r="M56" s="18"/>
      <c r="N56" s="18"/>
      <c r="O56" s="18"/>
      <c r="P56" s="48"/>
      <c r="Q56" s="18"/>
      <c r="R56" s="19"/>
    </row>
    <row r="57" spans="2:18" ht="13.5">
      <c r="B57" s="17"/>
      <c r="C57" s="18"/>
      <c r="D57" s="47"/>
      <c r="E57" s="18"/>
      <c r="F57" s="18"/>
      <c r="G57" s="18"/>
      <c r="H57" s="48"/>
      <c r="I57" s="18"/>
      <c r="J57" s="47"/>
      <c r="K57" s="18"/>
      <c r="L57" s="18"/>
      <c r="M57" s="18"/>
      <c r="N57" s="18"/>
      <c r="O57" s="18"/>
      <c r="P57" s="48"/>
      <c r="Q57" s="18"/>
      <c r="R57" s="19"/>
    </row>
    <row r="58" spans="2:18" ht="13.5">
      <c r="B58" s="17"/>
      <c r="C58" s="18"/>
      <c r="D58" s="47"/>
      <c r="E58" s="18"/>
      <c r="F58" s="18"/>
      <c r="G58" s="18"/>
      <c r="H58" s="48"/>
      <c r="I58" s="18"/>
      <c r="J58" s="47"/>
      <c r="K58" s="18"/>
      <c r="L58" s="18"/>
      <c r="M58" s="18"/>
      <c r="N58" s="18"/>
      <c r="O58" s="18"/>
      <c r="P58" s="48"/>
      <c r="Q58" s="18"/>
      <c r="R58" s="19"/>
    </row>
    <row r="59" spans="2:18" s="1" customFormat="1" ht="15">
      <c r="B59" s="29"/>
      <c r="C59" s="30"/>
      <c r="D59" s="49" t="s">
        <v>55</v>
      </c>
      <c r="E59" s="50"/>
      <c r="F59" s="50"/>
      <c r="G59" s="51" t="s">
        <v>56</v>
      </c>
      <c r="H59" s="52"/>
      <c r="I59" s="30"/>
      <c r="J59" s="49" t="s">
        <v>55</v>
      </c>
      <c r="K59" s="50"/>
      <c r="L59" s="50"/>
      <c r="M59" s="50"/>
      <c r="N59" s="51" t="s">
        <v>56</v>
      </c>
      <c r="O59" s="50"/>
      <c r="P59" s="52"/>
      <c r="Q59" s="30"/>
      <c r="R59" s="31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9"/>
      <c r="C61" s="30"/>
      <c r="D61" s="44" t="s">
        <v>57</v>
      </c>
      <c r="E61" s="45"/>
      <c r="F61" s="45"/>
      <c r="G61" s="45"/>
      <c r="H61" s="46"/>
      <c r="I61" s="30"/>
      <c r="J61" s="44" t="s">
        <v>58</v>
      </c>
      <c r="K61" s="45"/>
      <c r="L61" s="45"/>
      <c r="M61" s="45"/>
      <c r="N61" s="45"/>
      <c r="O61" s="45"/>
      <c r="P61" s="46"/>
      <c r="Q61" s="30"/>
      <c r="R61" s="31"/>
    </row>
    <row r="62" spans="2:18" ht="13.5">
      <c r="B62" s="17"/>
      <c r="C62" s="18"/>
      <c r="D62" s="47"/>
      <c r="E62" s="18"/>
      <c r="F62" s="18"/>
      <c r="G62" s="18"/>
      <c r="H62" s="48"/>
      <c r="I62" s="18"/>
      <c r="J62" s="47"/>
      <c r="K62" s="18"/>
      <c r="L62" s="18"/>
      <c r="M62" s="18"/>
      <c r="N62" s="18"/>
      <c r="O62" s="18"/>
      <c r="P62" s="48"/>
      <c r="Q62" s="18"/>
      <c r="R62" s="19"/>
    </row>
    <row r="63" spans="2:18" ht="13.5">
      <c r="B63" s="17"/>
      <c r="C63" s="18"/>
      <c r="D63" s="47"/>
      <c r="E63" s="18"/>
      <c r="F63" s="18"/>
      <c r="G63" s="18"/>
      <c r="H63" s="48"/>
      <c r="I63" s="18"/>
      <c r="J63" s="47"/>
      <c r="K63" s="18"/>
      <c r="L63" s="18"/>
      <c r="M63" s="18"/>
      <c r="N63" s="18"/>
      <c r="O63" s="18"/>
      <c r="P63" s="48"/>
      <c r="Q63" s="18"/>
      <c r="R63" s="19"/>
    </row>
    <row r="64" spans="2:18" ht="13.5">
      <c r="B64" s="17"/>
      <c r="C64" s="18"/>
      <c r="D64" s="47"/>
      <c r="E64" s="18"/>
      <c r="F64" s="18"/>
      <c r="G64" s="18"/>
      <c r="H64" s="48"/>
      <c r="I64" s="18"/>
      <c r="J64" s="47"/>
      <c r="K64" s="18"/>
      <c r="L64" s="18"/>
      <c r="M64" s="18"/>
      <c r="N64" s="18"/>
      <c r="O64" s="18"/>
      <c r="P64" s="48"/>
      <c r="Q64" s="18"/>
      <c r="R64" s="19"/>
    </row>
    <row r="65" spans="2:18" ht="13.5">
      <c r="B65" s="17"/>
      <c r="C65" s="18"/>
      <c r="D65" s="47"/>
      <c r="E65" s="18"/>
      <c r="F65" s="18"/>
      <c r="G65" s="18"/>
      <c r="H65" s="48"/>
      <c r="I65" s="18"/>
      <c r="J65" s="47"/>
      <c r="K65" s="18"/>
      <c r="L65" s="18"/>
      <c r="M65" s="18"/>
      <c r="N65" s="18"/>
      <c r="O65" s="18"/>
      <c r="P65" s="48"/>
      <c r="Q65" s="18"/>
      <c r="R65" s="19"/>
    </row>
    <row r="66" spans="2:18" ht="13.5">
      <c r="B66" s="17"/>
      <c r="C66" s="18"/>
      <c r="D66" s="47"/>
      <c r="E66" s="18"/>
      <c r="F66" s="18"/>
      <c r="G66" s="18"/>
      <c r="H66" s="48"/>
      <c r="I66" s="18"/>
      <c r="J66" s="47"/>
      <c r="K66" s="18"/>
      <c r="L66" s="18"/>
      <c r="M66" s="18"/>
      <c r="N66" s="18"/>
      <c r="O66" s="18"/>
      <c r="P66" s="48"/>
      <c r="Q66" s="18"/>
      <c r="R66" s="19"/>
    </row>
    <row r="67" spans="2:18" ht="13.5">
      <c r="B67" s="17"/>
      <c r="C67" s="18"/>
      <c r="D67" s="47"/>
      <c r="E67" s="18"/>
      <c r="F67" s="18"/>
      <c r="G67" s="18"/>
      <c r="H67" s="48"/>
      <c r="I67" s="18"/>
      <c r="J67" s="47"/>
      <c r="K67" s="18"/>
      <c r="L67" s="18"/>
      <c r="M67" s="18"/>
      <c r="N67" s="18"/>
      <c r="O67" s="18"/>
      <c r="P67" s="48"/>
      <c r="Q67" s="18"/>
      <c r="R67" s="19"/>
    </row>
    <row r="68" spans="2:18" ht="13.5">
      <c r="B68" s="17"/>
      <c r="C68" s="18"/>
      <c r="D68" s="47"/>
      <c r="E68" s="18"/>
      <c r="F68" s="18"/>
      <c r="G68" s="18"/>
      <c r="H68" s="48"/>
      <c r="I68" s="18"/>
      <c r="J68" s="47"/>
      <c r="K68" s="18"/>
      <c r="L68" s="18"/>
      <c r="M68" s="18"/>
      <c r="N68" s="18"/>
      <c r="O68" s="18"/>
      <c r="P68" s="48"/>
      <c r="Q68" s="18"/>
      <c r="R68" s="19"/>
    </row>
    <row r="69" spans="2:18" ht="13.5">
      <c r="B69" s="17"/>
      <c r="C69" s="18"/>
      <c r="D69" s="47"/>
      <c r="E69" s="18"/>
      <c r="F69" s="18"/>
      <c r="G69" s="18"/>
      <c r="H69" s="48"/>
      <c r="I69" s="18"/>
      <c r="J69" s="47"/>
      <c r="K69" s="18"/>
      <c r="L69" s="18"/>
      <c r="M69" s="18"/>
      <c r="N69" s="18"/>
      <c r="O69" s="18"/>
      <c r="P69" s="48"/>
      <c r="Q69" s="18"/>
      <c r="R69" s="19"/>
    </row>
    <row r="70" spans="2:18" s="1" customFormat="1" ht="15">
      <c r="B70" s="29"/>
      <c r="C70" s="30"/>
      <c r="D70" s="49" t="s">
        <v>55</v>
      </c>
      <c r="E70" s="50"/>
      <c r="F70" s="50"/>
      <c r="G70" s="51" t="s">
        <v>56</v>
      </c>
      <c r="H70" s="52"/>
      <c r="I70" s="30"/>
      <c r="J70" s="49" t="s">
        <v>55</v>
      </c>
      <c r="K70" s="50"/>
      <c r="L70" s="50"/>
      <c r="M70" s="50"/>
      <c r="N70" s="51" t="s">
        <v>56</v>
      </c>
      <c r="O70" s="50"/>
      <c r="P70" s="52"/>
      <c r="Q70" s="30"/>
      <c r="R70" s="31"/>
    </row>
    <row r="71" spans="2:18" s="1" customFormat="1" ht="14.2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75" customHeight="1">
      <c r="B76" s="29"/>
      <c r="C76" s="186" t="s">
        <v>101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1"/>
    </row>
    <row r="77" spans="2:18" s="1" customFormat="1" ht="6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5" t="s">
        <v>17</v>
      </c>
      <c r="D78" s="30"/>
      <c r="E78" s="30"/>
      <c r="F78" s="204" t="str">
        <f>F6</f>
        <v>Vrchlabí - Tkalcovská 719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30"/>
      <c r="R78" s="31"/>
    </row>
    <row r="79" spans="2:18" s="1" customFormat="1" ht="36.75" customHeight="1">
      <c r="B79" s="29"/>
      <c r="C79" s="63" t="s">
        <v>98</v>
      </c>
      <c r="D79" s="30"/>
      <c r="E79" s="30"/>
      <c r="F79" s="181" t="str">
        <f>F7</f>
        <v>17056 - Vrchlabí,Tkalcovská 719 - oprava fasády a hnízdění rorýsků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30"/>
      <c r="R79" s="31"/>
    </row>
    <row r="80" spans="2:18" s="1" customFormat="1" ht="6.7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5" t="s">
        <v>23</v>
      </c>
      <c r="D81" s="30"/>
      <c r="E81" s="30"/>
      <c r="F81" s="23" t="str">
        <f>F9</f>
        <v>Vrchlabí</v>
      </c>
      <c r="G81" s="30"/>
      <c r="H81" s="30"/>
      <c r="I81" s="30"/>
      <c r="J81" s="30"/>
      <c r="K81" s="25" t="s">
        <v>25</v>
      </c>
      <c r="L81" s="30"/>
      <c r="M81" s="209">
        <f>IF(O9="","",O9)</f>
        <v>43897</v>
      </c>
      <c r="N81" s="180"/>
      <c r="O81" s="180"/>
      <c r="P81" s="180"/>
      <c r="Q81" s="30"/>
      <c r="R81" s="31"/>
    </row>
    <row r="82" spans="2:18" s="1" customFormat="1" ht="6.7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5" t="s">
        <v>28</v>
      </c>
      <c r="D83" s="30"/>
      <c r="E83" s="30"/>
      <c r="F83" s="23" t="str">
        <f>E12</f>
        <v>Město Vrchlabí</v>
      </c>
      <c r="G83" s="30"/>
      <c r="H83" s="30"/>
      <c r="I83" s="30"/>
      <c r="J83" s="30"/>
      <c r="K83" s="25" t="s">
        <v>34</v>
      </c>
      <c r="L83" s="30"/>
      <c r="M83" s="191" t="str">
        <f>E18</f>
        <v>Ing.arch.Michael Hobza</v>
      </c>
      <c r="N83" s="180"/>
      <c r="O83" s="180"/>
      <c r="P83" s="180"/>
      <c r="Q83" s="180"/>
      <c r="R83" s="31"/>
    </row>
    <row r="84" spans="2:18" s="1" customFormat="1" ht="14.25" customHeight="1">
      <c r="B84" s="29"/>
      <c r="C84" s="25" t="s">
        <v>32</v>
      </c>
      <c r="D84" s="30"/>
      <c r="E84" s="30"/>
      <c r="F84" s="23" t="str">
        <f>IF(E15="","",E15)</f>
        <v>Vyplň údaj</v>
      </c>
      <c r="G84" s="30"/>
      <c r="H84" s="30"/>
      <c r="I84" s="30"/>
      <c r="J84" s="30"/>
      <c r="K84" s="25" t="s">
        <v>37</v>
      </c>
      <c r="L84" s="30"/>
      <c r="M84" s="191" t="str">
        <f>E21</f>
        <v>Ing.Kolínský</v>
      </c>
      <c r="N84" s="180"/>
      <c r="O84" s="180"/>
      <c r="P84" s="180"/>
      <c r="Q84" s="180"/>
      <c r="R84" s="31"/>
    </row>
    <row r="85" spans="2:18" s="1" customFormat="1" ht="9.7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10" t="s">
        <v>102</v>
      </c>
      <c r="D86" s="211"/>
      <c r="E86" s="211"/>
      <c r="F86" s="211"/>
      <c r="G86" s="211"/>
      <c r="H86" s="40"/>
      <c r="I86" s="40"/>
      <c r="J86" s="40"/>
      <c r="K86" s="40"/>
      <c r="L86" s="40"/>
      <c r="M86" s="40"/>
      <c r="N86" s="210" t="s">
        <v>103</v>
      </c>
      <c r="O86" s="180"/>
      <c r="P86" s="180"/>
      <c r="Q86" s="180"/>
      <c r="R86" s="31"/>
    </row>
    <row r="87" spans="2:18" s="1" customFormat="1" ht="9.7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106" t="s">
        <v>104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3">
        <f>N128</f>
        <v>0</v>
      </c>
      <c r="O88" s="180"/>
      <c r="P88" s="180"/>
      <c r="Q88" s="180"/>
      <c r="R88" s="31"/>
      <c r="AU88" s="13" t="s">
        <v>105</v>
      </c>
    </row>
    <row r="89" spans="2:18" s="6" customFormat="1" ht="24.75" customHeight="1">
      <c r="B89" s="107"/>
      <c r="C89" s="108"/>
      <c r="D89" s="109" t="s">
        <v>106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12">
        <f>N129</f>
        <v>0</v>
      </c>
      <c r="O89" s="213"/>
      <c r="P89" s="213"/>
      <c r="Q89" s="213"/>
      <c r="R89" s="110"/>
    </row>
    <row r="90" spans="2:18" s="7" customFormat="1" ht="19.5" customHeight="1">
      <c r="B90" s="111"/>
      <c r="C90" s="112"/>
      <c r="D90" s="90" t="s">
        <v>107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26">
        <f>N130</f>
        <v>0</v>
      </c>
      <c r="O90" s="214"/>
      <c r="P90" s="214"/>
      <c r="Q90" s="214"/>
      <c r="R90" s="113"/>
    </row>
    <row r="91" spans="2:18" s="7" customFormat="1" ht="19.5" customHeight="1">
      <c r="B91" s="111"/>
      <c r="C91" s="112"/>
      <c r="D91" s="90" t="s">
        <v>108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26">
        <f>N140</f>
        <v>0</v>
      </c>
      <c r="O91" s="214"/>
      <c r="P91" s="214"/>
      <c r="Q91" s="214"/>
      <c r="R91" s="113"/>
    </row>
    <row r="92" spans="2:18" s="7" customFormat="1" ht="19.5" customHeight="1">
      <c r="B92" s="111"/>
      <c r="C92" s="112"/>
      <c r="D92" s="90" t="s">
        <v>109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26">
        <f>N158</f>
        <v>0</v>
      </c>
      <c r="O92" s="214"/>
      <c r="P92" s="214"/>
      <c r="Q92" s="214"/>
      <c r="R92" s="113"/>
    </row>
    <row r="93" spans="2:18" s="7" customFormat="1" ht="19.5" customHeight="1">
      <c r="B93" s="111"/>
      <c r="C93" s="112"/>
      <c r="D93" s="90" t="s">
        <v>110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26">
        <f>N164</f>
        <v>0</v>
      </c>
      <c r="O93" s="214"/>
      <c r="P93" s="214"/>
      <c r="Q93" s="214"/>
      <c r="R93" s="113"/>
    </row>
    <row r="94" spans="2:18" s="6" customFormat="1" ht="24.75" customHeight="1">
      <c r="B94" s="107"/>
      <c r="C94" s="108"/>
      <c r="D94" s="109" t="s">
        <v>111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12">
        <f>N166</f>
        <v>0</v>
      </c>
      <c r="O94" s="213"/>
      <c r="P94" s="213"/>
      <c r="Q94" s="213"/>
      <c r="R94" s="110"/>
    </row>
    <row r="95" spans="2:18" s="7" customFormat="1" ht="19.5" customHeight="1">
      <c r="B95" s="111"/>
      <c r="C95" s="112"/>
      <c r="D95" s="90" t="s">
        <v>112</v>
      </c>
      <c r="E95" s="112"/>
      <c r="F95" s="112"/>
      <c r="G95" s="112"/>
      <c r="H95" s="112"/>
      <c r="I95" s="112"/>
      <c r="J95" s="112"/>
      <c r="K95" s="112"/>
      <c r="L95" s="112"/>
      <c r="M95" s="112"/>
      <c r="N95" s="126">
        <f>N167</f>
        <v>0</v>
      </c>
      <c r="O95" s="214"/>
      <c r="P95" s="214"/>
      <c r="Q95" s="214"/>
      <c r="R95" s="113"/>
    </row>
    <row r="96" spans="2:18" s="7" customFormat="1" ht="19.5" customHeight="1">
      <c r="B96" s="111"/>
      <c r="C96" s="112"/>
      <c r="D96" s="90" t="s">
        <v>113</v>
      </c>
      <c r="E96" s="112"/>
      <c r="F96" s="112"/>
      <c r="G96" s="112"/>
      <c r="H96" s="112"/>
      <c r="I96" s="112"/>
      <c r="J96" s="112"/>
      <c r="K96" s="112"/>
      <c r="L96" s="112"/>
      <c r="M96" s="112"/>
      <c r="N96" s="126">
        <f>N170</f>
        <v>0</v>
      </c>
      <c r="O96" s="214"/>
      <c r="P96" s="214"/>
      <c r="Q96" s="214"/>
      <c r="R96" s="113"/>
    </row>
    <row r="97" spans="2:18" s="7" customFormat="1" ht="19.5" customHeight="1">
      <c r="B97" s="111"/>
      <c r="C97" s="112"/>
      <c r="D97" s="90" t="s">
        <v>114</v>
      </c>
      <c r="E97" s="112"/>
      <c r="F97" s="112"/>
      <c r="G97" s="112"/>
      <c r="H97" s="112"/>
      <c r="I97" s="112"/>
      <c r="J97" s="112"/>
      <c r="K97" s="112"/>
      <c r="L97" s="112"/>
      <c r="M97" s="112"/>
      <c r="N97" s="126">
        <f>N175</f>
        <v>0</v>
      </c>
      <c r="O97" s="214"/>
      <c r="P97" s="214"/>
      <c r="Q97" s="214"/>
      <c r="R97" s="113"/>
    </row>
    <row r="98" spans="2:18" s="7" customFormat="1" ht="19.5" customHeight="1">
      <c r="B98" s="111"/>
      <c r="C98" s="112"/>
      <c r="D98" s="90" t="s">
        <v>115</v>
      </c>
      <c r="E98" s="112"/>
      <c r="F98" s="112"/>
      <c r="G98" s="112"/>
      <c r="H98" s="112"/>
      <c r="I98" s="112"/>
      <c r="J98" s="112"/>
      <c r="K98" s="112"/>
      <c r="L98" s="112"/>
      <c r="M98" s="112"/>
      <c r="N98" s="126">
        <f>N180</f>
        <v>0</v>
      </c>
      <c r="O98" s="214"/>
      <c r="P98" s="214"/>
      <c r="Q98" s="214"/>
      <c r="R98" s="113"/>
    </row>
    <row r="99" spans="2:18" s="7" customFormat="1" ht="19.5" customHeight="1">
      <c r="B99" s="111"/>
      <c r="C99" s="112"/>
      <c r="D99" s="90" t="s">
        <v>116</v>
      </c>
      <c r="E99" s="112"/>
      <c r="F99" s="112"/>
      <c r="G99" s="112"/>
      <c r="H99" s="112"/>
      <c r="I99" s="112"/>
      <c r="J99" s="112"/>
      <c r="K99" s="112"/>
      <c r="L99" s="112"/>
      <c r="M99" s="112"/>
      <c r="N99" s="126">
        <f>N184</f>
        <v>0</v>
      </c>
      <c r="O99" s="214"/>
      <c r="P99" s="214"/>
      <c r="Q99" s="214"/>
      <c r="R99" s="113"/>
    </row>
    <row r="100" spans="2:18" s="7" customFormat="1" ht="19.5" customHeight="1">
      <c r="B100" s="111"/>
      <c r="C100" s="112"/>
      <c r="D100" s="90" t="s">
        <v>117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26">
        <f>N194</f>
        <v>0</v>
      </c>
      <c r="O100" s="214"/>
      <c r="P100" s="214"/>
      <c r="Q100" s="214"/>
      <c r="R100" s="113"/>
    </row>
    <row r="101" spans="2:18" s="6" customFormat="1" ht="24.75" customHeight="1">
      <c r="B101" s="107"/>
      <c r="C101" s="108"/>
      <c r="D101" s="109" t="s">
        <v>118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12">
        <f>N197</f>
        <v>0</v>
      </c>
      <c r="O101" s="213"/>
      <c r="P101" s="213"/>
      <c r="Q101" s="213"/>
      <c r="R101" s="110"/>
    </row>
    <row r="102" spans="2:18" s="1" customFormat="1" ht="21.75" customHeight="1"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1"/>
    </row>
    <row r="103" spans="2:21" s="1" customFormat="1" ht="29.25" customHeight="1">
      <c r="B103" s="29"/>
      <c r="C103" s="106" t="s">
        <v>119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215">
        <f>ROUND(N104+N105+N106+N107+N108+N109,2)</f>
        <v>0</v>
      </c>
      <c r="O103" s="180"/>
      <c r="P103" s="180"/>
      <c r="Q103" s="180"/>
      <c r="R103" s="31"/>
      <c r="T103" s="114"/>
      <c r="U103" s="115" t="s">
        <v>43</v>
      </c>
    </row>
    <row r="104" spans="2:65" s="1" customFormat="1" ht="18" customHeight="1">
      <c r="B104" s="116"/>
      <c r="C104" s="117"/>
      <c r="D104" s="127" t="s">
        <v>120</v>
      </c>
      <c r="E104" s="216"/>
      <c r="F104" s="216"/>
      <c r="G104" s="216"/>
      <c r="H104" s="216"/>
      <c r="I104" s="117"/>
      <c r="J104" s="117"/>
      <c r="K104" s="117"/>
      <c r="L104" s="117"/>
      <c r="M104" s="117"/>
      <c r="N104" s="175">
        <f>ROUND(N88*T104,2)</f>
        <v>0</v>
      </c>
      <c r="O104" s="216"/>
      <c r="P104" s="216"/>
      <c r="Q104" s="216"/>
      <c r="R104" s="118"/>
      <c r="S104" s="117"/>
      <c r="T104" s="119"/>
      <c r="U104" s="120" t="s">
        <v>46</v>
      </c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2" t="s">
        <v>121</v>
      </c>
      <c r="AZ104" s="121"/>
      <c r="BA104" s="121"/>
      <c r="BB104" s="121"/>
      <c r="BC104" s="121"/>
      <c r="BD104" s="121"/>
      <c r="BE104" s="123">
        <f aca="true" t="shared" si="0" ref="BE104:BE109">IF(U104="základní",N104,0)</f>
        <v>0</v>
      </c>
      <c r="BF104" s="123">
        <f aca="true" t="shared" si="1" ref="BF104:BF109">IF(U104="snížená",N104,0)</f>
        <v>0</v>
      </c>
      <c r="BG104" s="123">
        <f aca="true" t="shared" si="2" ref="BG104:BG109">IF(U104="zákl. přenesená",N104,0)</f>
        <v>0</v>
      </c>
      <c r="BH104" s="123">
        <f aca="true" t="shared" si="3" ref="BH104:BH109">IF(U104="sníž. přenesená",N104,0)</f>
        <v>0</v>
      </c>
      <c r="BI104" s="123">
        <f aca="true" t="shared" si="4" ref="BI104:BI109">IF(U104="nulová",N104,0)</f>
        <v>0</v>
      </c>
      <c r="BJ104" s="122" t="s">
        <v>122</v>
      </c>
      <c r="BK104" s="121"/>
      <c r="BL104" s="121"/>
      <c r="BM104" s="121"/>
    </row>
    <row r="105" spans="2:65" s="1" customFormat="1" ht="18" customHeight="1">
      <c r="B105" s="116"/>
      <c r="C105" s="117"/>
      <c r="D105" s="127" t="s">
        <v>123</v>
      </c>
      <c r="E105" s="216"/>
      <c r="F105" s="216"/>
      <c r="G105" s="216"/>
      <c r="H105" s="216"/>
      <c r="I105" s="117"/>
      <c r="J105" s="117"/>
      <c r="K105" s="117"/>
      <c r="L105" s="117"/>
      <c r="M105" s="117"/>
      <c r="N105" s="175">
        <f>ROUND(N88*T105,2)</f>
        <v>0</v>
      </c>
      <c r="O105" s="216"/>
      <c r="P105" s="216"/>
      <c r="Q105" s="216"/>
      <c r="R105" s="118"/>
      <c r="S105" s="117"/>
      <c r="T105" s="119"/>
      <c r="U105" s="120" t="s">
        <v>46</v>
      </c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2" t="s">
        <v>121</v>
      </c>
      <c r="AZ105" s="121"/>
      <c r="BA105" s="121"/>
      <c r="BB105" s="121"/>
      <c r="BC105" s="121"/>
      <c r="BD105" s="121"/>
      <c r="BE105" s="123">
        <f t="shared" si="0"/>
        <v>0</v>
      </c>
      <c r="BF105" s="123">
        <f t="shared" si="1"/>
        <v>0</v>
      </c>
      <c r="BG105" s="123">
        <f t="shared" si="2"/>
        <v>0</v>
      </c>
      <c r="BH105" s="123">
        <f t="shared" si="3"/>
        <v>0</v>
      </c>
      <c r="BI105" s="123">
        <f t="shared" si="4"/>
        <v>0</v>
      </c>
      <c r="BJ105" s="122" t="s">
        <v>122</v>
      </c>
      <c r="BK105" s="121"/>
      <c r="BL105" s="121"/>
      <c r="BM105" s="121"/>
    </row>
    <row r="106" spans="2:65" s="1" customFormat="1" ht="18" customHeight="1">
      <c r="B106" s="116"/>
      <c r="C106" s="117"/>
      <c r="D106" s="127" t="s">
        <v>124</v>
      </c>
      <c r="E106" s="216"/>
      <c r="F106" s="216"/>
      <c r="G106" s="216"/>
      <c r="H106" s="216"/>
      <c r="I106" s="117"/>
      <c r="J106" s="117"/>
      <c r="K106" s="117"/>
      <c r="L106" s="117"/>
      <c r="M106" s="117"/>
      <c r="N106" s="175">
        <f>ROUND(N88*T106,2)</f>
        <v>0</v>
      </c>
      <c r="O106" s="216"/>
      <c r="P106" s="216"/>
      <c r="Q106" s="216"/>
      <c r="R106" s="118"/>
      <c r="S106" s="117"/>
      <c r="T106" s="119"/>
      <c r="U106" s="120" t="s">
        <v>46</v>
      </c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2" t="s">
        <v>121</v>
      </c>
      <c r="AZ106" s="121"/>
      <c r="BA106" s="121"/>
      <c r="BB106" s="121"/>
      <c r="BC106" s="121"/>
      <c r="BD106" s="121"/>
      <c r="BE106" s="123">
        <f t="shared" si="0"/>
        <v>0</v>
      </c>
      <c r="BF106" s="123">
        <f t="shared" si="1"/>
        <v>0</v>
      </c>
      <c r="BG106" s="123">
        <f t="shared" si="2"/>
        <v>0</v>
      </c>
      <c r="BH106" s="123">
        <f t="shared" si="3"/>
        <v>0</v>
      </c>
      <c r="BI106" s="123">
        <f t="shared" si="4"/>
        <v>0</v>
      </c>
      <c r="BJ106" s="122" t="s">
        <v>122</v>
      </c>
      <c r="BK106" s="121"/>
      <c r="BL106" s="121"/>
      <c r="BM106" s="121"/>
    </row>
    <row r="107" spans="2:65" s="1" customFormat="1" ht="18" customHeight="1">
      <c r="B107" s="116"/>
      <c r="C107" s="117"/>
      <c r="D107" s="127" t="s">
        <v>125</v>
      </c>
      <c r="E107" s="216"/>
      <c r="F107" s="216"/>
      <c r="G107" s="216"/>
      <c r="H107" s="216"/>
      <c r="I107" s="117"/>
      <c r="J107" s="117"/>
      <c r="K107" s="117"/>
      <c r="L107" s="117"/>
      <c r="M107" s="117"/>
      <c r="N107" s="175">
        <f>ROUND(N88*T107,2)</f>
        <v>0</v>
      </c>
      <c r="O107" s="216"/>
      <c r="P107" s="216"/>
      <c r="Q107" s="216"/>
      <c r="R107" s="118"/>
      <c r="S107" s="117"/>
      <c r="T107" s="119"/>
      <c r="U107" s="120" t="s">
        <v>46</v>
      </c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2" t="s">
        <v>121</v>
      </c>
      <c r="AZ107" s="121"/>
      <c r="BA107" s="121"/>
      <c r="BB107" s="121"/>
      <c r="BC107" s="121"/>
      <c r="BD107" s="121"/>
      <c r="BE107" s="123">
        <f t="shared" si="0"/>
        <v>0</v>
      </c>
      <c r="BF107" s="123">
        <f t="shared" si="1"/>
        <v>0</v>
      </c>
      <c r="BG107" s="123">
        <f t="shared" si="2"/>
        <v>0</v>
      </c>
      <c r="BH107" s="123">
        <f t="shared" si="3"/>
        <v>0</v>
      </c>
      <c r="BI107" s="123">
        <f t="shared" si="4"/>
        <v>0</v>
      </c>
      <c r="BJ107" s="122" t="s">
        <v>122</v>
      </c>
      <c r="BK107" s="121"/>
      <c r="BL107" s="121"/>
      <c r="BM107" s="121"/>
    </row>
    <row r="108" spans="2:65" s="1" customFormat="1" ht="18" customHeight="1">
      <c r="B108" s="116"/>
      <c r="C108" s="117"/>
      <c r="D108" s="127" t="s">
        <v>126</v>
      </c>
      <c r="E108" s="216"/>
      <c r="F108" s="216"/>
      <c r="G108" s="216"/>
      <c r="H108" s="216"/>
      <c r="I108" s="117"/>
      <c r="J108" s="117"/>
      <c r="K108" s="117"/>
      <c r="L108" s="117"/>
      <c r="M108" s="117"/>
      <c r="N108" s="175">
        <f>ROUND(N88*T108,2)</f>
        <v>0</v>
      </c>
      <c r="O108" s="216"/>
      <c r="P108" s="216"/>
      <c r="Q108" s="216"/>
      <c r="R108" s="118"/>
      <c r="S108" s="117"/>
      <c r="T108" s="119"/>
      <c r="U108" s="120" t="s">
        <v>46</v>
      </c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2" t="s">
        <v>121</v>
      </c>
      <c r="AZ108" s="121"/>
      <c r="BA108" s="121"/>
      <c r="BB108" s="121"/>
      <c r="BC108" s="121"/>
      <c r="BD108" s="121"/>
      <c r="BE108" s="123">
        <f t="shared" si="0"/>
        <v>0</v>
      </c>
      <c r="BF108" s="123">
        <f t="shared" si="1"/>
        <v>0</v>
      </c>
      <c r="BG108" s="123">
        <f t="shared" si="2"/>
        <v>0</v>
      </c>
      <c r="BH108" s="123">
        <f t="shared" si="3"/>
        <v>0</v>
      </c>
      <c r="BI108" s="123">
        <f t="shared" si="4"/>
        <v>0</v>
      </c>
      <c r="BJ108" s="122" t="s">
        <v>122</v>
      </c>
      <c r="BK108" s="121"/>
      <c r="BL108" s="121"/>
      <c r="BM108" s="121"/>
    </row>
    <row r="109" spans="2:65" s="1" customFormat="1" ht="18" customHeight="1">
      <c r="B109" s="116"/>
      <c r="C109" s="117"/>
      <c r="D109" s="124" t="s">
        <v>127</v>
      </c>
      <c r="E109" s="117"/>
      <c r="F109" s="117"/>
      <c r="G109" s="117"/>
      <c r="H109" s="117"/>
      <c r="I109" s="117"/>
      <c r="J109" s="117"/>
      <c r="K109" s="117"/>
      <c r="L109" s="117"/>
      <c r="M109" s="117"/>
      <c r="N109" s="175">
        <f>ROUND(N88*T109,2)</f>
        <v>0</v>
      </c>
      <c r="O109" s="216"/>
      <c r="P109" s="216"/>
      <c r="Q109" s="216"/>
      <c r="R109" s="118"/>
      <c r="S109" s="117"/>
      <c r="T109" s="125"/>
      <c r="U109" s="129" t="s">
        <v>46</v>
      </c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2" t="s">
        <v>128</v>
      </c>
      <c r="AZ109" s="121"/>
      <c r="BA109" s="121"/>
      <c r="BB109" s="121"/>
      <c r="BC109" s="121"/>
      <c r="BD109" s="121"/>
      <c r="BE109" s="123">
        <f t="shared" si="0"/>
        <v>0</v>
      </c>
      <c r="BF109" s="123">
        <f t="shared" si="1"/>
        <v>0</v>
      </c>
      <c r="BG109" s="123">
        <f t="shared" si="2"/>
        <v>0</v>
      </c>
      <c r="BH109" s="123">
        <f t="shared" si="3"/>
        <v>0</v>
      </c>
      <c r="BI109" s="123">
        <f t="shared" si="4"/>
        <v>0</v>
      </c>
      <c r="BJ109" s="122" t="s">
        <v>122</v>
      </c>
      <c r="BK109" s="121"/>
      <c r="BL109" s="121"/>
      <c r="BM109" s="121"/>
    </row>
    <row r="110" spans="2:18" s="1" customFormat="1" ht="13.5"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1"/>
    </row>
    <row r="111" spans="2:18" s="1" customFormat="1" ht="29.25" customHeight="1">
      <c r="B111" s="29"/>
      <c r="C111" s="101" t="s">
        <v>95</v>
      </c>
      <c r="D111" s="40"/>
      <c r="E111" s="40"/>
      <c r="F111" s="40"/>
      <c r="G111" s="40"/>
      <c r="H111" s="40"/>
      <c r="I111" s="40"/>
      <c r="J111" s="40"/>
      <c r="K111" s="40"/>
      <c r="L111" s="128">
        <f>ROUND(SUM(N88+N103),2)</f>
        <v>0</v>
      </c>
      <c r="M111" s="211"/>
      <c r="N111" s="211"/>
      <c r="O111" s="211"/>
      <c r="P111" s="211"/>
      <c r="Q111" s="211"/>
      <c r="R111" s="31"/>
    </row>
    <row r="112" spans="2:18" s="1" customFormat="1" ht="6.75" customHeight="1"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5"/>
    </row>
    <row r="116" spans="2:18" s="1" customFormat="1" ht="6.75" customHeight="1"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  <row r="117" spans="2:18" s="1" customFormat="1" ht="36.75" customHeight="1">
      <c r="B117" s="29"/>
      <c r="C117" s="186" t="s">
        <v>129</v>
      </c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31"/>
    </row>
    <row r="118" spans="2:18" s="1" customFormat="1" ht="6.75" customHeight="1"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1"/>
    </row>
    <row r="119" spans="2:18" s="1" customFormat="1" ht="30" customHeight="1">
      <c r="B119" s="29"/>
      <c r="C119" s="25" t="s">
        <v>17</v>
      </c>
      <c r="D119" s="30"/>
      <c r="E119" s="30"/>
      <c r="F119" s="204" t="str">
        <f>F6</f>
        <v>Vrchlabí - Tkalcovská 719</v>
      </c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30"/>
      <c r="R119" s="31"/>
    </row>
    <row r="120" spans="2:18" s="1" customFormat="1" ht="36.75" customHeight="1">
      <c r="B120" s="29"/>
      <c r="C120" s="63" t="s">
        <v>98</v>
      </c>
      <c r="D120" s="30"/>
      <c r="E120" s="30"/>
      <c r="F120" s="181" t="str">
        <f>F7</f>
        <v>17056 - Vrchlabí,Tkalcovská 719 - oprava fasády a hnízdění rorýsků</v>
      </c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30"/>
      <c r="R120" s="31"/>
    </row>
    <row r="121" spans="2:18" s="1" customFormat="1" ht="6.75" customHeight="1"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1"/>
    </row>
    <row r="122" spans="2:18" s="1" customFormat="1" ht="18" customHeight="1">
      <c r="B122" s="29"/>
      <c r="C122" s="25" t="s">
        <v>23</v>
      </c>
      <c r="D122" s="30"/>
      <c r="E122" s="30"/>
      <c r="F122" s="23" t="str">
        <f>F9</f>
        <v>Vrchlabí</v>
      </c>
      <c r="G122" s="30"/>
      <c r="H122" s="30"/>
      <c r="I122" s="30"/>
      <c r="J122" s="30"/>
      <c r="K122" s="25" t="s">
        <v>25</v>
      </c>
      <c r="L122" s="30"/>
      <c r="M122" s="209">
        <f>IF(O9="","",O9)</f>
        <v>43897</v>
      </c>
      <c r="N122" s="180"/>
      <c r="O122" s="180"/>
      <c r="P122" s="180"/>
      <c r="Q122" s="30"/>
      <c r="R122" s="31"/>
    </row>
    <row r="123" spans="2:18" s="1" customFormat="1" ht="6.75" customHeight="1"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1"/>
    </row>
    <row r="124" spans="2:18" s="1" customFormat="1" ht="15">
      <c r="B124" s="29"/>
      <c r="C124" s="25" t="s">
        <v>28</v>
      </c>
      <c r="D124" s="30"/>
      <c r="E124" s="30"/>
      <c r="F124" s="23" t="str">
        <f>E12</f>
        <v>Město Vrchlabí</v>
      </c>
      <c r="G124" s="30"/>
      <c r="H124" s="30"/>
      <c r="I124" s="30"/>
      <c r="J124" s="30"/>
      <c r="K124" s="25" t="s">
        <v>34</v>
      </c>
      <c r="L124" s="30"/>
      <c r="M124" s="191" t="str">
        <f>E18</f>
        <v>Ing.arch.Michael Hobza</v>
      </c>
      <c r="N124" s="180"/>
      <c r="O124" s="180"/>
      <c r="P124" s="180"/>
      <c r="Q124" s="180"/>
      <c r="R124" s="31"/>
    </row>
    <row r="125" spans="2:18" s="1" customFormat="1" ht="14.25" customHeight="1">
      <c r="B125" s="29"/>
      <c r="C125" s="25" t="s">
        <v>32</v>
      </c>
      <c r="D125" s="30"/>
      <c r="E125" s="30"/>
      <c r="F125" s="23" t="str">
        <f>IF(E15="","",E15)</f>
        <v>Vyplň údaj</v>
      </c>
      <c r="G125" s="30"/>
      <c r="H125" s="30"/>
      <c r="I125" s="30"/>
      <c r="J125" s="30"/>
      <c r="K125" s="25" t="s">
        <v>37</v>
      </c>
      <c r="L125" s="30"/>
      <c r="M125" s="191" t="str">
        <f>E21</f>
        <v>Ing.Kolínský</v>
      </c>
      <c r="N125" s="180"/>
      <c r="O125" s="180"/>
      <c r="P125" s="180"/>
      <c r="Q125" s="180"/>
      <c r="R125" s="31"/>
    </row>
    <row r="126" spans="2:18" s="1" customFormat="1" ht="9.75" customHeight="1"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1"/>
    </row>
    <row r="127" spans="2:27" s="8" customFormat="1" ht="29.25" customHeight="1">
      <c r="B127" s="130"/>
      <c r="C127" s="131" t="s">
        <v>130</v>
      </c>
      <c r="D127" s="132" t="s">
        <v>131</v>
      </c>
      <c r="E127" s="132" t="s">
        <v>61</v>
      </c>
      <c r="F127" s="217" t="s">
        <v>132</v>
      </c>
      <c r="G127" s="218"/>
      <c r="H127" s="218"/>
      <c r="I127" s="218"/>
      <c r="J127" s="132" t="s">
        <v>133</v>
      </c>
      <c r="K127" s="132" t="s">
        <v>134</v>
      </c>
      <c r="L127" s="219" t="s">
        <v>135</v>
      </c>
      <c r="M127" s="218"/>
      <c r="N127" s="217" t="s">
        <v>103</v>
      </c>
      <c r="O127" s="218"/>
      <c r="P127" s="218"/>
      <c r="Q127" s="220"/>
      <c r="R127" s="133"/>
      <c r="T127" s="69" t="s">
        <v>136</v>
      </c>
      <c r="U127" s="70" t="s">
        <v>43</v>
      </c>
      <c r="V127" s="70" t="s">
        <v>137</v>
      </c>
      <c r="W127" s="70" t="s">
        <v>138</v>
      </c>
      <c r="X127" s="70" t="s">
        <v>139</v>
      </c>
      <c r="Y127" s="70" t="s">
        <v>140</v>
      </c>
      <c r="Z127" s="70" t="s">
        <v>141</v>
      </c>
      <c r="AA127" s="71" t="s">
        <v>142</v>
      </c>
    </row>
    <row r="128" spans="2:63" s="1" customFormat="1" ht="29.25" customHeight="1">
      <c r="B128" s="29"/>
      <c r="C128" s="73" t="s">
        <v>100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225">
        <f>BK128</f>
        <v>0</v>
      </c>
      <c r="O128" s="226"/>
      <c r="P128" s="226"/>
      <c r="Q128" s="226"/>
      <c r="R128" s="31"/>
      <c r="T128" s="72"/>
      <c r="U128" s="45"/>
      <c r="V128" s="45"/>
      <c r="W128" s="134">
        <f>W129+W166+W197+W201</f>
        <v>0</v>
      </c>
      <c r="X128" s="45"/>
      <c r="Y128" s="134">
        <f>Y129+Y166+Y197+Y201</f>
        <v>33.06006044</v>
      </c>
      <c r="Z128" s="45"/>
      <c r="AA128" s="135">
        <f>AA129+AA166+AA197+AA201</f>
        <v>19.848456</v>
      </c>
      <c r="AT128" s="13" t="s">
        <v>78</v>
      </c>
      <c r="AU128" s="13" t="s">
        <v>105</v>
      </c>
      <c r="BK128" s="136">
        <f>BK129+BK166+BK197+BK201</f>
        <v>0</v>
      </c>
    </row>
    <row r="129" spans="2:63" s="9" customFormat="1" ht="36.75" customHeight="1">
      <c r="B129" s="137"/>
      <c r="C129" s="138"/>
      <c r="D129" s="139" t="s">
        <v>106</v>
      </c>
      <c r="E129" s="139"/>
      <c r="F129" s="139"/>
      <c r="G129" s="139"/>
      <c r="H129" s="139"/>
      <c r="I129" s="139"/>
      <c r="J129" s="139"/>
      <c r="K129" s="139"/>
      <c r="L129" s="139"/>
      <c r="M129" s="139"/>
      <c r="N129" s="227">
        <f>BK129</f>
        <v>0</v>
      </c>
      <c r="O129" s="212"/>
      <c r="P129" s="212"/>
      <c r="Q129" s="212"/>
      <c r="R129" s="140"/>
      <c r="T129" s="141"/>
      <c r="U129" s="138"/>
      <c r="V129" s="138"/>
      <c r="W129" s="142">
        <f>W130+W140+W158+W164</f>
        <v>0</v>
      </c>
      <c r="X129" s="138"/>
      <c r="Y129" s="142">
        <f>Y130+Y140+Y158+Y164</f>
        <v>29.19529414</v>
      </c>
      <c r="Z129" s="138"/>
      <c r="AA129" s="143">
        <f>AA130+AA140+AA158+AA164</f>
        <v>19.68</v>
      </c>
      <c r="AR129" s="144" t="s">
        <v>22</v>
      </c>
      <c r="AT129" s="145" t="s">
        <v>78</v>
      </c>
      <c r="AU129" s="145" t="s">
        <v>79</v>
      </c>
      <c r="AY129" s="144" t="s">
        <v>143</v>
      </c>
      <c r="BK129" s="146">
        <f>BK130+BK140+BK158+BK164</f>
        <v>0</v>
      </c>
    </row>
    <row r="130" spans="2:63" s="9" customFormat="1" ht="19.5" customHeight="1">
      <c r="B130" s="137"/>
      <c r="C130" s="138"/>
      <c r="D130" s="147" t="s">
        <v>107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236">
        <f>BK130</f>
        <v>0</v>
      </c>
      <c r="O130" s="237"/>
      <c r="P130" s="237"/>
      <c r="Q130" s="237"/>
      <c r="R130" s="140"/>
      <c r="T130" s="141"/>
      <c r="U130" s="138"/>
      <c r="V130" s="138"/>
      <c r="W130" s="142">
        <f>SUM(W131:W139)</f>
        <v>0</v>
      </c>
      <c r="X130" s="138"/>
      <c r="Y130" s="142">
        <f>SUM(Y131:Y139)</f>
        <v>28.68378414</v>
      </c>
      <c r="Z130" s="138"/>
      <c r="AA130" s="143">
        <f>SUM(AA131:AA139)</f>
        <v>0</v>
      </c>
      <c r="AR130" s="144" t="s">
        <v>22</v>
      </c>
      <c r="AT130" s="145" t="s">
        <v>78</v>
      </c>
      <c r="AU130" s="145" t="s">
        <v>22</v>
      </c>
      <c r="AY130" s="144" t="s">
        <v>143</v>
      </c>
      <c r="BK130" s="146">
        <f>SUM(BK131:BK139)</f>
        <v>0</v>
      </c>
    </row>
    <row r="131" spans="2:65" s="1" customFormat="1" ht="31.5" customHeight="1">
      <c r="B131" s="116"/>
      <c r="C131" s="148" t="s">
        <v>22</v>
      </c>
      <c r="D131" s="148" t="s">
        <v>144</v>
      </c>
      <c r="E131" s="149" t="s">
        <v>145</v>
      </c>
      <c r="F131" s="221" t="s">
        <v>146</v>
      </c>
      <c r="G131" s="222"/>
      <c r="H131" s="222"/>
      <c r="I131" s="222"/>
      <c r="J131" s="150" t="s">
        <v>147</v>
      </c>
      <c r="K131" s="151">
        <v>56.76</v>
      </c>
      <c r="L131" s="223">
        <v>0</v>
      </c>
      <c r="M131" s="222"/>
      <c r="N131" s="224">
        <f aca="true" t="shared" si="5" ref="N131:N139">ROUND(L131*K131,2)</f>
        <v>0</v>
      </c>
      <c r="O131" s="222"/>
      <c r="P131" s="222"/>
      <c r="Q131" s="222"/>
      <c r="R131" s="118"/>
      <c r="T131" s="152" t="s">
        <v>3</v>
      </c>
      <c r="U131" s="38" t="s">
        <v>46</v>
      </c>
      <c r="V131" s="30"/>
      <c r="W131" s="153">
        <f aca="true" t="shared" si="6" ref="W131:W139">V131*K131</f>
        <v>0</v>
      </c>
      <c r="X131" s="153">
        <v>0.03358</v>
      </c>
      <c r="Y131" s="153">
        <f aca="true" t="shared" si="7" ref="Y131:Y139">X131*K131</f>
        <v>1.9060008</v>
      </c>
      <c r="Z131" s="153">
        <v>0</v>
      </c>
      <c r="AA131" s="154">
        <f aca="true" t="shared" si="8" ref="AA131:AA139">Z131*K131</f>
        <v>0</v>
      </c>
      <c r="AR131" s="13" t="s">
        <v>148</v>
      </c>
      <c r="AT131" s="13" t="s">
        <v>144</v>
      </c>
      <c r="AU131" s="13" t="s">
        <v>122</v>
      </c>
      <c r="AY131" s="13" t="s">
        <v>143</v>
      </c>
      <c r="BE131" s="94">
        <f aca="true" t="shared" si="9" ref="BE131:BE139">IF(U131="základní",N131,0)</f>
        <v>0</v>
      </c>
      <c r="BF131" s="94">
        <f aca="true" t="shared" si="10" ref="BF131:BF139">IF(U131="snížená",N131,0)</f>
        <v>0</v>
      </c>
      <c r="BG131" s="94">
        <f aca="true" t="shared" si="11" ref="BG131:BG139">IF(U131="zákl. přenesená",N131,0)</f>
        <v>0</v>
      </c>
      <c r="BH131" s="94">
        <f aca="true" t="shared" si="12" ref="BH131:BH139">IF(U131="sníž. přenesená",N131,0)</f>
        <v>0</v>
      </c>
      <c r="BI131" s="94">
        <f aca="true" t="shared" si="13" ref="BI131:BI139">IF(U131="nulová",N131,0)</f>
        <v>0</v>
      </c>
      <c r="BJ131" s="13" t="s">
        <v>122</v>
      </c>
      <c r="BK131" s="94">
        <f aca="true" t="shared" si="14" ref="BK131:BK139">ROUND(L131*K131,2)</f>
        <v>0</v>
      </c>
      <c r="BL131" s="13" t="s">
        <v>148</v>
      </c>
      <c r="BM131" s="13" t="s">
        <v>149</v>
      </c>
    </row>
    <row r="132" spans="2:65" s="1" customFormat="1" ht="44.25" customHeight="1">
      <c r="B132" s="116"/>
      <c r="C132" s="148" t="s">
        <v>122</v>
      </c>
      <c r="D132" s="148" t="s">
        <v>144</v>
      </c>
      <c r="E132" s="149" t="s">
        <v>150</v>
      </c>
      <c r="F132" s="221" t="s">
        <v>151</v>
      </c>
      <c r="G132" s="222"/>
      <c r="H132" s="222"/>
      <c r="I132" s="222"/>
      <c r="J132" s="150" t="s">
        <v>147</v>
      </c>
      <c r="K132" s="151">
        <v>21.6</v>
      </c>
      <c r="L132" s="223">
        <v>0</v>
      </c>
      <c r="M132" s="222"/>
      <c r="N132" s="224">
        <f t="shared" si="5"/>
        <v>0</v>
      </c>
      <c r="O132" s="222"/>
      <c r="P132" s="222"/>
      <c r="Q132" s="222"/>
      <c r="R132" s="118"/>
      <c r="T132" s="152" t="s">
        <v>3</v>
      </c>
      <c r="U132" s="38" t="s">
        <v>46</v>
      </c>
      <c r="V132" s="30"/>
      <c r="W132" s="153">
        <f t="shared" si="6"/>
        <v>0</v>
      </c>
      <c r="X132" s="153">
        <v>0.02742</v>
      </c>
      <c r="Y132" s="153">
        <f t="shared" si="7"/>
        <v>0.592272</v>
      </c>
      <c r="Z132" s="153">
        <v>0</v>
      </c>
      <c r="AA132" s="154">
        <f t="shared" si="8"/>
        <v>0</v>
      </c>
      <c r="AR132" s="13" t="s">
        <v>148</v>
      </c>
      <c r="AT132" s="13" t="s">
        <v>144</v>
      </c>
      <c r="AU132" s="13" t="s">
        <v>122</v>
      </c>
      <c r="AY132" s="13" t="s">
        <v>143</v>
      </c>
      <c r="BE132" s="94">
        <f t="shared" si="9"/>
        <v>0</v>
      </c>
      <c r="BF132" s="94">
        <f t="shared" si="10"/>
        <v>0</v>
      </c>
      <c r="BG132" s="94">
        <f t="shared" si="11"/>
        <v>0</v>
      </c>
      <c r="BH132" s="94">
        <f t="shared" si="12"/>
        <v>0</v>
      </c>
      <c r="BI132" s="94">
        <f t="shared" si="13"/>
        <v>0</v>
      </c>
      <c r="BJ132" s="13" t="s">
        <v>122</v>
      </c>
      <c r="BK132" s="94">
        <f t="shared" si="14"/>
        <v>0</v>
      </c>
      <c r="BL132" s="13" t="s">
        <v>148</v>
      </c>
      <c r="BM132" s="13" t="s">
        <v>152</v>
      </c>
    </row>
    <row r="133" spans="2:65" s="1" customFormat="1" ht="31.5" customHeight="1">
      <c r="B133" s="116"/>
      <c r="C133" s="148" t="s">
        <v>153</v>
      </c>
      <c r="D133" s="148" t="s">
        <v>144</v>
      </c>
      <c r="E133" s="149" t="s">
        <v>154</v>
      </c>
      <c r="F133" s="221" t="s">
        <v>155</v>
      </c>
      <c r="G133" s="222"/>
      <c r="H133" s="222"/>
      <c r="I133" s="222"/>
      <c r="J133" s="150" t="s">
        <v>147</v>
      </c>
      <c r="K133" s="151">
        <v>669.87</v>
      </c>
      <c r="L133" s="223">
        <v>0</v>
      </c>
      <c r="M133" s="222"/>
      <c r="N133" s="224">
        <f t="shared" si="5"/>
        <v>0</v>
      </c>
      <c r="O133" s="222"/>
      <c r="P133" s="222"/>
      <c r="Q133" s="222"/>
      <c r="R133" s="118"/>
      <c r="T133" s="152" t="s">
        <v>3</v>
      </c>
      <c r="U133" s="38" t="s">
        <v>46</v>
      </c>
      <c r="V133" s="30"/>
      <c r="W133" s="153">
        <f t="shared" si="6"/>
        <v>0</v>
      </c>
      <c r="X133" s="153">
        <v>0.0231</v>
      </c>
      <c r="Y133" s="153">
        <f t="shared" si="7"/>
        <v>15.473996999999999</v>
      </c>
      <c r="Z133" s="153">
        <v>0</v>
      </c>
      <c r="AA133" s="154">
        <f t="shared" si="8"/>
        <v>0</v>
      </c>
      <c r="AR133" s="13" t="s">
        <v>148</v>
      </c>
      <c r="AT133" s="13" t="s">
        <v>144</v>
      </c>
      <c r="AU133" s="13" t="s">
        <v>122</v>
      </c>
      <c r="AY133" s="13" t="s">
        <v>143</v>
      </c>
      <c r="BE133" s="94">
        <f t="shared" si="9"/>
        <v>0</v>
      </c>
      <c r="BF133" s="94">
        <f t="shared" si="10"/>
        <v>0</v>
      </c>
      <c r="BG133" s="94">
        <f t="shared" si="11"/>
        <v>0</v>
      </c>
      <c r="BH133" s="94">
        <f t="shared" si="12"/>
        <v>0</v>
      </c>
      <c r="BI133" s="94">
        <f t="shared" si="13"/>
        <v>0</v>
      </c>
      <c r="BJ133" s="13" t="s">
        <v>122</v>
      </c>
      <c r="BK133" s="94">
        <f t="shared" si="14"/>
        <v>0</v>
      </c>
      <c r="BL133" s="13" t="s">
        <v>148</v>
      </c>
      <c r="BM133" s="13" t="s">
        <v>156</v>
      </c>
    </row>
    <row r="134" spans="2:65" s="1" customFormat="1" ht="31.5" customHeight="1">
      <c r="B134" s="116"/>
      <c r="C134" s="148" t="s">
        <v>148</v>
      </c>
      <c r="D134" s="148" t="s">
        <v>144</v>
      </c>
      <c r="E134" s="149" t="s">
        <v>157</v>
      </c>
      <c r="F134" s="221" t="s">
        <v>158</v>
      </c>
      <c r="G134" s="222"/>
      <c r="H134" s="222"/>
      <c r="I134" s="222"/>
      <c r="J134" s="150" t="s">
        <v>147</v>
      </c>
      <c r="K134" s="151">
        <v>46</v>
      </c>
      <c r="L134" s="223">
        <v>0</v>
      </c>
      <c r="M134" s="222"/>
      <c r="N134" s="224">
        <f t="shared" si="5"/>
        <v>0</v>
      </c>
      <c r="O134" s="222"/>
      <c r="P134" s="222"/>
      <c r="Q134" s="222"/>
      <c r="R134" s="118"/>
      <c r="T134" s="152" t="s">
        <v>3</v>
      </c>
      <c r="U134" s="38" t="s">
        <v>46</v>
      </c>
      <c r="V134" s="30"/>
      <c r="W134" s="153">
        <f t="shared" si="6"/>
        <v>0</v>
      </c>
      <c r="X134" s="153">
        <v>0.0231</v>
      </c>
      <c r="Y134" s="153">
        <f t="shared" si="7"/>
        <v>1.0626</v>
      </c>
      <c r="Z134" s="153">
        <v>0</v>
      </c>
      <c r="AA134" s="154">
        <f t="shared" si="8"/>
        <v>0</v>
      </c>
      <c r="AR134" s="13" t="s">
        <v>148</v>
      </c>
      <c r="AT134" s="13" t="s">
        <v>144</v>
      </c>
      <c r="AU134" s="13" t="s">
        <v>122</v>
      </c>
      <c r="AY134" s="13" t="s">
        <v>143</v>
      </c>
      <c r="BE134" s="94">
        <f t="shared" si="9"/>
        <v>0</v>
      </c>
      <c r="BF134" s="94">
        <f t="shared" si="10"/>
        <v>0</v>
      </c>
      <c r="BG134" s="94">
        <f t="shared" si="11"/>
        <v>0</v>
      </c>
      <c r="BH134" s="94">
        <f t="shared" si="12"/>
        <v>0</v>
      </c>
      <c r="BI134" s="94">
        <f t="shared" si="13"/>
        <v>0</v>
      </c>
      <c r="BJ134" s="13" t="s">
        <v>122</v>
      </c>
      <c r="BK134" s="94">
        <f t="shared" si="14"/>
        <v>0</v>
      </c>
      <c r="BL134" s="13" t="s">
        <v>148</v>
      </c>
      <c r="BM134" s="13" t="s">
        <v>159</v>
      </c>
    </row>
    <row r="135" spans="2:65" s="1" customFormat="1" ht="44.25" customHeight="1">
      <c r="B135" s="116"/>
      <c r="C135" s="148" t="s">
        <v>160</v>
      </c>
      <c r="D135" s="148" t="s">
        <v>144</v>
      </c>
      <c r="E135" s="149" t="s">
        <v>161</v>
      </c>
      <c r="F135" s="221" t="s">
        <v>162</v>
      </c>
      <c r="G135" s="222"/>
      <c r="H135" s="222"/>
      <c r="I135" s="222"/>
      <c r="J135" s="150" t="s">
        <v>147</v>
      </c>
      <c r="K135" s="151">
        <v>645.27</v>
      </c>
      <c r="L135" s="223">
        <v>0</v>
      </c>
      <c r="M135" s="222"/>
      <c r="N135" s="224">
        <f t="shared" si="5"/>
        <v>0</v>
      </c>
      <c r="O135" s="222"/>
      <c r="P135" s="222"/>
      <c r="Q135" s="222"/>
      <c r="R135" s="118"/>
      <c r="T135" s="152" t="s">
        <v>3</v>
      </c>
      <c r="U135" s="38" t="s">
        <v>46</v>
      </c>
      <c r="V135" s="30"/>
      <c r="W135" s="153">
        <f t="shared" si="6"/>
        <v>0</v>
      </c>
      <c r="X135" s="153">
        <v>0.01255</v>
      </c>
      <c r="Y135" s="153">
        <f t="shared" si="7"/>
        <v>8.0981385</v>
      </c>
      <c r="Z135" s="153">
        <v>0</v>
      </c>
      <c r="AA135" s="154">
        <f t="shared" si="8"/>
        <v>0</v>
      </c>
      <c r="AR135" s="13" t="s">
        <v>148</v>
      </c>
      <c r="AT135" s="13" t="s">
        <v>144</v>
      </c>
      <c r="AU135" s="13" t="s">
        <v>122</v>
      </c>
      <c r="AY135" s="13" t="s">
        <v>143</v>
      </c>
      <c r="BE135" s="94">
        <f t="shared" si="9"/>
        <v>0</v>
      </c>
      <c r="BF135" s="94">
        <f t="shared" si="10"/>
        <v>0</v>
      </c>
      <c r="BG135" s="94">
        <f t="shared" si="11"/>
        <v>0</v>
      </c>
      <c r="BH135" s="94">
        <f t="shared" si="12"/>
        <v>0</v>
      </c>
      <c r="BI135" s="94">
        <f t="shared" si="13"/>
        <v>0</v>
      </c>
      <c r="BJ135" s="13" t="s">
        <v>122</v>
      </c>
      <c r="BK135" s="94">
        <f t="shared" si="14"/>
        <v>0</v>
      </c>
      <c r="BL135" s="13" t="s">
        <v>148</v>
      </c>
      <c r="BM135" s="13" t="s">
        <v>163</v>
      </c>
    </row>
    <row r="136" spans="2:65" s="1" customFormat="1" ht="31.5" customHeight="1">
      <c r="B136" s="116"/>
      <c r="C136" s="148" t="s">
        <v>164</v>
      </c>
      <c r="D136" s="148" t="s">
        <v>144</v>
      </c>
      <c r="E136" s="149" t="s">
        <v>165</v>
      </c>
      <c r="F136" s="221" t="s">
        <v>166</v>
      </c>
      <c r="G136" s="222"/>
      <c r="H136" s="222"/>
      <c r="I136" s="222"/>
      <c r="J136" s="150" t="s">
        <v>147</v>
      </c>
      <c r="K136" s="151">
        <v>84.82</v>
      </c>
      <c r="L136" s="223">
        <v>0</v>
      </c>
      <c r="M136" s="222"/>
      <c r="N136" s="224">
        <f t="shared" si="5"/>
        <v>0</v>
      </c>
      <c r="O136" s="222"/>
      <c r="P136" s="222"/>
      <c r="Q136" s="222"/>
      <c r="R136" s="118"/>
      <c r="T136" s="152" t="s">
        <v>3</v>
      </c>
      <c r="U136" s="38" t="s">
        <v>46</v>
      </c>
      <c r="V136" s="30"/>
      <c r="W136" s="153">
        <f t="shared" si="6"/>
        <v>0</v>
      </c>
      <c r="X136" s="153">
        <v>0.0014</v>
      </c>
      <c r="Y136" s="153">
        <f t="shared" si="7"/>
        <v>0.11874799999999999</v>
      </c>
      <c r="Z136" s="153">
        <v>0</v>
      </c>
      <c r="AA136" s="154">
        <f t="shared" si="8"/>
        <v>0</v>
      </c>
      <c r="AR136" s="13" t="s">
        <v>148</v>
      </c>
      <c r="AT136" s="13" t="s">
        <v>144</v>
      </c>
      <c r="AU136" s="13" t="s">
        <v>122</v>
      </c>
      <c r="AY136" s="13" t="s">
        <v>143</v>
      </c>
      <c r="BE136" s="94">
        <f t="shared" si="9"/>
        <v>0</v>
      </c>
      <c r="BF136" s="94">
        <f t="shared" si="10"/>
        <v>0</v>
      </c>
      <c r="BG136" s="94">
        <f t="shared" si="11"/>
        <v>0</v>
      </c>
      <c r="BH136" s="94">
        <f t="shared" si="12"/>
        <v>0</v>
      </c>
      <c r="BI136" s="94">
        <f t="shared" si="13"/>
        <v>0</v>
      </c>
      <c r="BJ136" s="13" t="s">
        <v>122</v>
      </c>
      <c r="BK136" s="94">
        <f t="shared" si="14"/>
        <v>0</v>
      </c>
      <c r="BL136" s="13" t="s">
        <v>148</v>
      </c>
      <c r="BM136" s="13" t="s">
        <v>167</v>
      </c>
    </row>
    <row r="137" spans="2:65" s="1" customFormat="1" ht="22.5" customHeight="1">
      <c r="B137" s="116"/>
      <c r="C137" s="148" t="s">
        <v>168</v>
      </c>
      <c r="D137" s="148" t="s">
        <v>144</v>
      </c>
      <c r="E137" s="149" t="s">
        <v>169</v>
      </c>
      <c r="F137" s="221" t="s">
        <v>170</v>
      </c>
      <c r="G137" s="222"/>
      <c r="H137" s="222"/>
      <c r="I137" s="222"/>
      <c r="J137" s="150" t="s">
        <v>147</v>
      </c>
      <c r="K137" s="151">
        <v>645.27</v>
      </c>
      <c r="L137" s="223">
        <v>0</v>
      </c>
      <c r="M137" s="222"/>
      <c r="N137" s="224">
        <f t="shared" si="5"/>
        <v>0</v>
      </c>
      <c r="O137" s="222"/>
      <c r="P137" s="222"/>
      <c r="Q137" s="222"/>
      <c r="R137" s="118"/>
      <c r="T137" s="152" t="s">
        <v>3</v>
      </c>
      <c r="U137" s="38" t="s">
        <v>46</v>
      </c>
      <c r="V137" s="30"/>
      <c r="W137" s="153">
        <f t="shared" si="6"/>
        <v>0</v>
      </c>
      <c r="X137" s="153">
        <v>0</v>
      </c>
      <c r="Y137" s="153">
        <f t="shared" si="7"/>
        <v>0</v>
      </c>
      <c r="Z137" s="153">
        <v>0</v>
      </c>
      <c r="AA137" s="154">
        <f t="shared" si="8"/>
        <v>0</v>
      </c>
      <c r="AR137" s="13" t="s">
        <v>148</v>
      </c>
      <c r="AT137" s="13" t="s">
        <v>144</v>
      </c>
      <c r="AU137" s="13" t="s">
        <v>122</v>
      </c>
      <c r="AY137" s="13" t="s">
        <v>143</v>
      </c>
      <c r="BE137" s="94">
        <f t="shared" si="9"/>
        <v>0</v>
      </c>
      <c r="BF137" s="94">
        <f t="shared" si="10"/>
        <v>0</v>
      </c>
      <c r="BG137" s="94">
        <f t="shared" si="11"/>
        <v>0</v>
      </c>
      <c r="BH137" s="94">
        <f t="shared" si="12"/>
        <v>0</v>
      </c>
      <c r="BI137" s="94">
        <f t="shared" si="13"/>
        <v>0</v>
      </c>
      <c r="BJ137" s="13" t="s">
        <v>122</v>
      </c>
      <c r="BK137" s="94">
        <f t="shared" si="14"/>
        <v>0</v>
      </c>
      <c r="BL137" s="13" t="s">
        <v>148</v>
      </c>
      <c r="BM137" s="13" t="s">
        <v>171</v>
      </c>
    </row>
    <row r="138" spans="2:65" s="1" customFormat="1" ht="31.5" customHeight="1">
      <c r="B138" s="116"/>
      <c r="C138" s="148" t="s">
        <v>172</v>
      </c>
      <c r="D138" s="148" t="s">
        <v>144</v>
      </c>
      <c r="E138" s="149" t="s">
        <v>173</v>
      </c>
      <c r="F138" s="221" t="s">
        <v>174</v>
      </c>
      <c r="G138" s="222"/>
      <c r="H138" s="222"/>
      <c r="I138" s="222"/>
      <c r="J138" s="150" t="s">
        <v>175</v>
      </c>
      <c r="K138" s="151">
        <v>0.616</v>
      </c>
      <c r="L138" s="223">
        <v>0</v>
      </c>
      <c r="M138" s="222"/>
      <c r="N138" s="224">
        <f t="shared" si="5"/>
        <v>0</v>
      </c>
      <c r="O138" s="222"/>
      <c r="P138" s="222"/>
      <c r="Q138" s="222"/>
      <c r="R138" s="118"/>
      <c r="T138" s="152" t="s">
        <v>3</v>
      </c>
      <c r="U138" s="38" t="s">
        <v>46</v>
      </c>
      <c r="V138" s="30"/>
      <c r="W138" s="153">
        <f t="shared" si="6"/>
        <v>0</v>
      </c>
      <c r="X138" s="153">
        <v>2.25634</v>
      </c>
      <c r="Y138" s="153">
        <f t="shared" si="7"/>
        <v>1.38990544</v>
      </c>
      <c r="Z138" s="153">
        <v>0</v>
      </c>
      <c r="AA138" s="154">
        <f t="shared" si="8"/>
        <v>0</v>
      </c>
      <c r="AR138" s="13" t="s">
        <v>148</v>
      </c>
      <c r="AT138" s="13" t="s">
        <v>144</v>
      </c>
      <c r="AU138" s="13" t="s">
        <v>122</v>
      </c>
      <c r="AY138" s="13" t="s">
        <v>143</v>
      </c>
      <c r="BE138" s="94">
        <f t="shared" si="9"/>
        <v>0</v>
      </c>
      <c r="BF138" s="94">
        <f t="shared" si="10"/>
        <v>0</v>
      </c>
      <c r="BG138" s="94">
        <f t="shared" si="11"/>
        <v>0</v>
      </c>
      <c r="BH138" s="94">
        <f t="shared" si="12"/>
        <v>0</v>
      </c>
      <c r="BI138" s="94">
        <f t="shared" si="13"/>
        <v>0</v>
      </c>
      <c r="BJ138" s="13" t="s">
        <v>122</v>
      </c>
      <c r="BK138" s="94">
        <f t="shared" si="14"/>
        <v>0</v>
      </c>
      <c r="BL138" s="13" t="s">
        <v>148</v>
      </c>
      <c r="BM138" s="13" t="s">
        <v>176</v>
      </c>
    </row>
    <row r="139" spans="2:65" s="1" customFormat="1" ht="22.5" customHeight="1">
      <c r="B139" s="116"/>
      <c r="C139" s="148" t="s">
        <v>177</v>
      </c>
      <c r="D139" s="148" t="s">
        <v>144</v>
      </c>
      <c r="E139" s="149" t="s">
        <v>178</v>
      </c>
      <c r="F139" s="221" t="s">
        <v>179</v>
      </c>
      <c r="G139" s="222"/>
      <c r="H139" s="222"/>
      <c r="I139" s="222"/>
      <c r="J139" s="150" t="s">
        <v>180</v>
      </c>
      <c r="K139" s="151">
        <v>0.04</v>
      </c>
      <c r="L139" s="223">
        <v>0</v>
      </c>
      <c r="M139" s="222"/>
      <c r="N139" s="224">
        <f t="shared" si="5"/>
        <v>0</v>
      </c>
      <c r="O139" s="222"/>
      <c r="P139" s="222"/>
      <c r="Q139" s="222"/>
      <c r="R139" s="118"/>
      <c r="T139" s="152" t="s">
        <v>3</v>
      </c>
      <c r="U139" s="38" t="s">
        <v>46</v>
      </c>
      <c r="V139" s="30"/>
      <c r="W139" s="153">
        <f t="shared" si="6"/>
        <v>0</v>
      </c>
      <c r="X139" s="153">
        <v>1.05306</v>
      </c>
      <c r="Y139" s="153">
        <f t="shared" si="7"/>
        <v>0.042122400000000004</v>
      </c>
      <c r="Z139" s="153">
        <v>0</v>
      </c>
      <c r="AA139" s="154">
        <f t="shared" si="8"/>
        <v>0</v>
      </c>
      <c r="AR139" s="13" t="s">
        <v>148</v>
      </c>
      <c r="AT139" s="13" t="s">
        <v>144</v>
      </c>
      <c r="AU139" s="13" t="s">
        <v>122</v>
      </c>
      <c r="AY139" s="13" t="s">
        <v>143</v>
      </c>
      <c r="BE139" s="94">
        <f t="shared" si="9"/>
        <v>0</v>
      </c>
      <c r="BF139" s="94">
        <f t="shared" si="10"/>
        <v>0</v>
      </c>
      <c r="BG139" s="94">
        <f t="shared" si="11"/>
        <v>0</v>
      </c>
      <c r="BH139" s="94">
        <f t="shared" si="12"/>
        <v>0</v>
      </c>
      <c r="BI139" s="94">
        <f t="shared" si="13"/>
        <v>0</v>
      </c>
      <c r="BJ139" s="13" t="s">
        <v>122</v>
      </c>
      <c r="BK139" s="94">
        <f t="shared" si="14"/>
        <v>0</v>
      </c>
      <c r="BL139" s="13" t="s">
        <v>148</v>
      </c>
      <c r="BM139" s="13" t="s">
        <v>181</v>
      </c>
    </row>
    <row r="140" spans="2:63" s="9" customFormat="1" ht="29.25" customHeight="1">
      <c r="B140" s="137"/>
      <c r="C140" s="138"/>
      <c r="D140" s="147" t="s">
        <v>108</v>
      </c>
      <c r="E140" s="147"/>
      <c r="F140" s="147"/>
      <c r="G140" s="147"/>
      <c r="H140" s="147"/>
      <c r="I140" s="147"/>
      <c r="J140" s="147"/>
      <c r="K140" s="147"/>
      <c r="L140" s="147"/>
      <c r="M140" s="147"/>
      <c r="N140" s="232">
        <f>BK140</f>
        <v>0</v>
      </c>
      <c r="O140" s="233"/>
      <c r="P140" s="233"/>
      <c r="Q140" s="233"/>
      <c r="R140" s="140"/>
      <c r="T140" s="141"/>
      <c r="U140" s="138"/>
      <c r="V140" s="138"/>
      <c r="W140" s="142">
        <f>SUM(W141:W157)</f>
        <v>0</v>
      </c>
      <c r="X140" s="138"/>
      <c r="Y140" s="142">
        <f>SUM(Y141:Y157)</f>
        <v>0.5115099999999999</v>
      </c>
      <c r="Z140" s="138"/>
      <c r="AA140" s="143">
        <f>SUM(AA141:AA157)</f>
        <v>19.68</v>
      </c>
      <c r="AR140" s="144" t="s">
        <v>22</v>
      </c>
      <c r="AT140" s="145" t="s">
        <v>78</v>
      </c>
      <c r="AU140" s="145" t="s">
        <v>22</v>
      </c>
      <c r="AY140" s="144" t="s">
        <v>143</v>
      </c>
      <c r="BK140" s="146">
        <f>SUM(BK141:BK157)</f>
        <v>0</v>
      </c>
    </row>
    <row r="141" spans="2:65" s="1" customFormat="1" ht="44.25" customHeight="1">
      <c r="B141" s="116"/>
      <c r="C141" s="148" t="s">
        <v>26</v>
      </c>
      <c r="D141" s="148" t="s">
        <v>144</v>
      </c>
      <c r="E141" s="149" t="s">
        <v>182</v>
      </c>
      <c r="F141" s="221" t="s">
        <v>183</v>
      </c>
      <c r="G141" s="222"/>
      <c r="H141" s="222"/>
      <c r="I141" s="222"/>
      <c r="J141" s="150" t="s">
        <v>147</v>
      </c>
      <c r="K141" s="151">
        <v>826.8</v>
      </c>
      <c r="L141" s="223">
        <v>0</v>
      </c>
      <c r="M141" s="222"/>
      <c r="N141" s="224">
        <f aca="true" t="shared" si="15" ref="N141:N157">ROUND(L141*K141,2)</f>
        <v>0</v>
      </c>
      <c r="O141" s="222"/>
      <c r="P141" s="222"/>
      <c r="Q141" s="222"/>
      <c r="R141" s="118"/>
      <c r="T141" s="152" t="s">
        <v>3</v>
      </c>
      <c r="U141" s="38" t="s">
        <v>46</v>
      </c>
      <c r="V141" s="30"/>
      <c r="W141" s="153">
        <f aca="true" t="shared" si="16" ref="W141:W157">V141*K141</f>
        <v>0</v>
      </c>
      <c r="X141" s="153">
        <v>0</v>
      </c>
      <c r="Y141" s="153">
        <f aca="true" t="shared" si="17" ref="Y141:Y157">X141*K141</f>
        <v>0</v>
      </c>
      <c r="Z141" s="153">
        <v>0</v>
      </c>
      <c r="AA141" s="154">
        <f aca="true" t="shared" si="18" ref="AA141:AA157">Z141*K141</f>
        <v>0</v>
      </c>
      <c r="AR141" s="13" t="s">
        <v>148</v>
      </c>
      <c r="AT141" s="13" t="s">
        <v>144</v>
      </c>
      <c r="AU141" s="13" t="s">
        <v>122</v>
      </c>
      <c r="AY141" s="13" t="s">
        <v>143</v>
      </c>
      <c r="BE141" s="94">
        <f aca="true" t="shared" si="19" ref="BE141:BE157">IF(U141="základní",N141,0)</f>
        <v>0</v>
      </c>
      <c r="BF141" s="94">
        <f aca="true" t="shared" si="20" ref="BF141:BF157">IF(U141="snížená",N141,0)</f>
        <v>0</v>
      </c>
      <c r="BG141" s="94">
        <f aca="true" t="shared" si="21" ref="BG141:BG157">IF(U141="zákl. přenesená",N141,0)</f>
        <v>0</v>
      </c>
      <c r="BH141" s="94">
        <f aca="true" t="shared" si="22" ref="BH141:BH157">IF(U141="sníž. přenesená",N141,0)</f>
        <v>0</v>
      </c>
      <c r="BI141" s="94">
        <f aca="true" t="shared" si="23" ref="BI141:BI157">IF(U141="nulová",N141,0)</f>
        <v>0</v>
      </c>
      <c r="BJ141" s="13" t="s">
        <v>122</v>
      </c>
      <c r="BK141" s="94">
        <f aca="true" t="shared" si="24" ref="BK141:BK157">ROUND(L141*K141,2)</f>
        <v>0</v>
      </c>
      <c r="BL141" s="13" t="s">
        <v>148</v>
      </c>
      <c r="BM141" s="13" t="s">
        <v>184</v>
      </c>
    </row>
    <row r="142" spans="2:65" s="1" customFormat="1" ht="44.25" customHeight="1">
      <c r="B142" s="116"/>
      <c r="C142" s="148" t="s">
        <v>185</v>
      </c>
      <c r="D142" s="148" t="s">
        <v>144</v>
      </c>
      <c r="E142" s="149" t="s">
        <v>186</v>
      </c>
      <c r="F142" s="221" t="s">
        <v>187</v>
      </c>
      <c r="G142" s="222"/>
      <c r="H142" s="222"/>
      <c r="I142" s="222"/>
      <c r="J142" s="150" t="s">
        <v>147</v>
      </c>
      <c r="K142" s="151">
        <v>20418.4</v>
      </c>
      <c r="L142" s="223">
        <v>0</v>
      </c>
      <c r="M142" s="222"/>
      <c r="N142" s="224">
        <f t="shared" si="15"/>
        <v>0</v>
      </c>
      <c r="O142" s="222"/>
      <c r="P142" s="222"/>
      <c r="Q142" s="222"/>
      <c r="R142" s="118"/>
      <c r="T142" s="152" t="s">
        <v>3</v>
      </c>
      <c r="U142" s="38" t="s">
        <v>46</v>
      </c>
      <c r="V142" s="30"/>
      <c r="W142" s="153">
        <f t="shared" si="16"/>
        <v>0</v>
      </c>
      <c r="X142" s="153">
        <v>0</v>
      </c>
      <c r="Y142" s="153">
        <f t="shared" si="17"/>
        <v>0</v>
      </c>
      <c r="Z142" s="153">
        <v>0</v>
      </c>
      <c r="AA142" s="154">
        <f t="shared" si="18"/>
        <v>0</v>
      </c>
      <c r="AR142" s="13" t="s">
        <v>148</v>
      </c>
      <c r="AT142" s="13" t="s">
        <v>144</v>
      </c>
      <c r="AU142" s="13" t="s">
        <v>122</v>
      </c>
      <c r="AY142" s="13" t="s">
        <v>143</v>
      </c>
      <c r="BE142" s="94">
        <f t="shared" si="19"/>
        <v>0</v>
      </c>
      <c r="BF142" s="94">
        <f t="shared" si="20"/>
        <v>0</v>
      </c>
      <c r="BG142" s="94">
        <f t="shared" si="21"/>
        <v>0</v>
      </c>
      <c r="BH142" s="94">
        <f t="shared" si="22"/>
        <v>0</v>
      </c>
      <c r="BI142" s="94">
        <f t="shared" si="23"/>
        <v>0</v>
      </c>
      <c r="BJ142" s="13" t="s">
        <v>122</v>
      </c>
      <c r="BK142" s="94">
        <f t="shared" si="24"/>
        <v>0</v>
      </c>
      <c r="BL142" s="13" t="s">
        <v>148</v>
      </c>
      <c r="BM142" s="13" t="s">
        <v>188</v>
      </c>
    </row>
    <row r="143" spans="2:65" s="1" customFormat="1" ht="44.25" customHeight="1">
      <c r="B143" s="116"/>
      <c r="C143" s="148" t="s">
        <v>189</v>
      </c>
      <c r="D143" s="148" t="s">
        <v>144</v>
      </c>
      <c r="E143" s="149" t="s">
        <v>190</v>
      </c>
      <c r="F143" s="221" t="s">
        <v>191</v>
      </c>
      <c r="G143" s="222"/>
      <c r="H143" s="222"/>
      <c r="I143" s="222"/>
      <c r="J143" s="150" t="s">
        <v>147</v>
      </c>
      <c r="K143" s="151">
        <v>826.8</v>
      </c>
      <c r="L143" s="223">
        <v>0</v>
      </c>
      <c r="M143" s="222"/>
      <c r="N143" s="224">
        <f t="shared" si="15"/>
        <v>0</v>
      </c>
      <c r="O143" s="222"/>
      <c r="P143" s="222"/>
      <c r="Q143" s="222"/>
      <c r="R143" s="118"/>
      <c r="T143" s="152" t="s">
        <v>3</v>
      </c>
      <c r="U143" s="38" t="s">
        <v>46</v>
      </c>
      <c r="V143" s="30"/>
      <c r="W143" s="153">
        <f t="shared" si="16"/>
        <v>0</v>
      </c>
      <c r="X143" s="153">
        <v>0</v>
      </c>
      <c r="Y143" s="153">
        <f t="shared" si="17"/>
        <v>0</v>
      </c>
      <c r="Z143" s="153">
        <v>0</v>
      </c>
      <c r="AA143" s="154">
        <f t="shared" si="18"/>
        <v>0</v>
      </c>
      <c r="AR143" s="13" t="s">
        <v>148</v>
      </c>
      <c r="AT143" s="13" t="s">
        <v>144</v>
      </c>
      <c r="AU143" s="13" t="s">
        <v>122</v>
      </c>
      <c r="AY143" s="13" t="s">
        <v>143</v>
      </c>
      <c r="BE143" s="94">
        <f t="shared" si="19"/>
        <v>0</v>
      </c>
      <c r="BF143" s="94">
        <f t="shared" si="20"/>
        <v>0</v>
      </c>
      <c r="BG143" s="94">
        <f t="shared" si="21"/>
        <v>0</v>
      </c>
      <c r="BH143" s="94">
        <f t="shared" si="22"/>
        <v>0</v>
      </c>
      <c r="BI143" s="94">
        <f t="shared" si="23"/>
        <v>0</v>
      </c>
      <c r="BJ143" s="13" t="s">
        <v>122</v>
      </c>
      <c r="BK143" s="94">
        <f t="shared" si="24"/>
        <v>0</v>
      </c>
      <c r="BL143" s="13" t="s">
        <v>148</v>
      </c>
      <c r="BM143" s="13" t="s">
        <v>192</v>
      </c>
    </row>
    <row r="144" spans="2:65" s="1" customFormat="1" ht="31.5" customHeight="1">
      <c r="B144" s="116"/>
      <c r="C144" s="148" t="s">
        <v>193</v>
      </c>
      <c r="D144" s="148" t="s">
        <v>144</v>
      </c>
      <c r="E144" s="149" t="s">
        <v>194</v>
      </c>
      <c r="F144" s="221" t="s">
        <v>195</v>
      </c>
      <c r="G144" s="222"/>
      <c r="H144" s="222"/>
      <c r="I144" s="222"/>
      <c r="J144" s="150" t="s">
        <v>147</v>
      </c>
      <c r="K144" s="151">
        <v>826.8</v>
      </c>
      <c r="L144" s="223">
        <v>0</v>
      </c>
      <c r="M144" s="222"/>
      <c r="N144" s="224">
        <f t="shared" si="15"/>
        <v>0</v>
      </c>
      <c r="O144" s="222"/>
      <c r="P144" s="222"/>
      <c r="Q144" s="222"/>
      <c r="R144" s="118"/>
      <c r="T144" s="152" t="s">
        <v>3</v>
      </c>
      <c r="U144" s="38" t="s">
        <v>46</v>
      </c>
      <c r="V144" s="30"/>
      <c r="W144" s="153">
        <f t="shared" si="16"/>
        <v>0</v>
      </c>
      <c r="X144" s="153">
        <v>0</v>
      </c>
      <c r="Y144" s="153">
        <f t="shared" si="17"/>
        <v>0</v>
      </c>
      <c r="Z144" s="153">
        <v>0</v>
      </c>
      <c r="AA144" s="154">
        <f t="shared" si="18"/>
        <v>0</v>
      </c>
      <c r="AR144" s="13" t="s">
        <v>148</v>
      </c>
      <c r="AT144" s="13" t="s">
        <v>144</v>
      </c>
      <c r="AU144" s="13" t="s">
        <v>122</v>
      </c>
      <c r="AY144" s="13" t="s">
        <v>143</v>
      </c>
      <c r="BE144" s="94">
        <f t="shared" si="19"/>
        <v>0</v>
      </c>
      <c r="BF144" s="94">
        <f t="shared" si="20"/>
        <v>0</v>
      </c>
      <c r="BG144" s="94">
        <f t="shared" si="21"/>
        <v>0</v>
      </c>
      <c r="BH144" s="94">
        <f t="shared" si="22"/>
        <v>0</v>
      </c>
      <c r="BI144" s="94">
        <f t="shared" si="23"/>
        <v>0</v>
      </c>
      <c r="BJ144" s="13" t="s">
        <v>122</v>
      </c>
      <c r="BK144" s="94">
        <f t="shared" si="24"/>
        <v>0</v>
      </c>
      <c r="BL144" s="13" t="s">
        <v>148</v>
      </c>
      <c r="BM144" s="13" t="s">
        <v>196</v>
      </c>
    </row>
    <row r="145" spans="2:65" s="1" customFormat="1" ht="31.5" customHeight="1">
      <c r="B145" s="116"/>
      <c r="C145" s="148" t="s">
        <v>197</v>
      </c>
      <c r="D145" s="148" t="s">
        <v>144</v>
      </c>
      <c r="E145" s="149" t="s">
        <v>198</v>
      </c>
      <c r="F145" s="221" t="s">
        <v>199</v>
      </c>
      <c r="G145" s="222"/>
      <c r="H145" s="222"/>
      <c r="I145" s="222"/>
      <c r="J145" s="150" t="s">
        <v>147</v>
      </c>
      <c r="K145" s="151">
        <v>826.8</v>
      </c>
      <c r="L145" s="223">
        <v>0</v>
      </c>
      <c r="M145" s="222"/>
      <c r="N145" s="224">
        <f t="shared" si="15"/>
        <v>0</v>
      </c>
      <c r="O145" s="222"/>
      <c r="P145" s="222"/>
      <c r="Q145" s="222"/>
      <c r="R145" s="118"/>
      <c r="T145" s="152" t="s">
        <v>3</v>
      </c>
      <c r="U145" s="38" t="s">
        <v>46</v>
      </c>
      <c r="V145" s="30"/>
      <c r="W145" s="153">
        <f t="shared" si="16"/>
        <v>0</v>
      </c>
      <c r="X145" s="153">
        <v>0</v>
      </c>
      <c r="Y145" s="153">
        <f t="shared" si="17"/>
        <v>0</v>
      </c>
      <c r="Z145" s="153">
        <v>0</v>
      </c>
      <c r="AA145" s="154">
        <f t="shared" si="18"/>
        <v>0</v>
      </c>
      <c r="AR145" s="13" t="s">
        <v>148</v>
      </c>
      <c r="AT145" s="13" t="s">
        <v>144</v>
      </c>
      <c r="AU145" s="13" t="s">
        <v>122</v>
      </c>
      <c r="AY145" s="13" t="s">
        <v>143</v>
      </c>
      <c r="BE145" s="94">
        <f t="shared" si="19"/>
        <v>0</v>
      </c>
      <c r="BF145" s="94">
        <f t="shared" si="20"/>
        <v>0</v>
      </c>
      <c r="BG145" s="94">
        <f t="shared" si="21"/>
        <v>0</v>
      </c>
      <c r="BH145" s="94">
        <f t="shared" si="22"/>
        <v>0</v>
      </c>
      <c r="BI145" s="94">
        <f t="shared" si="23"/>
        <v>0</v>
      </c>
      <c r="BJ145" s="13" t="s">
        <v>122</v>
      </c>
      <c r="BK145" s="94">
        <f t="shared" si="24"/>
        <v>0</v>
      </c>
      <c r="BL145" s="13" t="s">
        <v>148</v>
      </c>
      <c r="BM145" s="13" t="s">
        <v>200</v>
      </c>
    </row>
    <row r="146" spans="2:65" s="1" customFormat="1" ht="44.25" customHeight="1">
      <c r="B146" s="116"/>
      <c r="C146" s="148" t="s">
        <v>9</v>
      </c>
      <c r="D146" s="148" t="s">
        <v>144</v>
      </c>
      <c r="E146" s="149" t="s">
        <v>201</v>
      </c>
      <c r="F146" s="221" t="s">
        <v>202</v>
      </c>
      <c r="G146" s="222"/>
      <c r="H146" s="222"/>
      <c r="I146" s="222"/>
      <c r="J146" s="150" t="s">
        <v>203</v>
      </c>
      <c r="K146" s="151">
        <v>12</v>
      </c>
      <c r="L146" s="223">
        <v>0</v>
      </c>
      <c r="M146" s="222"/>
      <c r="N146" s="224">
        <f t="shared" si="15"/>
        <v>0</v>
      </c>
      <c r="O146" s="222"/>
      <c r="P146" s="222"/>
      <c r="Q146" s="222"/>
      <c r="R146" s="118"/>
      <c r="T146" s="152" t="s">
        <v>3</v>
      </c>
      <c r="U146" s="38" t="s">
        <v>46</v>
      </c>
      <c r="V146" s="30"/>
      <c r="W146" s="153">
        <f t="shared" si="16"/>
        <v>0</v>
      </c>
      <c r="X146" s="153">
        <v>0.02864</v>
      </c>
      <c r="Y146" s="153">
        <f t="shared" si="17"/>
        <v>0.34368</v>
      </c>
      <c r="Z146" s="153">
        <v>0</v>
      </c>
      <c r="AA146" s="154">
        <f t="shared" si="18"/>
        <v>0</v>
      </c>
      <c r="AR146" s="13" t="s">
        <v>148</v>
      </c>
      <c r="AT146" s="13" t="s">
        <v>144</v>
      </c>
      <c r="AU146" s="13" t="s">
        <v>122</v>
      </c>
      <c r="AY146" s="13" t="s">
        <v>143</v>
      </c>
      <c r="BE146" s="94">
        <f t="shared" si="19"/>
        <v>0</v>
      </c>
      <c r="BF146" s="94">
        <f t="shared" si="20"/>
        <v>0</v>
      </c>
      <c r="BG146" s="94">
        <f t="shared" si="21"/>
        <v>0</v>
      </c>
      <c r="BH146" s="94">
        <f t="shared" si="22"/>
        <v>0</v>
      </c>
      <c r="BI146" s="94">
        <f t="shared" si="23"/>
        <v>0</v>
      </c>
      <c r="BJ146" s="13" t="s">
        <v>122</v>
      </c>
      <c r="BK146" s="94">
        <f t="shared" si="24"/>
        <v>0</v>
      </c>
      <c r="BL146" s="13" t="s">
        <v>148</v>
      </c>
      <c r="BM146" s="13" t="s">
        <v>204</v>
      </c>
    </row>
    <row r="147" spans="2:65" s="1" customFormat="1" ht="22.5" customHeight="1">
      <c r="B147" s="116"/>
      <c r="C147" s="155" t="s">
        <v>205</v>
      </c>
      <c r="D147" s="155" t="s">
        <v>206</v>
      </c>
      <c r="E147" s="156" t="s">
        <v>207</v>
      </c>
      <c r="F147" s="228" t="s">
        <v>208</v>
      </c>
      <c r="G147" s="229"/>
      <c r="H147" s="229"/>
      <c r="I147" s="229"/>
      <c r="J147" s="157" t="s">
        <v>203</v>
      </c>
      <c r="K147" s="158">
        <v>12</v>
      </c>
      <c r="L147" s="230">
        <v>0</v>
      </c>
      <c r="M147" s="229"/>
      <c r="N147" s="231">
        <f t="shared" si="15"/>
        <v>0</v>
      </c>
      <c r="O147" s="222"/>
      <c r="P147" s="222"/>
      <c r="Q147" s="222"/>
      <c r="R147" s="118"/>
      <c r="T147" s="152" t="s">
        <v>3</v>
      </c>
      <c r="U147" s="38" t="s">
        <v>46</v>
      </c>
      <c r="V147" s="30"/>
      <c r="W147" s="153">
        <f t="shared" si="16"/>
        <v>0</v>
      </c>
      <c r="X147" s="153">
        <v>0.0085</v>
      </c>
      <c r="Y147" s="153">
        <f t="shared" si="17"/>
        <v>0.10200000000000001</v>
      </c>
      <c r="Z147" s="153">
        <v>0</v>
      </c>
      <c r="AA147" s="154">
        <f t="shared" si="18"/>
        <v>0</v>
      </c>
      <c r="AR147" s="13" t="s">
        <v>172</v>
      </c>
      <c r="AT147" s="13" t="s">
        <v>206</v>
      </c>
      <c r="AU147" s="13" t="s">
        <v>122</v>
      </c>
      <c r="AY147" s="13" t="s">
        <v>143</v>
      </c>
      <c r="BE147" s="94">
        <f t="shared" si="19"/>
        <v>0</v>
      </c>
      <c r="BF147" s="94">
        <f t="shared" si="20"/>
        <v>0</v>
      </c>
      <c r="BG147" s="94">
        <f t="shared" si="21"/>
        <v>0</v>
      </c>
      <c r="BH147" s="94">
        <f t="shared" si="22"/>
        <v>0</v>
      </c>
      <c r="BI147" s="94">
        <f t="shared" si="23"/>
        <v>0</v>
      </c>
      <c r="BJ147" s="13" t="s">
        <v>122</v>
      </c>
      <c r="BK147" s="94">
        <f t="shared" si="24"/>
        <v>0</v>
      </c>
      <c r="BL147" s="13" t="s">
        <v>148</v>
      </c>
      <c r="BM147" s="13" t="s">
        <v>209</v>
      </c>
    </row>
    <row r="148" spans="2:65" s="1" customFormat="1" ht="31.5" customHeight="1">
      <c r="B148" s="116"/>
      <c r="C148" s="148" t="s">
        <v>210</v>
      </c>
      <c r="D148" s="148" t="s">
        <v>144</v>
      </c>
      <c r="E148" s="149" t="s">
        <v>211</v>
      </c>
      <c r="F148" s="221" t="s">
        <v>212</v>
      </c>
      <c r="G148" s="222"/>
      <c r="H148" s="222"/>
      <c r="I148" s="222"/>
      <c r="J148" s="150" t="s">
        <v>203</v>
      </c>
      <c r="K148" s="151">
        <v>2</v>
      </c>
      <c r="L148" s="223">
        <v>0</v>
      </c>
      <c r="M148" s="222"/>
      <c r="N148" s="224">
        <f t="shared" si="15"/>
        <v>0</v>
      </c>
      <c r="O148" s="222"/>
      <c r="P148" s="222"/>
      <c r="Q148" s="222"/>
      <c r="R148" s="118"/>
      <c r="T148" s="152" t="s">
        <v>3</v>
      </c>
      <c r="U148" s="38" t="s">
        <v>46</v>
      </c>
      <c r="V148" s="30"/>
      <c r="W148" s="153">
        <f t="shared" si="16"/>
        <v>0</v>
      </c>
      <c r="X148" s="153">
        <v>0.00025</v>
      </c>
      <c r="Y148" s="153">
        <f t="shared" si="17"/>
        <v>0.0005</v>
      </c>
      <c r="Z148" s="153">
        <v>0</v>
      </c>
      <c r="AA148" s="154">
        <f t="shared" si="18"/>
        <v>0</v>
      </c>
      <c r="AR148" s="13" t="s">
        <v>148</v>
      </c>
      <c r="AT148" s="13" t="s">
        <v>144</v>
      </c>
      <c r="AU148" s="13" t="s">
        <v>122</v>
      </c>
      <c r="AY148" s="13" t="s">
        <v>143</v>
      </c>
      <c r="BE148" s="94">
        <f t="shared" si="19"/>
        <v>0</v>
      </c>
      <c r="BF148" s="94">
        <f t="shared" si="20"/>
        <v>0</v>
      </c>
      <c r="BG148" s="94">
        <f t="shared" si="21"/>
        <v>0</v>
      </c>
      <c r="BH148" s="94">
        <f t="shared" si="22"/>
        <v>0</v>
      </c>
      <c r="BI148" s="94">
        <f t="shared" si="23"/>
        <v>0</v>
      </c>
      <c r="BJ148" s="13" t="s">
        <v>122</v>
      </c>
      <c r="BK148" s="94">
        <f t="shared" si="24"/>
        <v>0</v>
      </c>
      <c r="BL148" s="13" t="s">
        <v>148</v>
      </c>
      <c r="BM148" s="13" t="s">
        <v>213</v>
      </c>
    </row>
    <row r="149" spans="2:65" s="1" customFormat="1" ht="44.25" customHeight="1">
      <c r="B149" s="116"/>
      <c r="C149" s="155" t="s">
        <v>214</v>
      </c>
      <c r="D149" s="155" t="s">
        <v>206</v>
      </c>
      <c r="E149" s="156" t="s">
        <v>215</v>
      </c>
      <c r="F149" s="228" t="s">
        <v>216</v>
      </c>
      <c r="G149" s="229"/>
      <c r="H149" s="229"/>
      <c r="I149" s="229"/>
      <c r="J149" s="157" t="s">
        <v>147</v>
      </c>
      <c r="K149" s="158">
        <v>19.2</v>
      </c>
      <c r="L149" s="230">
        <v>0</v>
      </c>
      <c r="M149" s="229"/>
      <c r="N149" s="231">
        <f t="shared" si="15"/>
        <v>0</v>
      </c>
      <c r="O149" s="222"/>
      <c r="P149" s="222"/>
      <c r="Q149" s="222"/>
      <c r="R149" s="118"/>
      <c r="T149" s="152" t="s">
        <v>3</v>
      </c>
      <c r="U149" s="38" t="s">
        <v>46</v>
      </c>
      <c r="V149" s="30"/>
      <c r="W149" s="153">
        <f t="shared" si="16"/>
        <v>0</v>
      </c>
      <c r="X149" s="153">
        <v>0.0034</v>
      </c>
      <c r="Y149" s="153">
        <f t="shared" si="17"/>
        <v>0.06527999999999999</v>
      </c>
      <c r="Z149" s="153">
        <v>0</v>
      </c>
      <c r="AA149" s="154">
        <f t="shared" si="18"/>
        <v>0</v>
      </c>
      <c r="AR149" s="13" t="s">
        <v>172</v>
      </c>
      <c r="AT149" s="13" t="s">
        <v>206</v>
      </c>
      <c r="AU149" s="13" t="s">
        <v>122</v>
      </c>
      <c r="AY149" s="13" t="s">
        <v>143</v>
      </c>
      <c r="BE149" s="94">
        <f t="shared" si="19"/>
        <v>0</v>
      </c>
      <c r="BF149" s="94">
        <f t="shared" si="20"/>
        <v>0</v>
      </c>
      <c r="BG149" s="94">
        <f t="shared" si="21"/>
        <v>0</v>
      </c>
      <c r="BH149" s="94">
        <f t="shared" si="22"/>
        <v>0</v>
      </c>
      <c r="BI149" s="94">
        <f t="shared" si="23"/>
        <v>0</v>
      </c>
      <c r="BJ149" s="13" t="s">
        <v>122</v>
      </c>
      <c r="BK149" s="94">
        <f t="shared" si="24"/>
        <v>0</v>
      </c>
      <c r="BL149" s="13" t="s">
        <v>148</v>
      </c>
      <c r="BM149" s="13" t="s">
        <v>217</v>
      </c>
    </row>
    <row r="150" spans="2:65" s="1" customFormat="1" ht="31.5" customHeight="1">
      <c r="B150" s="116"/>
      <c r="C150" s="148" t="s">
        <v>218</v>
      </c>
      <c r="D150" s="148" t="s">
        <v>144</v>
      </c>
      <c r="E150" s="149" t="s">
        <v>219</v>
      </c>
      <c r="F150" s="221" t="s">
        <v>220</v>
      </c>
      <c r="G150" s="222"/>
      <c r="H150" s="222"/>
      <c r="I150" s="222"/>
      <c r="J150" s="150" t="s">
        <v>203</v>
      </c>
      <c r="K150" s="151">
        <v>5</v>
      </c>
      <c r="L150" s="223">
        <v>0</v>
      </c>
      <c r="M150" s="222"/>
      <c r="N150" s="224">
        <f t="shared" si="15"/>
        <v>0</v>
      </c>
      <c r="O150" s="222"/>
      <c r="P150" s="222"/>
      <c r="Q150" s="222"/>
      <c r="R150" s="118"/>
      <c r="T150" s="152" t="s">
        <v>3</v>
      </c>
      <c r="U150" s="38" t="s">
        <v>46</v>
      </c>
      <c r="V150" s="30"/>
      <c r="W150" s="153">
        <f t="shared" si="16"/>
        <v>0</v>
      </c>
      <c r="X150" s="153">
        <v>1E-05</v>
      </c>
      <c r="Y150" s="153">
        <f t="shared" si="17"/>
        <v>5E-05</v>
      </c>
      <c r="Z150" s="153">
        <v>0</v>
      </c>
      <c r="AA150" s="154">
        <f t="shared" si="18"/>
        <v>0</v>
      </c>
      <c r="AR150" s="13" t="s">
        <v>148</v>
      </c>
      <c r="AT150" s="13" t="s">
        <v>144</v>
      </c>
      <c r="AU150" s="13" t="s">
        <v>122</v>
      </c>
      <c r="AY150" s="13" t="s">
        <v>143</v>
      </c>
      <c r="BE150" s="94">
        <f t="shared" si="19"/>
        <v>0</v>
      </c>
      <c r="BF150" s="94">
        <f t="shared" si="20"/>
        <v>0</v>
      </c>
      <c r="BG150" s="94">
        <f t="shared" si="21"/>
        <v>0</v>
      </c>
      <c r="BH150" s="94">
        <f t="shared" si="22"/>
        <v>0</v>
      </c>
      <c r="BI150" s="94">
        <f t="shared" si="23"/>
        <v>0</v>
      </c>
      <c r="BJ150" s="13" t="s">
        <v>122</v>
      </c>
      <c r="BK150" s="94">
        <f t="shared" si="24"/>
        <v>0</v>
      </c>
      <c r="BL150" s="13" t="s">
        <v>148</v>
      </c>
      <c r="BM150" s="13" t="s">
        <v>221</v>
      </c>
    </row>
    <row r="151" spans="2:65" s="1" customFormat="1" ht="31.5" customHeight="1">
      <c r="B151" s="116"/>
      <c r="C151" s="148" t="s">
        <v>222</v>
      </c>
      <c r="D151" s="148" t="s">
        <v>144</v>
      </c>
      <c r="E151" s="149" t="s">
        <v>223</v>
      </c>
      <c r="F151" s="221" t="s">
        <v>224</v>
      </c>
      <c r="G151" s="222"/>
      <c r="H151" s="222"/>
      <c r="I151" s="222"/>
      <c r="J151" s="150" t="s">
        <v>175</v>
      </c>
      <c r="K151" s="151">
        <v>0.88</v>
      </c>
      <c r="L151" s="223">
        <v>0</v>
      </c>
      <c r="M151" s="222"/>
      <c r="N151" s="224">
        <f t="shared" si="15"/>
        <v>0</v>
      </c>
      <c r="O151" s="222"/>
      <c r="P151" s="222"/>
      <c r="Q151" s="222"/>
      <c r="R151" s="118"/>
      <c r="T151" s="152" t="s">
        <v>3</v>
      </c>
      <c r="U151" s="38" t="s">
        <v>46</v>
      </c>
      <c r="V151" s="30"/>
      <c r="W151" s="153">
        <f t="shared" si="16"/>
        <v>0</v>
      </c>
      <c r="X151" s="153">
        <v>0</v>
      </c>
      <c r="Y151" s="153">
        <f t="shared" si="17"/>
        <v>0</v>
      </c>
      <c r="Z151" s="153">
        <v>2.2</v>
      </c>
      <c r="AA151" s="154">
        <f t="shared" si="18"/>
        <v>1.9360000000000002</v>
      </c>
      <c r="AR151" s="13" t="s">
        <v>148</v>
      </c>
      <c r="AT151" s="13" t="s">
        <v>144</v>
      </c>
      <c r="AU151" s="13" t="s">
        <v>122</v>
      </c>
      <c r="AY151" s="13" t="s">
        <v>143</v>
      </c>
      <c r="BE151" s="94">
        <f t="shared" si="19"/>
        <v>0</v>
      </c>
      <c r="BF151" s="94">
        <f t="shared" si="20"/>
        <v>0</v>
      </c>
      <c r="BG151" s="94">
        <f t="shared" si="21"/>
        <v>0</v>
      </c>
      <c r="BH151" s="94">
        <f t="shared" si="22"/>
        <v>0</v>
      </c>
      <c r="BI151" s="94">
        <f t="shared" si="23"/>
        <v>0</v>
      </c>
      <c r="BJ151" s="13" t="s">
        <v>122</v>
      </c>
      <c r="BK151" s="94">
        <f t="shared" si="24"/>
        <v>0</v>
      </c>
      <c r="BL151" s="13" t="s">
        <v>148</v>
      </c>
      <c r="BM151" s="13" t="s">
        <v>225</v>
      </c>
    </row>
    <row r="152" spans="2:65" s="1" customFormat="1" ht="31.5" customHeight="1">
      <c r="B152" s="116"/>
      <c r="C152" s="148" t="s">
        <v>8</v>
      </c>
      <c r="D152" s="148" t="s">
        <v>144</v>
      </c>
      <c r="E152" s="149" t="s">
        <v>226</v>
      </c>
      <c r="F152" s="221" t="s">
        <v>227</v>
      </c>
      <c r="G152" s="222"/>
      <c r="H152" s="222"/>
      <c r="I152" s="222"/>
      <c r="J152" s="150" t="s">
        <v>147</v>
      </c>
      <c r="K152" s="151">
        <v>5.4</v>
      </c>
      <c r="L152" s="223">
        <v>0</v>
      </c>
      <c r="M152" s="222"/>
      <c r="N152" s="224">
        <f t="shared" si="15"/>
        <v>0</v>
      </c>
      <c r="O152" s="222"/>
      <c r="P152" s="222"/>
      <c r="Q152" s="222"/>
      <c r="R152" s="118"/>
      <c r="T152" s="152" t="s">
        <v>3</v>
      </c>
      <c r="U152" s="38" t="s">
        <v>46</v>
      </c>
      <c r="V152" s="30"/>
      <c r="W152" s="153">
        <f t="shared" si="16"/>
        <v>0</v>
      </c>
      <c r="X152" s="153">
        <v>0</v>
      </c>
      <c r="Y152" s="153">
        <f t="shared" si="17"/>
        <v>0</v>
      </c>
      <c r="Z152" s="153">
        <v>0.065</v>
      </c>
      <c r="AA152" s="154">
        <f t="shared" si="18"/>
        <v>0.35100000000000003</v>
      </c>
      <c r="AR152" s="13" t="s">
        <v>148</v>
      </c>
      <c r="AT152" s="13" t="s">
        <v>144</v>
      </c>
      <c r="AU152" s="13" t="s">
        <v>122</v>
      </c>
      <c r="AY152" s="13" t="s">
        <v>143</v>
      </c>
      <c r="BE152" s="94">
        <f t="shared" si="19"/>
        <v>0</v>
      </c>
      <c r="BF152" s="94">
        <f t="shared" si="20"/>
        <v>0</v>
      </c>
      <c r="BG152" s="94">
        <f t="shared" si="21"/>
        <v>0</v>
      </c>
      <c r="BH152" s="94">
        <f t="shared" si="22"/>
        <v>0</v>
      </c>
      <c r="BI152" s="94">
        <f t="shared" si="23"/>
        <v>0</v>
      </c>
      <c r="BJ152" s="13" t="s">
        <v>122</v>
      </c>
      <c r="BK152" s="94">
        <f t="shared" si="24"/>
        <v>0</v>
      </c>
      <c r="BL152" s="13" t="s">
        <v>148</v>
      </c>
      <c r="BM152" s="13" t="s">
        <v>228</v>
      </c>
    </row>
    <row r="153" spans="2:65" s="1" customFormat="1" ht="31.5" customHeight="1">
      <c r="B153" s="116"/>
      <c r="C153" s="148" t="s">
        <v>229</v>
      </c>
      <c r="D153" s="148" t="s">
        <v>144</v>
      </c>
      <c r="E153" s="149" t="s">
        <v>230</v>
      </c>
      <c r="F153" s="221" t="s">
        <v>231</v>
      </c>
      <c r="G153" s="222"/>
      <c r="H153" s="222"/>
      <c r="I153" s="222"/>
      <c r="J153" s="150" t="s">
        <v>232</v>
      </c>
      <c r="K153" s="151">
        <v>30</v>
      </c>
      <c r="L153" s="223">
        <v>0</v>
      </c>
      <c r="M153" s="222"/>
      <c r="N153" s="224">
        <f t="shared" si="15"/>
        <v>0</v>
      </c>
      <c r="O153" s="222"/>
      <c r="P153" s="222"/>
      <c r="Q153" s="222"/>
      <c r="R153" s="118"/>
      <c r="T153" s="152" t="s">
        <v>3</v>
      </c>
      <c r="U153" s="38" t="s">
        <v>46</v>
      </c>
      <c r="V153" s="30"/>
      <c r="W153" s="153">
        <f t="shared" si="16"/>
        <v>0</v>
      </c>
      <c r="X153" s="153">
        <v>0</v>
      </c>
      <c r="Y153" s="153">
        <f t="shared" si="17"/>
        <v>0</v>
      </c>
      <c r="Z153" s="153">
        <v>0.013</v>
      </c>
      <c r="AA153" s="154">
        <f t="shared" si="18"/>
        <v>0.38999999999999996</v>
      </c>
      <c r="AR153" s="13" t="s">
        <v>148</v>
      </c>
      <c r="AT153" s="13" t="s">
        <v>144</v>
      </c>
      <c r="AU153" s="13" t="s">
        <v>122</v>
      </c>
      <c r="AY153" s="13" t="s">
        <v>143</v>
      </c>
      <c r="BE153" s="94">
        <f t="shared" si="19"/>
        <v>0</v>
      </c>
      <c r="BF153" s="94">
        <f t="shared" si="20"/>
        <v>0</v>
      </c>
      <c r="BG153" s="94">
        <f t="shared" si="21"/>
        <v>0</v>
      </c>
      <c r="BH153" s="94">
        <f t="shared" si="22"/>
        <v>0</v>
      </c>
      <c r="BI153" s="94">
        <f t="shared" si="23"/>
        <v>0</v>
      </c>
      <c r="BJ153" s="13" t="s">
        <v>122</v>
      </c>
      <c r="BK153" s="94">
        <f t="shared" si="24"/>
        <v>0</v>
      </c>
      <c r="BL153" s="13" t="s">
        <v>148</v>
      </c>
      <c r="BM153" s="13" t="s">
        <v>233</v>
      </c>
    </row>
    <row r="154" spans="2:65" s="1" customFormat="1" ht="22.5" customHeight="1">
      <c r="B154" s="116"/>
      <c r="C154" s="148" t="s">
        <v>234</v>
      </c>
      <c r="D154" s="148" t="s">
        <v>144</v>
      </c>
      <c r="E154" s="149" t="s">
        <v>235</v>
      </c>
      <c r="F154" s="221" t="s">
        <v>236</v>
      </c>
      <c r="G154" s="222"/>
      <c r="H154" s="222"/>
      <c r="I154" s="222"/>
      <c r="J154" s="150" t="s">
        <v>147</v>
      </c>
      <c r="K154" s="151">
        <v>84.82</v>
      </c>
      <c r="L154" s="223">
        <v>0</v>
      </c>
      <c r="M154" s="222"/>
      <c r="N154" s="224">
        <f t="shared" si="15"/>
        <v>0</v>
      </c>
      <c r="O154" s="222"/>
      <c r="P154" s="222"/>
      <c r="Q154" s="222"/>
      <c r="R154" s="118"/>
      <c r="T154" s="152" t="s">
        <v>3</v>
      </c>
      <c r="U154" s="38" t="s">
        <v>46</v>
      </c>
      <c r="V154" s="30"/>
      <c r="W154" s="153">
        <f t="shared" si="16"/>
        <v>0</v>
      </c>
      <c r="X154" s="153">
        <v>0</v>
      </c>
      <c r="Y154" s="153">
        <f t="shared" si="17"/>
        <v>0</v>
      </c>
      <c r="Z154" s="153">
        <v>0.014</v>
      </c>
      <c r="AA154" s="154">
        <f t="shared" si="18"/>
        <v>1.1874799999999999</v>
      </c>
      <c r="AR154" s="13" t="s">
        <v>148</v>
      </c>
      <c r="AT154" s="13" t="s">
        <v>144</v>
      </c>
      <c r="AU154" s="13" t="s">
        <v>122</v>
      </c>
      <c r="AY154" s="13" t="s">
        <v>143</v>
      </c>
      <c r="BE154" s="94">
        <f t="shared" si="19"/>
        <v>0</v>
      </c>
      <c r="BF154" s="94">
        <f t="shared" si="20"/>
        <v>0</v>
      </c>
      <c r="BG154" s="94">
        <f t="shared" si="21"/>
        <v>0</v>
      </c>
      <c r="BH154" s="94">
        <f t="shared" si="22"/>
        <v>0</v>
      </c>
      <c r="BI154" s="94">
        <f t="shared" si="23"/>
        <v>0</v>
      </c>
      <c r="BJ154" s="13" t="s">
        <v>122</v>
      </c>
      <c r="BK154" s="94">
        <f t="shared" si="24"/>
        <v>0</v>
      </c>
      <c r="BL154" s="13" t="s">
        <v>148</v>
      </c>
      <c r="BM154" s="13" t="s">
        <v>237</v>
      </c>
    </row>
    <row r="155" spans="2:65" s="1" customFormat="1" ht="31.5" customHeight="1">
      <c r="B155" s="116"/>
      <c r="C155" s="148" t="s">
        <v>238</v>
      </c>
      <c r="D155" s="148" t="s">
        <v>144</v>
      </c>
      <c r="E155" s="149" t="s">
        <v>239</v>
      </c>
      <c r="F155" s="221" t="s">
        <v>240</v>
      </c>
      <c r="G155" s="222"/>
      <c r="H155" s="222"/>
      <c r="I155" s="222"/>
      <c r="J155" s="150" t="s">
        <v>147</v>
      </c>
      <c r="K155" s="151">
        <v>645.27</v>
      </c>
      <c r="L155" s="223">
        <v>0</v>
      </c>
      <c r="M155" s="222"/>
      <c r="N155" s="224">
        <f t="shared" si="15"/>
        <v>0</v>
      </c>
      <c r="O155" s="222"/>
      <c r="P155" s="222"/>
      <c r="Q155" s="222"/>
      <c r="R155" s="118"/>
      <c r="T155" s="152" t="s">
        <v>3</v>
      </c>
      <c r="U155" s="38" t="s">
        <v>46</v>
      </c>
      <c r="V155" s="30"/>
      <c r="W155" s="153">
        <f t="shared" si="16"/>
        <v>0</v>
      </c>
      <c r="X155" s="153">
        <v>0</v>
      </c>
      <c r="Y155" s="153">
        <f t="shared" si="17"/>
        <v>0</v>
      </c>
      <c r="Z155" s="153">
        <v>0.016</v>
      </c>
      <c r="AA155" s="154">
        <f t="shared" si="18"/>
        <v>10.32432</v>
      </c>
      <c r="AR155" s="13" t="s">
        <v>148</v>
      </c>
      <c r="AT155" s="13" t="s">
        <v>144</v>
      </c>
      <c r="AU155" s="13" t="s">
        <v>122</v>
      </c>
      <c r="AY155" s="13" t="s">
        <v>143</v>
      </c>
      <c r="BE155" s="94">
        <f t="shared" si="19"/>
        <v>0</v>
      </c>
      <c r="BF155" s="94">
        <f t="shared" si="20"/>
        <v>0</v>
      </c>
      <c r="BG155" s="94">
        <f t="shared" si="21"/>
        <v>0</v>
      </c>
      <c r="BH155" s="94">
        <f t="shared" si="22"/>
        <v>0</v>
      </c>
      <c r="BI155" s="94">
        <f t="shared" si="23"/>
        <v>0</v>
      </c>
      <c r="BJ155" s="13" t="s">
        <v>122</v>
      </c>
      <c r="BK155" s="94">
        <f t="shared" si="24"/>
        <v>0</v>
      </c>
      <c r="BL155" s="13" t="s">
        <v>148</v>
      </c>
      <c r="BM155" s="13" t="s">
        <v>241</v>
      </c>
    </row>
    <row r="156" spans="2:65" s="1" customFormat="1" ht="31.5" customHeight="1">
      <c r="B156" s="116"/>
      <c r="C156" s="148" t="s">
        <v>242</v>
      </c>
      <c r="D156" s="148" t="s">
        <v>144</v>
      </c>
      <c r="E156" s="149" t="s">
        <v>243</v>
      </c>
      <c r="F156" s="221" t="s">
        <v>244</v>
      </c>
      <c r="G156" s="222"/>
      <c r="H156" s="222"/>
      <c r="I156" s="222"/>
      <c r="J156" s="150" t="s">
        <v>147</v>
      </c>
      <c r="K156" s="151">
        <v>21.6</v>
      </c>
      <c r="L156" s="223">
        <v>0</v>
      </c>
      <c r="M156" s="222"/>
      <c r="N156" s="224">
        <f t="shared" si="15"/>
        <v>0</v>
      </c>
      <c r="O156" s="222"/>
      <c r="P156" s="222"/>
      <c r="Q156" s="222"/>
      <c r="R156" s="118"/>
      <c r="T156" s="152" t="s">
        <v>3</v>
      </c>
      <c r="U156" s="38" t="s">
        <v>46</v>
      </c>
      <c r="V156" s="30"/>
      <c r="W156" s="153">
        <f t="shared" si="16"/>
        <v>0</v>
      </c>
      <c r="X156" s="153">
        <v>0</v>
      </c>
      <c r="Y156" s="153">
        <f t="shared" si="17"/>
        <v>0</v>
      </c>
      <c r="Z156" s="153">
        <v>0.037</v>
      </c>
      <c r="AA156" s="154">
        <f t="shared" si="18"/>
        <v>0.7992</v>
      </c>
      <c r="AR156" s="13" t="s">
        <v>148</v>
      </c>
      <c r="AT156" s="13" t="s">
        <v>144</v>
      </c>
      <c r="AU156" s="13" t="s">
        <v>122</v>
      </c>
      <c r="AY156" s="13" t="s">
        <v>143</v>
      </c>
      <c r="BE156" s="94">
        <f t="shared" si="19"/>
        <v>0</v>
      </c>
      <c r="BF156" s="94">
        <f t="shared" si="20"/>
        <v>0</v>
      </c>
      <c r="BG156" s="94">
        <f t="shared" si="21"/>
        <v>0</v>
      </c>
      <c r="BH156" s="94">
        <f t="shared" si="22"/>
        <v>0</v>
      </c>
      <c r="BI156" s="94">
        <f t="shared" si="23"/>
        <v>0</v>
      </c>
      <c r="BJ156" s="13" t="s">
        <v>122</v>
      </c>
      <c r="BK156" s="94">
        <f t="shared" si="24"/>
        <v>0</v>
      </c>
      <c r="BL156" s="13" t="s">
        <v>148</v>
      </c>
      <c r="BM156" s="13" t="s">
        <v>245</v>
      </c>
    </row>
    <row r="157" spans="2:65" s="1" customFormat="1" ht="44.25" customHeight="1">
      <c r="B157" s="116"/>
      <c r="C157" s="148" t="s">
        <v>246</v>
      </c>
      <c r="D157" s="148" t="s">
        <v>144</v>
      </c>
      <c r="E157" s="149" t="s">
        <v>247</v>
      </c>
      <c r="F157" s="221" t="s">
        <v>248</v>
      </c>
      <c r="G157" s="222"/>
      <c r="H157" s="222"/>
      <c r="I157" s="222"/>
      <c r="J157" s="150" t="s">
        <v>147</v>
      </c>
      <c r="K157" s="151">
        <v>46</v>
      </c>
      <c r="L157" s="223">
        <v>0</v>
      </c>
      <c r="M157" s="222"/>
      <c r="N157" s="224">
        <f t="shared" si="15"/>
        <v>0</v>
      </c>
      <c r="O157" s="222"/>
      <c r="P157" s="222"/>
      <c r="Q157" s="222"/>
      <c r="R157" s="118"/>
      <c r="T157" s="152" t="s">
        <v>3</v>
      </c>
      <c r="U157" s="38" t="s">
        <v>46</v>
      </c>
      <c r="V157" s="30"/>
      <c r="W157" s="153">
        <f t="shared" si="16"/>
        <v>0</v>
      </c>
      <c r="X157" s="153">
        <v>0</v>
      </c>
      <c r="Y157" s="153">
        <f t="shared" si="17"/>
        <v>0</v>
      </c>
      <c r="Z157" s="153">
        <v>0.102</v>
      </c>
      <c r="AA157" s="154">
        <f t="shared" si="18"/>
        <v>4.691999999999999</v>
      </c>
      <c r="AR157" s="13" t="s">
        <v>148</v>
      </c>
      <c r="AT157" s="13" t="s">
        <v>144</v>
      </c>
      <c r="AU157" s="13" t="s">
        <v>122</v>
      </c>
      <c r="AY157" s="13" t="s">
        <v>143</v>
      </c>
      <c r="BE157" s="94">
        <f t="shared" si="19"/>
        <v>0</v>
      </c>
      <c r="BF157" s="94">
        <f t="shared" si="20"/>
        <v>0</v>
      </c>
      <c r="BG157" s="94">
        <f t="shared" si="21"/>
        <v>0</v>
      </c>
      <c r="BH157" s="94">
        <f t="shared" si="22"/>
        <v>0</v>
      </c>
      <c r="BI157" s="94">
        <f t="shared" si="23"/>
        <v>0</v>
      </c>
      <c r="BJ157" s="13" t="s">
        <v>122</v>
      </c>
      <c r="BK157" s="94">
        <f t="shared" si="24"/>
        <v>0</v>
      </c>
      <c r="BL157" s="13" t="s">
        <v>148</v>
      </c>
      <c r="BM157" s="13" t="s">
        <v>249</v>
      </c>
    </row>
    <row r="158" spans="2:63" s="9" customFormat="1" ht="29.25" customHeight="1">
      <c r="B158" s="137"/>
      <c r="C158" s="138"/>
      <c r="D158" s="147" t="s">
        <v>109</v>
      </c>
      <c r="E158" s="147"/>
      <c r="F158" s="147"/>
      <c r="G158" s="147"/>
      <c r="H158" s="147"/>
      <c r="I158" s="147"/>
      <c r="J158" s="147"/>
      <c r="K158" s="147"/>
      <c r="L158" s="147"/>
      <c r="M158" s="147"/>
      <c r="N158" s="232">
        <f>BK158</f>
        <v>0</v>
      </c>
      <c r="O158" s="233"/>
      <c r="P158" s="233"/>
      <c r="Q158" s="233"/>
      <c r="R158" s="140"/>
      <c r="T158" s="141"/>
      <c r="U158" s="138"/>
      <c r="V158" s="138"/>
      <c r="W158" s="142">
        <f>SUM(W159:W163)</f>
        <v>0</v>
      </c>
      <c r="X158" s="138"/>
      <c r="Y158" s="142">
        <f>SUM(Y159:Y163)</f>
        <v>0</v>
      </c>
      <c r="Z158" s="138"/>
      <c r="AA158" s="143">
        <f>SUM(AA159:AA163)</f>
        <v>0</v>
      </c>
      <c r="AR158" s="144" t="s">
        <v>22</v>
      </c>
      <c r="AT158" s="145" t="s">
        <v>78</v>
      </c>
      <c r="AU158" s="145" t="s">
        <v>22</v>
      </c>
      <c r="AY158" s="144" t="s">
        <v>143</v>
      </c>
      <c r="BK158" s="146">
        <f>SUM(BK159:BK163)</f>
        <v>0</v>
      </c>
    </row>
    <row r="159" spans="2:65" s="1" customFormat="1" ht="22.5" customHeight="1">
      <c r="B159" s="116"/>
      <c r="C159" s="148" t="s">
        <v>250</v>
      </c>
      <c r="D159" s="148" t="s">
        <v>144</v>
      </c>
      <c r="E159" s="149" t="s">
        <v>251</v>
      </c>
      <c r="F159" s="221" t="s">
        <v>252</v>
      </c>
      <c r="G159" s="222"/>
      <c r="H159" s="222"/>
      <c r="I159" s="222"/>
      <c r="J159" s="150" t="s">
        <v>180</v>
      </c>
      <c r="K159" s="151">
        <v>19.848</v>
      </c>
      <c r="L159" s="223">
        <v>0</v>
      </c>
      <c r="M159" s="222"/>
      <c r="N159" s="224">
        <f>ROUND(L159*K159,2)</f>
        <v>0</v>
      </c>
      <c r="O159" s="222"/>
      <c r="P159" s="222"/>
      <c r="Q159" s="222"/>
      <c r="R159" s="118"/>
      <c r="T159" s="152" t="s">
        <v>3</v>
      </c>
      <c r="U159" s="38" t="s">
        <v>46</v>
      </c>
      <c r="V159" s="30"/>
      <c r="W159" s="153">
        <f>V159*K159</f>
        <v>0</v>
      </c>
      <c r="X159" s="153">
        <v>0</v>
      </c>
      <c r="Y159" s="153">
        <f>X159*K159</f>
        <v>0</v>
      </c>
      <c r="Z159" s="153">
        <v>0</v>
      </c>
      <c r="AA159" s="154">
        <f>Z159*K159</f>
        <v>0</v>
      </c>
      <c r="AR159" s="13" t="s">
        <v>148</v>
      </c>
      <c r="AT159" s="13" t="s">
        <v>144</v>
      </c>
      <c r="AU159" s="13" t="s">
        <v>122</v>
      </c>
      <c r="AY159" s="13" t="s">
        <v>143</v>
      </c>
      <c r="BE159" s="94">
        <f>IF(U159="základní",N159,0)</f>
        <v>0</v>
      </c>
      <c r="BF159" s="94">
        <f>IF(U159="snížená",N159,0)</f>
        <v>0</v>
      </c>
      <c r="BG159" s="94">
        <f>IF(U159="zákl. přenesená",N159,0)</f>
        <v>0</v>
      </c>
      <c r="BH159" s="94">
        <f>IF(U159="sníž. přenesená",N159,0)</f>
        <v>0</v>
      </c>
      <c r="BI159" s="94">
        <f>IF(U159="nulová",N159,0)</f>
        <v>0</v>
      </c>
      <c r="BJ159" s="13" t="s">
        <v>122</v>
      </c>
      <c r="BK159" s="94">
        <f>ROUND(L159*K159,2)</f>
        <v>0</v>
      </c>
      <c r="BL159" s="13" t="s">
        <v>148</v>
      </c>
      <c r="BM159" s="13" t="s">
        <v>253</v>
      </c>
    </row>
    <row r="160" spans="2:65" s="1" customFormat="1" ht="31.5" customHeight="1">
      <c r="B160" s="116"/>
      <c r="C160" s="148" t="s">
        <v>254</v>
      </c>
      <c r="D160" s="148" t="s">
        <v>144</v>
      </c>
      <c r="E160" s="149" t="s">
        <v>255</v>
      </c>
      <c r="F160" s="221" t="s">
        <v>256</v>
      </c>
      <c r="G160" s="222"/>
      <c r="H160" s="222"/>
      <c r="I160" s="222"/>
      <c r="J160" s="150" t="s">
        <v>180</v>
      </c>
      <c r="K160" s="151">
        <v>19.848</v>
      </c>
      <c r="L160" s="223">
        <v>0</v>
      </c>
      <c r="M160" s="222"/>
      <c r="N160" s="224">
        <f>ROUND(L160*K160,2)</f>
        <v>0</v>
      </c>
      <c r="O160" s="222"/>
      <c r="P160" s="222"/>
      <c r="Q160" s="222"/>
      <c r="R160" s="118"/>
      <c r="T160" s="152" t="s">
        <v>3</v>
      </c>
      <c r="U160" s="38" t="s">
        <v>46</v>
      </c>
      <c r="V160" s="30"/>
      <c r="W160" s="153">
        <f>V160*K160</f>
        <v>0</v>
      </c>
      <c r="X160" s="153">
        <v>0</v>
      </c>
      <c r="Y160" s="153">
        <f>X160*K160</f>
        <v>0</v>
      </c>
      <c r="Z160" s="153">
        <v>0</v>
      </c>
      <c r="AA160" s="154">
        <f>Z160*K160</f>
        <v>0</v>
      </c>
      <c r="AR160" s="13" t="s">
        <v>148</v>
      </c>
      <c r="AT160" s="13" t="s">
        <v>144</v>
      </c>
      <c r="AU160" s="13" t="s">
        <v>122</v>
      </c>
      <c r="AY160" s="13" t="s">
        <v>143</v>
      </c>
      <c r="BE160" s="94">
        <f>IF(U160="základní",N160,0)</f>
        <v>0</v>
      </c>
      <c r="BF160" s="94">
        <f>IF(U160="snížená",N160,0)</f>
        <v>0</v>
      </c>
      <c r="BG160" s="94">
        <f>IF(U160="zákl. přenesená",N160,0)</f>
        <v>0</v>
      </c>
      <c r="BH160" s="94">
        <f>IF(U160="sníž. přenesená",N160,0)</f>
        <v>0</v>
      </c>
      <c r="BI160" s="94">
        <f>IF(U160="nulová",N160,0)</f>
        <v>0</v>
      </c>
      <c r="BJ160" s="13" t="s">
        <v>122</v>
      </c>
      <c r="BK160" s="94">
        <f>ROUND(L160*K160,2)</f>
        <v>0</v>
      </c>
      <c r="BL160" s="13" t="s">
        <v>148</v>
      </c>
      <c r="BM160" s="13" t="s">
        <v>257</v>
      </c>
    </row>
    <row r="161" spans="2:65" s="1" customFormat="1" ht="31.5" customHeight="1">
      <c r="B161" s="116"/>
      <c r="C161" s="148" t="s">
        <v>258</v>
      </c>
      <c r="D161" s="148" t="s">
        <v>144</v>
      </c>
      <c r="E161" s="149" t="s">
        <v>259</v>
      </c>
      <c r="F161" s="221" t="s">
        <v>260</v>
      </c>
      <c r="G161" s="222"/>
      <c r="H161" s="222"/>
      <c r="I161" s="222"/>
      <c r="J161" s="150" t="s">
        <v>180</v>
      </c>
      <c r="K161" s="151">
        <v>30.537</v>
      </c>
      <c r="L161" s="223">
        <v>0</v>
      </c>
      <c r="M161" s="222"/>
      <c r="N161" s="224">
        <f>ROUND(L161*K161,2)</f>
        <v>0</v>
      </c>
      <c r="O161" s="222"/>
      <c r="P161" s="222"/>
      <c r="Q161" s="222"/>
      <c r="R161" s="118"/>
      <c r="T161" s="152" t="s">
        <v>3</v>
      </c>
      <c r="U161" s="38" t="s">
        <v>46</v>
      </c>
      <c r="V161" s="30"/>
      <c r="W161" s="153">
        <f>V161*K161</f>
        <v>0</v>
      </c>
      <c r="X161" s="153">
        <v>0</v>
      </c>
      <c r="Y161" s="153">
        <f>X161*K161</f>
        <v>0</v>
      </c>
      <c r="Z161" s="153">
        <v>0</v>
      </c>
      <c r="AA161" s="154">
        <f>Z161*K161</f>
        <v>0</v>
      </c>
      <c r="AR161" s="13" t="s">
        <v>148</v>
      </c>
      <c r="AT161" s="13" t="s">
        <v>144</v>
      </c>
      <c r="AU161" s="13" t="s">
        <v>122</v>
      </c>
      <c r="AY161" s="13" t="s">
        <v>143</v>
      </c>
      <c r="BE161" s="94">
        <f>IF(U161="základní",N161,0)</f>
        <v>0</v>
      </c>
      <c r="BF161" s="94">
        <f>IF(U161="snížená",N161,0)</f>
        <v>0</v>
      </c>
      <c r="BG161" s="94">
        <f>IF(U161="zákl. přenesená",N161,0)</f>
        <v>0</v>
      </c>
      <c r="BH161" s="94">
        <f>IF(U161="sníž. přenesená",N161,0)</f>
        <v>0</v>
      </c>
      <c r="BI161" s="94">
        <f>IF(U161="nulová",N161,0)</f>
        <v>0</v>
      </c>
      <c r="BJ161" s="13" t="s">
        <v>122</v>
      </c>
      <c r="BK161" s="94">
        <f>ROUND(L161*K161,2)</f>
        <v>0</v>
      </c>
      <c r="BL161" s="13" t="s">
        <v>148</v>
      </c>
      <c r="BM161" s="13" t="s">
        <v>261</v>
      </c>
    </row>
    <row r="162" spans="2:65" s="1" customFormat="1" ht="31.5" customHeight="1">
      <c r="B162" s="116"/>
      <c r="C162" s="148" t="s">
        <v>262</v>
      </c>
      <c r="D162" s="148" t="s">
        <v>144</v>
      </c>
      <c r="E162" s="149" t="s">
        <v>263</v>
      </c>
      <c r="F162" s="221" t="s">
        <v>264</v>
      </c>
      <c r="G162" s="222"/>
      <c r="H162" s="222"/>
      <c r="I162" s="222"/>
      <c r="J162" s="150" t="s">
        <v>180</v>
      </c>
      <c r="K162" s="151">
        <v>19.848</v>
      </c>
      <c r="L162" s="223">
        <v>0</v>
      </c>
      <c r="M162" s="222"/>
      <c r="N162" s="224">
        <f>ROUND(L162*K162,2)</f>
        <v>0</v>
      </c>
      <c r="O162" s="222"/>
      <c r="P162" s="222"/>
      <c r="Q162" s="222"/>
      <c r="R162" s="118"/>
      <c r="T162" s="152" t="s">
        <v>3</v>
      </c>
      <c r="U162" s="38" t="s">
        <v>46</v>
      </c>
      <c r="V162" s="30"/>
      <c r="W162" s="153">
        <f>V162*K162</f>
        <v>0</v>
      </c>
      <c r="X162" s="153">
        <v>0</v>
      </c>
      <c r="Y162" s="153">
        <f>X162*K162</f>
        <v>0</v>
      </c>
      <c r="Z162" s="153">
        <v>0</v>
      </c>
      <c r="AA162" s="154">
        <f>Z162*K162</f>
        <v>0</v>
      </c>
      <c r="AR162" s="13" t="s">
        <v>148</v>
      </c>
      <c r="AT162" s="13" t="s">
        <v>144</v>
      </c>
      <c r="AU162" s="13" t="s">
        <v>122</v>
      </c>
      <c r="AY162" s="13" t="s">
        <v>143</v>
      </c>
      <c r="BE162" s="94">
        <f>IF(U162="základní",N162,0)</f>
        <v>0</v>
      </c>
      <c r="BF162" s="94">
        <f>IF(U162="snížená",N162,0)</f>
        <v>0</v>
      </c>
      <c r="BG162" s="94">
        <f>IF(U162="zákl. přenesená",N162,0)</f>
        <v>0</v>
      </c>
      <c r="BH162" s="94">
        <f>IF(U162="sníž. přenesená",N162,0)</f>
        <v>0</v>
      </c>
      <c r="BI162" s="94">
        <f>IF(U162="nulová",N162,0)</f>
        <v>0</v>
      </c>
      <c r="BJ162" s="13" t="s">
        <v>122</v>
      </c>
      <c r="BK162" s="94">
        <f>ROUND(L162*K162,2)</f>
        <v>0</v>
      </c>
      <c r="BL162" s="13" t="s">
        <v>148</v>
      </c>
      <c r="BM162" s="13" t="s">
        <v>265</v>
      </c>
    </row>
    <row r="163" spans="2:65" s="1" customFormat="1" ht="31.5" customHeight="1">
      <c r="B163" s="116"/>
      <c r="C163" s="148" t="s">
        <v>266</v>
      </c>
      <c r="D163" s="148" t="s">
        <v>144</v>
      </c>
      <c r="E163" s="149" t="s">
        <v>267</v>
      </c>
      <c r="F163" s="221" t="s">
        <v>268</v>
      </c>
      <c r="G163" s="222"/>
      <c r="H163" s="222"/>
      <c r="I163" s="222"/>
      <c r="J163" s="150" t="s">
        <v>180</v>
      </c>
      <c r="K163" s="151">
        <v>19.848</v>
      </c>
      <c r="L163" s="223">
        <v>0</v>
      </c>
      <c r="M163" s="222"/>
      <c r="N163" s="224">
        <f>ROUND(L163*K163,2)</f>
        <v>0</v>
      </c>
      <c r="O163" s="222"/>
      <c r="P163" s="222"/>
      <c r="Q163" s="222"/>
      <c r="R163" s="118"/>
      <c r="T163" s="152" t="s">
        <v>3</v>
      </c>
      <c r="U163" s="38" t="s">
        <v>46</v>
      </c>
      <c r="V163" s="30"/>
      <c r="W163" s="153">
        <f>V163*K163</f>
        <v>0</v>
      </c>
      <c r="X163" s="153">
        <v>0</v>
      </c>
      <c r="Y163" s="153">
        <f>X163*K163</f>
        <v>0</v>
      </c>
      <c r="Z163" s="153">
        <v>0</v>
      </c>
      <c r="AA163" s="154">
        <f>Z163*K163</f>
        <v>0</v>
      </c>
      <c r="AR163" s="13" t="s">
        <v>148</v>
      </c>
      <c r="AT163" s="13" t="s">
        <v>144</v>
      </c>
      <c r="AU163" s="13" t="s">
        <v>122</v>
      </c>
      <c r="AY163" s="13" t="s">
        <v>143</v>
      </c>
      <c r="BE163" s="94">
        <f>IF(U163="základní",N163,0)</f>
        <v>0</v>
      </c>
      <c r="BF163" s="94">
        <f>IF(U163="snížená",N163,0)</f>
        <v>0</v>
      </c>
      <c r="BG163" s="94">
        <f>IF(U163="zákl. přenesená",N163,0)</f>
        <v>0</v>
      </c>
      <c r="BH163" s="94">
        <f>IF(U163="sníž. přenesená",N163,0)</f>
        <v>0</v>
      </c>
      <c r="BI163" s="94">
        <f>IF(U163="nulová",N163,0)</f>
        <v>0</v>
      </c>
      <c r="BJ163" s="13" t="s">
        <v>122</v>
      </c>
      <c r="BK163" s="94">
        <f>ROUND(L163*K163,2)</f>
        <v>0</v>
      </c>
      <c r="BL163" s="13" t="s">
        <v>148</v>
      </c>
      <c r="BM163" s="13" t="s">
        <v>269</v>
      </c>
    </row>
    <row r="164" spans="2:63" s="9" customFormat="1" ht="29.25" customHeight="1">
      <c r="B164" s="137"/>
      <c r="C164" s="138"/>
      <c r="D164" s="147" t="s">
        <v>110</v>
      </c>
      <c r="E164" s="147"/>
      <c r="F164" s="147"/>
      <c r="G164" s="147"/>
      <c r="H164" s="147"/>
      <c r="I164" s="147"/>
      <c r="J164" s="147"/>
      <c r="K164" s="147"/>
      <c r="L164" s="147"/>
      <c r="M164" s="147"/>
      <c r="N164" s="232">
        <f>BK164</f>
        <v>0</v>
      </c>
      <c r="O164" s="233"/>
      <c r="P164" s="233"/>
      <c r="Q164" s="233"/>
      <c r="R164" s="140"/>
      <c r="T164" s="141"/>
      <c r="U164" s="138"/>
      <c r="V164" s="138"/>
      <c r="W164" s="142">
        <f>W165</f>
        <v>0</v>
      </c>
      <c r="X164" s="138"/>
      <c r="Y164" s="142">
        <f>Y165</f>
        <v>0</v>
      </c>
      <c r="Z164" s="138"/>
      <c r="AA164" s="143">
        <f>AA165</f>
        <v>0</v>
      </c>
      <c r="AR164" s="144" t="s">
        <v>22</v>
      </c>
      <c r="AT164" s="145" t="s">
        <v>78</v>
      </c>
      <c r="AU164" s="145" t="s">
        <v>22</v>
      </c>
      <c r="AY164" s="144" t="s">
        <v>143</v>
      </c>
      <c r="BK164" s="146">
        <f>BK165</f>
        <v>0</v>
      </c>
    </row>
    <row r="165" spans="2:65" s="1" customFormat="1" ht="22.5" customHeight="1">
      <c r="B165" s="116"/>
      <c r="C165" s="148" t="s">
        <v>270</v>
      </c>
      <c r="D165" s="148" t="s">
        <v>144</v>
      </c>
      <c r="E165" s="149" t="s">
        <v>271</v>
      </c>
      <c r="F165" s="221" t="s">
        <v>272</v>
      </c>
      <c r="G165" s="222"/>
      <c r="H165" s="222"/>
      <c r="I165" s="222"/>
      <c r="J165" s="150" t="s">
        <v>180</v>
      </c>
      <c r="K165" s="151">
        <v>29.195</v>
      </c>
      <c r="L165" s="223">
        <v>0</v>
      </c>
      <c r="M165" s="222"/>
      <c r="N165" s="224">
        <f>ROUND(L165*K165,2)</f>
        <v>0</v>
      </c>
      <c r="O165" s="222"/>
      <c r="P165" s="222"/>
      <c r="Q165" s="222"/>
      <c r="R165" s="118"/>
      <c r="T165" s="152" t="s">
        <v>3</v>
      </c>
      <c r="U165" s="38" t="s">
        <v>46</v>
      </c>
      <c r="V165" s="30"/>
      <c r="W165" s="153">
        <f>V165*K165</f>
        <v>0</v>
      </c>
      <c r="X165" s="153">
        <v>0</v>
      </c>
      <c r="Y165" s="153">
        <f>X165*K165</f>
        <v>0</v>
      </c>
      <c r="Z165" s="153">
        <v>0</v>
      </c>
      <c r="AA165" s="154">
        <f>Z165*K165</f>
        <v>0</v>
      </c>
      <c r="AR165" s="13" t="s">
        <v>148</v>
      </c>
      <c r="AT165" s="13" t="s">
        <v>144</v>
      </c>
      <c r="AU165" s="13" t="s">
        <v>122</v>
      </c>
      <c r="AY165" s="13" t="s">
        <v>143</v>
      </c>
      <c r="BE165" s="94">
        <f>IF(U165="základní",N165,0)</f>
        <v>0</v>
      </c>
      <c r="BF165" s="94">
        <f>IF(U165="snížená",N165,0)</f>
        <v>0</v>
      </c>
      <c r="BG165" s="94">
        <f>IF(U165="zákl. přenesená",N165,0)</f>
        <v>0</v>
      </c>
      <c r="BH165" s="94">
        <f>IF(U165="sníž. přenesená",N165,0)</f>
        <v>0</v>
      </c>
      <c r="BI165" s="94">
        <f>IF(U165="nulová",N165,0)</f>
        <v>0</v>
      </c>
      <c r="BJ165" s="13" t="s">
        <v>122</v>
      </c>
      <c r="BK165" s="94">
        <f>ROUND(L165*K165,2)</f>
        <v>0</v>
      </c>
      <c r="BL165" s="13" t="s">
        <v>148</v>
      </c>
      <c r="BM165" s="13" t="s">
        <v>273</v>
      </c>
    </row>
    <row r="166" spans="2:63" s="9" customFormat="1" ht="36.75" customHeight="1">
      <c r="B166" s="137"/>
      <c r="C166" s="138"/>
      <c r="D166" s="139" t="s">
        <v>111</v>
      </c>
      <c r="E166" s="139"/>
      <c r="F166" s="139"/>
      <c r="G166" s="139"/>
      <c r="H166" s="139"/>
      <c r="I166" s="139"/>
      <c r="J166" s="139"/>
      <c r="K166" s="139"/>
      <c r="L166" s="139"/>
      <c r="M166" s="139"/>
      <c r="N166" s="234">
        <f>BK166</f>
        <v>0</v>
      </c>
      <c r="O166" s="235"/>
      <c r="P166" s="235"/>
      <c r="Q166" s="235"/>
      <c r="R166" s="140"/>
      <c r="T166" s="141"/>
      <c r="U166" s="138"/>
      <c r="V166" s="138"/>
      <c r="W166" s="142">
        <f>W167+W170+W175+W180+W184+W194</f>
        <v>0</v>
      </c>
      <c r="X166" s="138"/>
      <c r="Y166" s="142">
        <f>Y167+Y170+Y175+Y180+Y184+Y194</f>
        <v>2.8647663000000003</v>
      </c>
      <c r="Z166" s="138"/>
      <c r="AA166" s="143">
        <f>AA167+AA170+AA175+AA180+AA184+AA194</f>
        <v>0.168456</v>
      </c>
      <c r="AR166" s="144" t="s">
        <v>122</v>
      </c>
      <c r="AT166" s="145" t="s">
        <v>78</v>
      </c>
      <c r="AU166" s="145" t="s">
        <v>79</v>
      </c>
      <c r="AY166" s="144" t="s">
        <v>143</v>
      </c>
      <c r="BK166" s="146">
        <f>BK167+BK170+BK175+BK180+BK184+BK194</f>
        <v>0</v>
      </c>
    </row>
    <row r="167" spans="2:63" s="9" customFormat="1" ht="19.5" customHeight="1">
      <c r="B167" s="137"/>
      <c r="C167" s="138"/>
      <c r="D167" s="147" t="s">
        <v>112</v>
      </c>
      <c r="E167" s="147"/>
      <c r="F167" s="147"/>
      <c r="G167" s="147"/>
      <c r="H167" s="147"/>
      <c r="I167" s="147"/>
      <c r="J167" s="147"/>
      <c r="K167" s="147"/>
      <c r="L167" s="147"/>
      <c r="M167" s="147"/>
      <c r="N167" s="236">
        <f>BK167</f>
        <v>0</v>
      </c>
      <c r="O167" s="237"/>
      <c r="P167" s="237"/>
      <c r="Q167" s="237"/>
      <c r="R167" s="140"/>
      <c r="T167" s="141"/>
      <c r="U167" s="138"/>
      <c r="V167" s="138"/>
      <c r="W167" s="142">
        <f>SUM(W168:W169)</f>
        <v>0</v>
      </c>
      <c r="X167" s="138"/>
      <c r="Y167" s="142">
        <f>SUM(Y168:Y169)</f>
        <v>1.0887147000000001</v>
      </c>
      <c r="Z167" s="138"/>
      <c r="AA167" s="143">
        <f>SUM(AA168:AA169)</f>
        <v>0</v>
      </c>
      <c r="AR167" s="144" t="s">
        <v>122</v>
      </c>
      <c r="AT167" s="145" t="s">
        <v>78</v>
      </c>
      <c r="AU167" s="145" t="s">
        <v>22</v>
      </c>
      <c r="AY167" s="144" t="s">
        <v>143</v>
      </c>
      <c r="BK167" s="146">
        <f>SUM(BK168:BK169)</f>
        <v>0</v>
      </c>
    </row>
    <row r="168" spans="2:65" s="1" customFormat="1" ht="31.5" customHeight="1">
      <c r="B168" s="116"/>
      <c r="C168" s="148" t="s">
        <v>274</v>
      </c>
      <c r="D168" s="148" t="s">
        <v>144</v>
      </c>
      <c r="E168" s="149" t="s">
        <v>275</v>
      </c>
      <c r="F168" s="221" t="s">
        <v>276</v>
      </c>
      <c r="G168" s="222"/>
      <c r="H168" s="222"/>
      <c r="I168" s="222"/>
      <c r="J168" s="150" t="s">
        <v>147</v>
      </c>
      <c r="K168" s="151">
        <v>32.85</v>
      </c>
      <c r="L168" s="223">
        <v>0</v>
      </c>
      <c r="M168" s="222"/>
      <c r="N168" s="224">
        <f>ROUND(L168*K168,2)</f>
        <v>0</v>
      </c>
      <c r="O168" s="222"/>
      <c r="P168" s="222"/>
      <c r="Q168" s="222"/>
      <c r="R168" s="118"/>
      <c r="T168" s="152" t="s">
        <v>3</v>
      </c>
      <c r="U168" s="38" t="s">
        <v>46</v>
      </c>
      <c r="V168" s="30"/>
      <c r="W168" s="153">
        <f>V168*K168</f>
        <v>0</v>
      </c>
      <c r="X168" s="153">
        <v>0.02367</v>
      </c>
      <c r="Y168" s="153">
        <f>X168*K168</f>
        <v>0.7775595000000001</v>
      </c>
      <c r="Z168" s="153">
        <v>0</v>
      </c>
      <c r="AA168" s="154">
        <f>Z168*K168</f>
        <v>0</v>
      </c>
      <c r="AR168" s="13" t="s">
        <v>205</v>
      </c>
      <c r="AT168" s="13" t="s">
        <v>144</v>
      </c>
      <c r="AU168" s="13" t="s">
        <v>122</v>
      </c>
      <c r="AY168" s="13" t="s">
        <v>143</v>
      </c>
      <c r="BE168" s="94">
        <f>IF(U168="základní",N168,0)</f>
        <v>0</v>
      </c>
      <c r="BF168" s="94">
        <f>IF(U168="snížená",N168,0)</f>
        <v>0</v>
      </c>
      <c r="BG168" s="94">
        <f>IF(U168="zákl. přenesená",N168,0)</f>
        <v>0</v>
      </c>
      <c r="BH168" s="94">
        <f>IF(U168="sníž. přenesená",N168,0)</f>
        <v>0</v>
      </c>
      <c r="BI168" s="94">
        <f>IF(U168="nulová",N168,0)</f>
        <v>0</v>
      </c>
      <c r="BJ168" s="13" t="s">
        <v>122</v>
      </c>
      <c r="BK168" s="94">
        <f>ROUND(L168*K168,2)</f>
        <v>0</v>
      </c>
      <c r="BL168" s="13" t="s">
        <v>205</v>
      </c>
      <c r="BM168" s="13" t="s">
        <v>277</v>
      </c>
    </row>
    <row r="169" spans="2:65" s="1" customFormat="1" ht="31.5" customHeight="1">
      <c r="B169" s="116"/>
      <c r="C169" s="148" t="s">
        <v>278</v>
      </c>
      <c r="D169" s="148" t="s">
        <v>144</v>
      </c>
      <c r="E169" s="149" t="s">
        <v>279</v>
      </c>
      <c r="F169" s="221" t="s">
        <v>280</v>
      </c>
      <c r="G169" s="222"/>
      <c r="H169" s="222"/>
      <c r="I169" s="222"/>
      <c r="J169" s="150" t="s">
        <v>147</v>
      </c>
      <c r="K169" s="151">
        <v>13.14</v>
      </c>
      <c r="L169" s="223">
        <v>0</v>
      </c>
      <c r="M169" s="222"/>
      <c r="N169" s="224">
        <f>ROUND(L169*K169,2)</f>
        <v>0</v>
      </c>
      <c r="O169" s="222"/>
      <c r="P169" s="222"/>
      <c r="Q169" s="222"/>
      <c r="R169" s="118"/>
      <c r="T169" s="152" t="s">
        <v>3</v>
      </c>
      <c r="U169" s="38" t="s">
        <v>46</v>
      </c>
      <c r="V169" s="30"/>
      <c r="W169" s="153">
        <f>V169*K169</f>
        <v>0</v>
      </c>
      <c r="X169" s="153">
        <v>0.02368</v>
      </c>
      <c r="Y169" s="153">
        <f>X169*K169</f>
        <v>0.3111552</v>
      </c>
      <c r="Z169" s="153">
        <v>0</v>
      </c>
      <c r="AA169" s="154">
        <f>Z169*K169</f>
        <v>0</v>
      </c>
      <c r="AR169" s="13" t="s">
        <v>205</v>
      </c>
      <c r="AT169" s="13" t="s">
        <v>144</v>
      </c>
      <c r="AU169" s="13" t="s">
        <v>122</v>
      </c>
      <c r="AY169" s="13" t="s">
        <v>143</v>
      </c>
      <c r="BE169" s="94">
        <f>IF(U169="základní",N169,0)</f>
        <v>0</v>
      </c>
      <c r="BF169" s="94">
        <f>IF(U169="snížená",N169,0)</f>
        <v>0</v>
      </c>
      <c r="BG169" s="94">
        <f>IF(U169="zákl. přenesená",N169,0)</f>
        <v>0</v>
      </c>
      <c r="BH169" s="94">
        <f>IF(U169="sníž. přenesená",N169,0)</f>
        <v>0</v>
      </c>
      <c r="BI169" s="94">
        <f>IF(U169="nulová",N169,0)</f>
        <v>0</v>
      </c>
      <c r="BJ169" s="13" t="s">
        <v>122</v>
      </c>
      <c r="BK169" s="94">
        <f>ROUND(L169*K169,2)</f>
        <v>0</v>
      </c>
      <c r="BL169" s="13" t="s">
        <v>205</v>
      </c>
      <c r="BM169" s="13" t="s">
        <v>281</v>
      </c>
    </row>
    <row r="170" spans="2:63" s="9" customFormat="1" ht="29.25" customHeight="1">
      <c r="B170" s="137"/>
      <c r="C170" s="138"/>
      <c r="D170" s="147" t="s">
        <v>113</v>
      </c>
      <c r="E170" s="147"/>
      <c r="F170" s="147"/>
      <c r="G170" s="147"/>
      <c r="H170" s="147"/>
      <c r="I170" s="147"/>
      <c r="J170" s="147"/>
      <c r="K170" s="147"/>
      <c r="L170" s="147"/>
      <c r="M170" s="147"/>
      <c r="N170" s="232">
        <f>BK170</f>
        <v>0</v>
      </c>
      <c r="O170" s="233"/>
      <c r="P170" s="233"/>
      <c r="Q170" s="233"/>
      <c r="R170" s="140"/>
      <c r="T170" s="141"/>
      <c r="U170" s="138"/>
      <c r="V170" s="138"/>
      <c r="W170" s="142">
        <f>SUM(W171:W174)</f>
        <v>0</v>
      </c>
      <c r="X170" s="138"/>
      <c r="Y170" s="142">
        <f>SUM(Y171:Y174)</f>
        <v>0.07589599999999999</v>
      </c>
      <c r="Z170" s="138"/>
      <c r="AA170" s="143">
        <f>SUM(AA171:AA174)</f>
        <v>0.16705599999999998</v>
      </c>
      <c r="AR170" s="144" t="s">
        <v>122</v>
      </c>
      <c r="AT170" s="145" t="s">
        <v>78</v>
      </c>
      <c r="AU170" s="145" t="s">
        <v>22</v>
      </c>
      <c r="AY170" s="144" t="s">
        <v>143</v>
      </c>
      <c r="BK170" s="146">
        <f>SUM(BK171:BK174)</f>
        <v>0</v>
      </c>
    </row>
    <row r="171" spans="2:65" s="1" customFormat="1" ht="22.5" customHeight="1">
      <c r="B171" s="116"/>
      <c r="C171" s="148" t="s">
        <v>282</v>
      </c>
      <c r="D171" s="148" t="s">
        <v>144</v>
      </c>
      <c r="E171" s="149" t="s">
        <v>283</v>
      </c>
      <c r="F171" s="221" t="s">
        <v>284</v>
      </c>
      <c r="G171" s="222"/>
      <c r="H171" s="222"/>
      <c r="I171" s="222"/>
      <c r="J171" s="150" t="s">
        <v>232</v>
      </c>
      <c r="K171" s="151">
        <v>42.4</v>
      </c>
      <c r="L171" s="223">
        <v>0</v>
      </c>
      <c r="M171" s="222"/>
      <c r="N171" s="224">
        <f>ROUND(L171*K171,2)</f>
        <v>0</v>
      </c>
      <c r="O171" s="222"/>
      <c r="P171" s="222"/>
      <c r="Q171" s="222"/>
      <c r="R171" s="118"/>
      <c r="T171" s="152" t="s">
        <v>3</v>
      </c>
      <c r="U171" s="38" t="s">
        <v>46</v>
      </c>
      <c r="V171" s="30"/>
      <c r="W171" s="153">
        <f>V171*K171</f>
        <v>0</v>
      </c>
      <c r="X171" s="153">
        <v>0</v>
      </c>
      <c r="Y171" s="153">
        <f>X171*K171</f>
        <v>0</v>
      </c>
      <c r="Z171" s="153">
        <v>0.00394</v>
      </c>
      <c r="AA171" s="154">
        <f>Z171*K171</f>
        <v>0.16705599999999998</v>
      </c>
      <c r="AR171" s="13" t="s">
        <v>205</v>
      </c>
      <c r="AT171" s="13" t="s">
        <v>144</v>
      </c>
      <c r="AU171" s="13" t="s">
        <v>122</v>
      </c>
      <c r="AY171" s="13" t="s">
        <v>143</v>
      </c>
      <c r="BE171" s="94">
        <f>IF(U171="základní",N171,0)</f>
        <v>0</v>
      </c>
      <c r="BF171" s="94">
        <f>IF(U171="snížená",N171,0)</f>
        <v>0</v>
      </c>
      <c r="BG171" s="94">
        <f>IF(U171="zákl. přenesená",N171,0)</f>
        <v>0</v>
      </c>
      <c r="BH171" s="94">
        <f>IF(U171="sníž. přenesená",N171,0)</f>
        <v>0</v>
      </c>
      <c r="BI171" s="94">
        <f>IF(U171="nulová",N171,0)</f>
        <v>0</v>
      </c>
      <c r="BJ171" s="13" t="s">
        <v>122</v>
      </c>
      <c r="BK171" s="94">
        <f>ROUND(L171*K171,2)</f>
        <v>0</v>
      </c>
      <c r="BL171" s="13" t="s">
        <v>205</v>
      </c>
      <c r="BM171" s="13" t="s">
        <v>285</v>
      </c>
    </row>
    <row r="172" spans="2:65" s="1" customFormat="1" ht="22.5" customHeight="1">
      <c r="B172" s="116"/>
      <c r="C172" s="148" t="s">
        <v>286</v>
      </c>
      <c r="D172" s="148" t="s">
        <v>144</v>
      </c>
      <c r="E172" s="149" t="s">
        <v>287</v>
      </c>
      <c r="F172" s="221" t="s">
        <v>288</v>
      </c>
      <c r="G172" s="222"/>
      <c r="H172" s="222"/>
      <c r="I172" s="222"/>
      <c r="J172" s="150" t="s">
        <v>232</v>
      </c>
      <c r="K172" s="151">
        <v>42.4</v>
      </c>
      <c r="L172" s="223">
        <v>0</v>
      </c>
      <c r="M172" s="222"/>
      <c r="N172" s="224">
        <f>ROUND(L172*K172,2)</f>
        <v>0</v>
      </c>
      <c r="O172" s="222"/>
      <c r="P172" s="222"/>
      <c r="Q172" s="222"/>
      <c r="R172" s="118"/>
      <c r="T172" s="152" t="s">
        <v>3</v>
      </c>
      <c r="U172" s="38" t="s">
        <v>46</v>
      </c>
      <c r="V172" s="30"/>
      <c r="W172" s="153">
        <f>V172*K172</f>
        <v>0</v>
      </c>
      <c r="X172" s="153">
        <v>0</v>
      </c>
      <c r="Y172" s="153">
        <f>X172*K172</f>
        <v>0</v>
      </c>
      <c r="Z172" s="153">
        <v>0</v>
      </c>
      <c r="AA172" s="154">
        <f>Z172*K172</f>
        <v>0</v>
      </c>
      <c r="AR172" s="13" t="s">
        <v>205</v>
      </c>
      <c r="AT172" s="13" t="s">
        <v>144</v>
      </c>
      <c r="AU172" s="13" t="s">
        <v>122</v>
      </c>
      <c r="AY172" s="13" t="s">
        <v>143</v>
      </c>
      <c r="BE172" s="94">
        <f>IF(U172="základní",N172,0)</f>
        <v>0</v>
      </c>
      <c r="BF172" s="94">
        <f>IF(U172="snížená",N172,0)</f>
        <v>0</v>
      </c>
      <c r="BG172" s="94">
        <f>IF(U172="zákl. přenesená",N172,0)</f>
        <v>0</v>
      </c>
      <c r="BH172" s="94">
        <f>IF(U172="sníž. přenesená",N172,0)</f>
        <v>0</v>
      </c>
      <c r="BI172" s="94">
        <f>IF(U172="nulová",N172,0)</f>
        <v>0</v>
      </c>
      <c r="BJ172" s="13" t="s">
        <v>122</v>
      </c>
      <c r="BK172" s="94">
        <f>ROUND(L172*K172,2)</f>
        <v>0</v>
      </c>
      <c r="BL172" s="13" t="s">
        <v>205</v>
      </c>
      <c r="BM172" s="13" t="s">
        <v>289</v>
      </c>
    </row>
    <row r="173" spans="2:65" s="1" customFormat="1" ht="31.5" customHeight="1">
      <c r="B173" s="116"/>
      <c r="C173" s="155" t="s">
        <v>290</v>
      </c>
      <c r="D173" s="155" t="s">
        <v>206</v>
      </c>
      <c r="E173" s="156" t="s">
        <v>291</v>
      </c>
      <c r="F173" s="228" t="s">
        <v>292</v>
      </c>
      <c r="G173" s="229"/>
      <c r="H173" s="229"/>
      <c r="I173" s="229"/>
      <c r="J173" s="157" t="s">
        <v>232</v>
      </c>
      <c r="K173" s="158">
        <v>42.4</v>
      </c>
      <c r="L173" s="230">
        <v>0</v>
      </c>
      <c r="M173" s="229"/>
      <c r="N173" s="231">
        <f>ROUND(L173*K173,2)</f>
        <v>0</v>
      </c>
      <c r="O173" s="222"/>
      <c r="P173" s="222"/>
      <c r="Q173" s="222"/>
      <c r="R173" s="118"/>
      <c r="T173" s="152" t="s">
        <v>3</v>
      </c>
      <c r="U173" s="38" t="s">
        <v>46</v>
      </c>
      <c r="V173" s="30"/>
      <c r="W173" s="153">
        <f>V173*K173</f>
        <v>0</v>
      </c>
      <c r="X173" s="153">
        <v>0.00179</v>
      </c>
      <c r="Y173" s="153">
        <f>X173*K173</f>
        <v>0.07589599999999999</v>
      </c>
      <c r="Z173" s="153">
        <v>0</v>
      </c>
      <c r="AA173" s="154">
        <f>Z173*K173</f>
        <v>0</v>
      </c>
      <c r="AR173" s="13" t="s">
        <v>270</v>
      </c>
      <c r="AT173" s="13" t="s">
        <v>206</v>
      </c>
      <c r="AU173" s="13" t="s">
        <v>122</v>
      </c>
      <c r="AY173" s="13" t="s">
        <v>143</v>
      </c>
      <c r="BE173" s="94">
        <f>IF(U173="základní",N173,0)</f>
        <v>0</v>
      </c>
      <c r="BF173" s="94">
        <f>IF(U173="snížená",N173,0)</f>
        <v>0</v>
      </c>
      <c r="BG173" s="94">
        <f>IF(U173="zákl. přenesená",N173,0)</f>
        <v>0</v>
      </c>
      <c r="BH173" s="94">
        <f>IF(U173="sníž. přenesená",N173,0)</f>
        <v>0</v>
      </c>
      <c r="BI173" s="94">
        <f>IF(U173="nulová",N173,0)</f>
        <v>0</v>
      </c>
      <c r="BJ173" s="13" t="s">
        <v>122</v>
      </c>
      <c r="BK173" s="94">
        <f>ROUND(L173*K173,2)</f>
        <v>0</v>
      </c>
      <c r="BL173" s="13" t="s">
        <v>205</v>
      </c>
      <c r="BM173" s="13" t="s">
        <v>293</v>
      </c>
    </row>
    <row r="174" spans="2:65" s="1" customFormat="1" ht="31.5" customHeight="1">
      <c r="B174" s="116"/>
      <c r="C174" s="148" t="s">
        <v>294</v>
      </c>
      <c r="D174" s="148" t="s">
        <v>144</v>
      </c>
      <c r="E174" s="149" t="s">
        <v>295</v>
      </c>
      <c r="F174" s="221" t="s">
        <v>296</v>
      </c>
      <c r="G174" s="222"/>
      <c r="H174" s="222"/>
      <c r="I174" s="222"/>
      <c r="J174" s="150" t="s">
        <v>180</v>
      </c>
      <c r="K174" s="151">
        <v>0.076</v>
      </c>
      <c r="L174" s="223">
        <v>0</v>
      </c>
      <c r="M174" s="222"/>
      <c r="N174" s="224">
        <f>ROUND(L174*K174,2)</f>
        <v>0</v>
      </c>
      <c r="O174" s="222"/>
      <c r="P174" s="222"/>
      <c r="Q174" s="222"/>
      <c r="R174" s="118"/>
      <c r="T174" s="152" t="s">
        <v>3</v>
      </c>
      <c r="U174" s="38" t="s">
        <v>46</v>
      </c>
      <c r="V174" s="30"/>
      <c r="W174" s="153">
        <f>V174*K174</f>
        <v>0</v>
      </c>
      <c r="X174" s="153">
        <v>0</v>
      </c>
      <c r="Y174" s="153">
        <f>X174*K174</f>
        <v>0</v>
      </c>
      <c r="Z174" s="153">
        <v>0</v>
      </c>
      <c r="AA174" s="154">
        <f>Z174*K174</f>
        <v>0</v>
      </c>
      <c r="AR174" s="13" t="s">
        <v>205</v>
      </c>
      <c r="AT174" s="13" t="s">
        <v>144</v>
      </c>
      <c r="AU174" s="13" t="s">
        <v>122</v>
      </c>
      <c r="AY174" s="13" t="s">
        <v>143</v>
      </c>
      <c r="BE174" s="94">
        <f>IF(U174="základní",N174,0)</f>
        <v>0</v>
      </c>
      <c r="BF174" s="94">
        <f>IF(U174="snížená",N174,0)</f>
        <v>0</v>
      </c>
      <c r="BG174" s="94">
        <f>IF(U174="zákl. přenesená",N174,0)</f>
        <v>0</v>
      </c>
      <c r="BH174" s="94">
        <f>IF(U174="sníž. přenesená",N174,0)</f>
        <v>0</v>
      </c>
      <c r="BI174" s="94">
        <f>IF(U174="nulová",N174,0)</f>
        <v>0</v>
      </c>
      <c r="BJ174" s="13" t="s">
        <v>122</v>
      </c>
      <c r="BK174" s="94">
        <f>ROUND(L174*K174,2)</f>
        <v>0</v>
      </c>
      <c r="BL174" s="13" t="s">
        <v>205</v>
      </c>
      <c r="BM174" s="13" t="s">
        <v>297</v>
      </c>
    </row>
    <row r="175" spans="2:63" s="9" customFormat="1" ht="29.25" customHeight="1">
      <c r="B175" s="137"/>
      <c r="C175" s="138"/>
      <c r="D175" s="147" t="s">
        <v>114</v>
      </c>
      <c r="E175" s="147"/>
      <c r="F175" s="147"/>
      <c r="G175" s="147"/>
      <c r="H175" s="147"/>
      <c r="I175" s="147"/>
      <c r="J175" s="147"/>
      <c r="K175" s="147"/>
      <c r="L175" s="147"/>
      <c r="M175" s="147"/>
      <c r="N175" s="232">
        <f>BK175</f>
        <v>0</v>
      </c>
      <c r="O175" s="233"/>
      <c r="P175" s="233"/>
      <c r="Q175" s="233"/>
      <c r="R175" s="140"/>
      <c r="T175" s="141"/>
      <c r="U175" s="138"/>
      <c r="V175" s="138"/>
      <c r="W175" s="142">
        <f>SUM(W176:W179)</f>
        <v>0</v>
      </c>
      <c r="X175" s="138"/>
      <c r="Y175" s="142">
        <f>SUM(Y176:Y179)</f>
        <v>0.036699999999999997</v>
      </c>
      <c r="Z175" s="138"/>
      <c r="AA175" s="143">
        <f>SUM(AA176:AA179)</f>
        <v>0.0014</v>
      </c>
      <c r="AR175" s="144" t="s">
        <v>122</v>
      </c>
      <c r="AT175" s="145" t="s">
        <v>78</v>
      </c>
      <c r="AU175" s="145" t="s">
        <v>22</v>
      </c>
      <c r="AY175" s="144" t="s">
        <v>143</v>
      </c>
      <c r="BK175" s="146">
        <f>SUM(BK176:BK179)</f>
        <v>0</v>
      </c>
    </row>
    <row r="176" spans="2:65" s="1" customFormat="1" ht="31.5" customHeight="1">
      <c r="B176" s="116"/>
      <c r="C176" s="148" t="s">
        <v>298</v>
      </c>
      <c r="D176" s="148" t="s">
        <v>144</v>
      </c>
      <c r="E176" s="149" t="s">
        <v>299</v>
      </c>
      <c r="F176" s="221" t="s">
        <v>300</v>
      </c>
      <c r="G176" s="222"/>
      <c r="H176" s="222"/>
      <c r="I176" s="222"/>
      <c r="J176" s="150" t="s">
        <v>203</v>
      </c>
      <c r="K176" s="151">
        <v>2</v>
      </c>
      <c r="L176" s="223">
        <v>0</v>
      </c>
      <c r="M176" s="222"/>
      <c r="N176" s="224">
        <f>ROUND(L176*K176,2)</f>
        <v>0</v>
      </c>
      <c r="O176" s="222"/>
      <c r="P176" s="222"/>
      <c r="Q176" s="222"/>
      <c r="R176" s="118"/>
      <c r="T176" s="152" t="s">
        <v>3</v>
      </c>
      <c r="U176" s="38" t="s">
        <v>46</v>
      </c>
      <c r="V176" s="30"/>
      <c r="W176" s="153">
        <f>V176*K176</f>
        <v>0</v>
      </c>
      <c r="X176" s="153">
        <v>0.015</v>
      </c>
      <c r="Y176" s="153">
        <f>X176*K176</f>
        <v>0.03</v>
      </c>
      <c r="Z176" s="153">
        <v>0.0007</v>
      </c>
      <c r="AA176" s="154">
        <f>Z176*K176</f>
        <v>0.0014</v>
      </c>
      <c r="AR176" s="13" t="s">
        <v>205</v>
      </c>
      <c r="AT176" s="13" t="s">
        <v>144</v>
      </c>
      <c r="AU176" s="13" t="s">
        <v>122</v>
      </c>
      <c r="AY176" s="13" t="s">
        <v>143</v>
      </c>
      <c r="BE176" s="94">
        <f>IF(U176="základní",N176,0)</f>
        <v>0</v>
      </c>
      <c r="BF176" s="94">
        <f>IF(U176="snížená",N176,0)</f>
        <v>0</v>
      </c>
      <c r="BG176" s="94">
        <f>IF(U176="zákl. přenesená",N176,0)</f>
        <v>0</v>
      </c>
      <c r="BH176" s="94">
        <f>IF(U176="sníž. přenesená",N176,0)</f>
        <v>0</v>
      </c>
      <c r="BI176" s="94">
        <f>IF(U176="nulová",N176,0)</f>
        <v>0</v>
      </c>
      <c r="BJ176" s="13" t="s">
        <v>122</v>
      </c>
      <c r="BK176" s="94">
        <f>ROUND(L176*K176,2)</f>
        <v>0</v>
      </c>
      <c r="BL176" s="13" t="s">
        <v>205</v>
      </c>
      <c r="BM176" s="13" t="s">
        <v>301</v>
      </c>
    </row>
    <row r="177" spans="2:65" s="1" customFormat="1" ht="31.5" customHeight="1">
      <c r="B177" s="116"/>
      <c r="C177" s="148" t="s">
        <v>302</v>
      </c>
      <c r="D177" s="148" t="s">
        <v>144</v>
      </c>
      <c r="E177" s="149" t="s">
        <v>303</v>
      </c>
      <c r="F177" s="221" t="s">
        <v>304</v>
      </c>
      <c r="G177" s="222"/>
      <c r="H177" s="222"/>
      <c r="I177" s="222"/>
      <c r="J177" s="150" t="s">
        <v>203</v>
      </c>
      <c r="K177" s="151">
        <v>2</v>
      </c>
      <c r="L177" s="223">
        <v>0</v>
      </c>
      <c r="M177" s="222"/>
      <c r="N177" s="224">
        <f>ROUND(L177*K177,2)</f>
        <v>0</v>
      </c>
      <c r="O177" s="222"/>
      <c r="P177" s="222"/>
      <c r="Q177" s="222"/>
      <c r="R177" s="118"/>
      <c r="T177" s="152" t="s">
        <v>3</v>
      </c>
      <c r="U177" s="38" t="s">
        <v>46</v>
      </c>
      <c r="V177" s="30"/>
      <c r="W177" s="153">
        <f>V177*K177</f>
        <v>0</v>
      </c>
      <c r="X177" s="153">
        <v>0</v>
      </c>
      <c r="Y177" s="153">
        <f>X177*K177</f>
        <v>0</v>
      </c>
      <c r="Z177" s="153">
        <v>0</v>
      </c>
      <c r="AA177" s="154">
        <f>Z177*K177</f>
        <v>0</v>
      </c>
      <c r="AR177" s="13" t="s">
        <v>205</v>
      </c>
      <c r="AT177" s="13" t="s">
        <v>144</v>
      </c>
      <c r="AU177" s="13" t="s">
        <v>122</v>
      </c>
      <c r="AY177" s="13" t="s">
        <v>143</v>
      </c>
      <c r="BE177" s="94">
        <f>IF(U177="základní",N177,0)</f>
        <v>0</v>
      </c>
      <c r="BF177" s="94">
        <f>IF(U177="snížená",N177,0)</f>
        <v>0</v>
      </c>
      <c r="BG177" s="94">
        <f>IF(U177="zákl. přenesená",N177,0)</f>
        <v>0</v>
      </c>
      <c r="BH177" s="94">
        <f>IF(U177="sníž. přenesená",N177,0)</f>
        <v>0</v>
      </c>
      <c r="BI177" s="94">
        <f>IF(U177="nulová",N177,0)</f>
        <v>0</v>
      </c>
      <c r="BJ177" s="13" t="s">
        <v>122</v>
      </c>
      <c r="BK177" s="94">
        <f>ROUND(L177*K177,2)</f>
        <v>0</v>
      </c>
      <c r="BL177" s="13" t="s">
        <v>205</v>
      </c>
      <c r="BM177" s="13" t="s">
        <v>305</v>
      </c>
    </row>
    <row r="178" spans="2:65" s="1" customFormat="1" ht="31.5" customHeight="1">
      <c r="B178" s="116"/>
      <c r="C178" s="155" t="s">
        <v>306</v>
      </c>
      <c r="D178" s="155" t="s">
        <v>206</v>
      </c>
      <c r="E178" s="156" t="s">
        <v>307</v>
      </c>
      <c r="F178" s="228" t="s">
        <v>308</v>
      </c>
      <c r="G178" s="229"/>
      <c r="H178" s="229"/>
      <c r="I178" s="229"/>
      <c r="J178" s="157" t="s">
        <v>203</v>
      </c>
      <c r="K178" s="158">
        <v>2</v>
      </c>
      <c r="L178" s="230">
        <v>0</v>
      </c>
      <c r="M178" s="229"/>
      <c r="N178" s="231">
        <f>ROUND(L178*K178,2)</f>
        <v>0</v>
      </c>
      <c r="O178" s="222"/>
      <c r="P178" s="222"/>
      <c r="Q178" s="222"/>
      <c r="R178" s="118"/>
      <c r="T178" s="152" t="s">
        <v>3</v>
      </c>
      <c r="U178" s="38" t="s">
        <v>46</v>
      </c>
      <c r="V178" s="30"/>
      <c r="W178" s="153">
        <f>V178*K178</f>
        <v>0</v>
      </c>
      <c r="X178" s="153">
        <v>0.00335</v>
      </c>
      <c r="Y178" s="153">
        <f>X178*K178</f>
        <v>0.0067</v>
      </c>
      <c r="Z178" s="153">
        <v>0</v>
      </c>
      <c r="AA178" s="154">
        <f>Z178*K178</f>
        <v>0</v>
      </c>
      <c r="AR178" s="13" t="s">
        <v>270</v>
      </c>
      <c r="AT178" s="13" t="s">
        <v>206</v>
      </c>
      <c r="AU178" s="13" t="s">
        <v>122</v>
      </c>
      <c r="AY178" s="13" t="s">
        <v>143</v>
      </c>
      <c r="BE178" s="94">
        <f>IF(U178="základní",N178,0)</f>
        <v>0</v>
      </c>
      <c r="BF178" s="94">
        <f>IF(U178="snížená",N178,0)</f>
        <v>0</v>
      </c>
      <c r="BG178" s="94">
        <f>IF(U178="zákl. přenesená",N178,0)</f>
        <v>0</v>
      </c>
      <c r="BH178" s="94">
        <f>IF(U178="sníž. přenesená",N178,0)</f>
        <v>0</v>
      </c>
      <c r="BI178" s="94">
        <f>IF(U178="nulová",N178,0)</f>
        <v>0</v>
      </c>
      <c r="BJ178" s="13" t="s">
        <v>122</v>
      </c>
      <c r="BK178" s="94">
        <f>ROUND(L178*K178,2)</f>
        <v>0</v>
      </c>
      <c r="BL178" s="13" t="s">
        <v>205</v>
      </c>
      <c r="BM178" s="13" t="s">
        <v>309</v>
      </c>
    </row>
    <row r="179" spans="2:65" s="1" customFormat="1" ht="31.5" customHeight="1">
      <c r="B179" s="116"/>
      <c r="C179" s="148" t="s">
        <v>310</v>
      </c>
      <c r="D179" s="148" t="s">
        <v>144</v>
      </c>
      <c r="E179" s="149" t="s">
        <v>311</v>
      </c>
      <c r="F179" s="221" t="s">
        <v>312</v>
      </c>
      <c r="G179" s="222"/>
      <c r="H179" s="222"/>
      <c r="I179" s="222"/>
      <c r="J179" s="150" t="s">
        <v>180</v>
      </c>
      <c r="K179" s="151">
        <v>0.037</v>
      </c>
      <c r="L179" s="223">
        <v>0</v>
      </c>
      <c r="M179" s="222"/>
      <c r="N179" s="224">
        <f>ROUND(L179*K179,2)</f>
        <v>0</v>
      </c>
      <c r="O179" s="222"/>
      <c r="P179" s="222"/>
      <c r="Q179" s="222"/>
      <c r="R179" s="118"/>
      <c r="T179" s="152" t="s">
        <v>3</v>
      </c>
      <c r="U179" s="38" t="s">
        <v>46</v>
      </c>
      <c r="V179" s="30"/>
      <c r="W179" s="153">
        <f>V179*K179</f>
        <v>0</v>
      </c>
      <c r="X179" s="153">
        <v>0</v>
      </c>
      <c r="Y179" s="153">
        <f>X179*K179</f>
        <v>0</v>
      </c>
      <c r="Z179" s="153">
        <v>0</v>
      </c>
      <c r="AA179" s="154">
        <f>Z179*K179</f>
        <v>0</v>
      </c>
      <c r="AR179" s="13" t="s">
        <v>205</v>
      </c>
      <c r="AT179" s="13" t="s">
        <v>144</v>
      </c>
      <c r="AU179" s="13" t="s">
        <v>122</v>
      </c>
      <c r="AY179" s="13" t="s">
        <v>143</v>
      </c>
      <c r="BE179" s="94">
        <f>IF(U179="základní",N179,0)</f>
        <v>0</v>
      </c>
      <c r="BF179" s="94">
        <f>IF(U179="snížená",N179,0)</f>
        <v>0</v>
      </c>
      <c r="BG179" s="94">
        <f>IF(U179="zákl. přenesená",N179,0)</f>
        <v>0</v>
      </c>
      <c r="BH179" s="94">
        <f>IF(U179="sníž. přenesená",N179,0)</f>
        <v>0</v>
      </c>
      <c r="BI179" s="94">
        <f>IF(U179="nulová",N179,0)</f>
        <v>0</v>
      </c>
      <c r="BJ179" s="13" t="s">
        <v>122</v>
      </c>
      <c r="BK179" s="94">
        <f>ROUND(L179*K179,2)</f>
        <v>0</v>
      </c>
      <c r="BL179" s="13" t="s">
        <v>205</v>
      </c>
      <c r="BM179" s="13" t="s">
        <v>313</v>
      </c>
    </row>
    <row r="180" spans="2:63" s="9" customFormat="1" ht="29.25" customHeight="1">
      <c r="B180" s="137"/>
      <c r="C180" s="138"/>
      <c r="D180" s="147" t="s">
        <v>115</v>
      </c>
      <c r="E180" s="147"/>
      <c r="F180" s="147"/>
      <c r="G180" s="147"/>
      <c r="H180" s="147"/>
      <c r="I180" s="147"/>
      <c r="J180" s="147"/>
      <c r="K180" s="147"/>
      <c r="L180" s="147"/>
      <c r="M180" s="147"/>
      <c r="N180" s="232">
        <f>BK180</f>
        <v>0</v>
      </c>
      <c r="O180" s="233"/>
      <c r="P180" s="233"/>
      <c r="Q180" s="233"/>
      <c r="R180" s="140"/>
      <c r="T180" s="141"/>
      <c r="U180" s="138"/>
      <c r="V180" s="138"/>
      <c r="W180" s="142">
        <f>SUM(W181:W183)</f>
        <v>0</v>
      </c>
      <c r="X180" s="138"/>
      <c r="Y180" s="142">
        <f>SUM(Y181:Y183)</f>
        <v>0.966234</v>
      </c>
      <c r="Z180" s="138"/>
      <c r="AA180" s="143">
        <f>SUM(AA181:AA183)</f>
        <v>0</v>
      </c>
      <c r="AR180" s="144" t="s">
        <v>122</v>
      </c>
      <c r="AT180" s="145" t="s">
        <v>78</v>
      </c>
      <c r="AU180" s="145" t="s">
        <v>22</v>
      </c>
      <c r="AY180" s="144" t="s">
        <v>143</v>
      </c>
      <c r="BK180" s="146">
        <f>SUM(BK181:BK183)</f>
        <v>0</v>
      </c>
    </row>
    <row r="181" spans="2:65" s="1" customFormat="1" ht="44.25" customHeight="1">
      <c r="B181" s="116"/>
      <c r="C181" s="148" t="s">
        <v>314</v>
      </c>
      <c r="D181" s="148" t="s">
        <v>144</v>
      </c>
      <c r="E181" s="149" t="s">
        <v>315</v>
      </c>
      <c r="F181" s="221" t="s">
        <v>316</v>
      </c>
      <c r="G181" s="222"/>
      <c r="H181" s="222"/>
      <c r="I181" s="222"/>
      <c r="J181" s="150" t="s">
        <v>147</v>
      </c>
      <c r="K181" s="151">
        <v>7.84</v>
      </c>
      <c r="L181" s="223">
        <v>0</v>
      </c>
      <c r="M181" s="222"/>
      <c r="N181" s="224">
        <f>ROUND(L181*K181,2)</f>
        <v>0</v>
      </c>
      <c r="O181" s="222"/>
      <c r="P181" s="222"/>
      <c r="Q181" s="222"/>
      <c r="R181" s="118"/>
      <c r="T181" s="152" t="s">
        <v>3</v>
      </c>
      <c r="U181" s="38" t="s">
        <v>46</v>
      </c>
      <c r="V181" s="30"/>
      <c r="W181" s="153">
        <f>V181*K181</f>
        <v>0</v>
      </c>
      <c r="X181" s="153">
        <v>0.039</v>
      </c>
      <c r="Y181" s="153">
        <f>X181*K181</f>
        <v>0.30576</v>
      </c>
      <c r="Z181" s="153">
        <v>0</v>
      </c>
      <c r="AA181" s="154">
        <f>Z181*K181</f>
        <v>0</v>
      </c>
      <c r="AR181" s="13" t="s">
        <v>205</v>
      </c>
      <c r="AT181" s="13" t="s">
        <v>144</v>
      </c>
      <c r="AU181" s="13" t="s">
        <v>122</v>
      </c>
      <c r="AY181" s="13" t="s">
        <v>143</v>
      </c>
      <c r="BE181" s="94">
        <f>IF(U181="základní",N181,0)</f>
        <v>0</v>
      </c>
      <c r="BF181" s="94">
        <f>IF(U181="snížená",N181,0)</f>
        <v>0</v>
      </c>
      <c r="BG181" s="94">
        <f>IF(U181="zákl. přenesená",N181,0)</f>
        <v>0</v>
      </c>
      <c r="BH181" s="94">
        <f>IF(U181="sníž. přenesená",N181,0)</f>
        <v>0</v>
      </c>
      <c r="BI181" s="94">
        <f>IF(U181="nulová",N181,0)</f>
        <v>0</v>
      </c>
      <c r="BJ181" s="13" t="s">
        <v>122</v>
      </c>
      <c r="BK181" s="94">
        <f>ROUND(L181*K181,2)</f>
        <v>0</v>
      </c>
      <c r="BL181" s="13" t="s">
        <v>205</v>
      </c>
      <c r="BM181" s="13" t="s">
        <v>317</v>
      </c>
    </row>
    <row r="182" spans="2:65" s="1" customFormat="1" ht="22.5" customHeight="1">
      <c r="B182" s="116"/>
      <c r="C182" s="155" t="s">
        <v>318</v>
      </c>
      <c r="D182" s="155" t="s">
        <v>206</v>
      </c>
      <c r="E182" s="156" t="s">
        <v>319</v>
      </c>
      <c r="F182" s="228" t="s">
        <v>320</v>
      </c>
      <c r="G182" s="229"/>
      <c r="H182" s="229"/>
      <c r="I182" s="229"/>
      <c r="J182" s="157" t="s">
        <v>147</v>
      </c>
      <c r="K182" s="158">
        <v>8.154</v>
      </c>
      <c r="L182" s="230">
        <v>0</v>
      </c>
      <c r="M182" s="229"/>
      <c r="N182" s="231">
        <f>ROUND(L182*K182,2)</f>
        <v>0</v>
      </c>
      <c r="O182" s="222"/>
      <c r="P182" s="222"/>
      <c r="Q182" s="222"/>
      <c r="R182" s="118"/>
      <c r="T182" s="152" t="s">
        <v>3</v>
      </c>
      <c r="U182" s="38" t="s">
        <v>46</v>
      </c>
      <c r="V182" s="30"/>
      <c r="W182" s="153">
        <f>V182*K182</f>
        <v>0</v>
      </c>
      <c r="X182" s="153">
        <v>0.081</v>
      </c>
      <c r="Y182" s="153">
        <f>X182*K182</f>
        <v>0.660474</v>
      </c>
      <c r="Z182" s="153">
        <v>0</v>
      </c>
      <c r="AA182" s="154">
        <f>Z182*K182</f>
        <v>0</v>
      </c>
      <c r="AR182" s="13" t="s">
        <v>270</v>
      </c>
      <c r="AT182" s="13" t="s">
        <v>206</v>
      </c>
      <c r="AU182" s="13" t="s">
        <v>122</v>
      </c>
      <c r="AY182" s="13" t="s">
        <v>143</v>
      </c>
      <c r="BE182" s="94">
        <f>IF(U182="základní",N182,0)</f>
        <v>0</v>
      </c>
      <c r="BF182" s="94">
        <f>IF(U182="snížená",N182,0)</f>
        <v>0</v>
      </c>
      <c r="BG182" s="94">
        <f>IF(U182="zákl. přenesená",N182,0)</f>
        <v>0</v>
      </c>
      <c r="BH182" s="94">
        <f>IF(U182="sníž. přenesená",N182,0)</f>
        <v>0</v>
      </c>
      <c r="BI182" s="94">
        <f>IF(U182="nulová",N182,0)</f>
        <v>0</v>
      </c>
      <c r="BJ182" s="13" t="s">
        <v>122</v>
      </c>
      <c r="BK182" s="94">
        <f>ROUND(L182*K182,2)</f>
        <v>0</v>
      </c>
      <c r="BL182" s="13" t="s">
        <v>205</v>
      </c>
      <c r="BM182" s="13" t="s">
        <v>321</v>
      </c>
    </row>
    <row r="183" spans="2:65" s="1" customFormat="1" ht="31.5" customHeight="1">
      <c r="B183" s="116"/>
      <c r="C183" s="148" t="s">
        <v>322</v>
      </c>
      <c r="D183" s="148" t="s">
        <v>144</v>
      </c>
      <c r="E183" s="149" t="s">
        <v>323</v>
      </c>
      <c r="F183" s="221" t="s">
        <v>324</v>
      </c>
      <c r="G183" s="222"/>
      <c r="H183" s="222"/>
      <c r="I183" s="222"/>
      <c r="J183" s="150" t="s">
        <v>180</v>
      </c>
      <c r="K183" s="151">
        <v>0.966</v>
      </c>
      <c r="L183" s="223">
        <v>0</v>
      </c>
      <c r="M183" s="222"/>
      <c r="N183" s="224">
        <f>ROUND(L183*K183,2)</f>
        <v>0</v>
      </c>
      <c r="O183" s="222"/>
      <c r="P183" s="222"/>
      <c r="Q183" s="222"/>
      <c r="R183" s="118"/>
      <c r="T183" s="152" t="s">
        <v>3</v>
      </c>
      <c r="U183" s="38" t="s">
        <v>46</v>
      </c>
      <c r="V183" s="30"/>
      <c r="W183" s="153">
        <f>V183*K183</f>
        <v>0</v>
      </c>
      <c r="X183" s="153">
        <v>0</v>
      </c>
      <c r="Y183" s="153">
        <f>X183*K183</f>
        <v>0</v>
      </c>
      <c r="Z183" s="153">
        <v>0</v>
      </c>
      <c r="AA183" s="154">
        <f>Z183*K183</f>
        <v>0</v>
      </c>
      <c r="AR183" s="13" t="s">
        <v>205</v>
      </c>
      <c r="AT183" s="13" t="s">
        <v>144</v>
      </c>
      <c r="AU183" s="13" t="s">
        <v>122</v>
      </c>
      <c r="AY183" s="13" t="s">
        <v>143</v>
      </c>
      <c r="BE183" s="94">
        <f>IF(U183="základní",N183,0)</f>
        <v>0</v>
      </c>
      <c r="BF183" s="94">
        <f>IF(U183="snížená",N183,0)</f>
        <v>0</v>
      </c>
      <c r="BG183" s="94">
        <f>IF(U183="zákl. přenesená",N183,0)</f>
        <v>0</v>
      </c>
      <c r="BH183" s="94">
        <f>IF(U183="sníž. přenesená",N183,0)</f>
        <v>0</v>
      </c>
      <c r="BI183" s="94">
        <f>IF(U183="nulová",N183,0)</f>
        <v>0</v>
      </c>
      <c r="BJ183" s="13" t="s">
        <v>122</v>
      </c>
      <c r="BK183" s="94">
        <f>ROUND(L183*K183,2)</f>
        <v>0</v>
      </c>
      <c r="BL183" s="13" t="s">
        <v>205</v>
      </c>
      <c r="BM183" s="13" t="s">
        <v>325</v>
      </c>
    </row>
    <row r="184" spans="2:63" s="9" customFormat="1" ht="29.25" customHeight="1">
      <c r="B184" s="137"/>
      <c r="C184" s="138"/>
      <c r="D184" s="147" t="s">
        <v>116</v>
      </c>
      <c r="E184" s="147"/>
      <c r="F184" s="147"/>
      <c r="G184" s="147"/>
      <c r="H184" s="147"/>
      <c r="I184" s="147"/>
      <c r="J184" s="147"/>
      <c r="K184" s="147"/>
      <c r="L184" s="147"/>
      <c r="M184" s="147"/>
      <c r="N184" s="232">
        <f>BK184</f>
        <v>0</v>
      </c>
      <c r="O184" s="233"/>
      <c r="P184" s="233"/>
      <c r="Q184" s="233"/>
      <c r="R184" s="140"/>
      <c r="T184" s="141"/>
      <c r="U184" s="138"/>
      <c r="V184" s="138"/>
      <c r="W184" s="142">
        <f>SUM(W185:W193)</f>
        <v>0</v>
      </c>
      <c r="X184" s="138"/>
      <c r="Y184" s="142">
        <f>SUM(Y185:Y193)</f>
        <v>0.6174216</v>
      </c>
      <c r="Z184" s="138"/>
      <c r="AA184" s="143">
        <f>SUM(AA185:AA193)</f>
        <v>0</v>
      </c>
      <c r="AR184" s="144" t="s">
        <v>122</v>
      </c>
      <c r="AT184" s="145" t="s">
        <v>78</v>
      </c>
      <c r="AU184" s="145" t="s">
        <v>22</v>
      </c>
      <c r="AY184" s="144" t="s">
        <v>143</v>
      </c>
      <c r="BK184" s="146">
        <f>SUM(BK185:BK193)</f>
        <v>0</v>
      </c>
    </row>
    <row r="185" spans="2:65" s="1" customFormat="1" ht="31.5" customHeight="1">
      <c r="B185" s="116"/>
      <c r="C185" s="148" t="s">
        <v>326</v>
      </c>
      <c r="D185" s="148" t="s">
        <v>144</v>
      </c>
      <c r="E185" s="149" t="s">
        <v>327</v>
      </c>
      <c r="F185" s="221" t="s">
        <v>328</v>
      </c>
      <c r="G185" s="222"/>
      <c r="H185" s="222"/>
      <c r="I185" s="222"/>
      <c r="J185" s="150" t="s">
        <v>147</v>
      </c>
      <c r="K185" s="151">
        <v>36</v>
      </c>
      <c r="L185" s="223">
        <v>0</v>
      </c>
      <c r="M185" s="222"/>
      <c r="N185" s="224">
        <f aca="true" t="shared" si="25" ref="N185:N193">ROUND(L185*K185,2)</f>
        <v>0</v>
      </c>
      <c r="O185" s="222"/>
      <c r="P185" s="222"/>
      <c r="Q185" s="222"/>
      <c r="R185" s="118"/>
      <c r="T185" s="152" t="s">
        <v>3</v>
      </c>
      <c r="U185" s="38" t="s">
        <v>46</v>
      </c>
      <c r="V185" s="30"/>
      <c r="W185" s="153">
        <f aca="true" t="shared" si="26" ref="W185:W193">V185*K185</f>
        <v>0</v>
      </c>
      <c r="X185" s="153">
        <v>0</v>
      </c>
      <c r="Y185" s="153">
        <f aca="true" t="shared" si="27" ref="Y185:Y193">X185*K185</f>
        <v>0</v>
      </c>
      <c r="Z185" s="153">
        <v>0</v>
      </c>
      <c r="AA185" s="154">
        <f aca="true" t="shared" si="28" ref="AA185:AA193">Z185*K185</f>
        <v>0</v>
      </c>
      <c r="AR185" s="13" t="s">
        <v>205</v>
      </c>
      <c r="AT185" s="13" t="s">
        <v>144</v>
      </c>
      <c r="AU185" s="13" t="s">
        <v>122</v>
      </c>
      <c r="AY185" s="13" t="s">
        <v>143</v>
      </c>
      <c r="BE185" s="94">
        <f aca="true" t="shared" si="29" ref="BE185:BE193">IF(U185="základní",N185,0)</f>
        <v>0</v>
      </c>
      <c r="BF185" s="94">
        <f aca="true" t="shared" si="30" ref="BF185:BF193">IF(U185="snížená",N185,0)</f>
        <v>0</v>
      </c>
      <c r="BG185" s="94">
        <f aca="true" t="shared" si="31" ref="BG185:BG193">IF(U185="zákl. přenesená",N185,0)</f>
        <v>0</v>
      </c>
      <c r="BH185" s="94">
        <f aca="true" t="shared" si="32" ref="BH185:BH193">IF(U185="sníž. přenesená",N185,0)</f>
        <v>0</v>
      </c>
      <c r="BI185" s="94">
        <f aca="true" t="shared" si="33" ref="BI185:BI193">IF(U185="nulová",N185,0)</f>
        <v>0</v>
      </c>
      <c r="BJ185" s="13" t="s">
        <v>122</v>
      </c>
      <c r="BK185" s="94">
        <f aca="true" t="shared" si="34" ref="BK185:BK193">ROUND(L185*K185,2)</f>
        <v>0</v>
      </c>
      <c r="BL185" s="13" t="s">
        <v>205</v>
      </c>
      <c r="BM185" s="13" t="s">
        <v>329</v>
      </c>
    </row>
    <row r="186" spans="2:65" s="1" customFormat="1" ht="31.5" customHeight="1">
      <c r="B186" s="116"/>
      <c r="C186" s="155" t="s">
        <v>330</v>
      </c>
      <c r="D186" s="155" t="s">
        <v>206</v>
      </c>
      <c r="E186" s="156" t="s">
        <v>331</v>
      </c>
      <c r="F186" s="228" t="s">
        <v>332</v>
      </c>
      <c r="G186" s="229"/>
      <c r="H186" s="229"/>
      <c r="I186" s="229"/>
      <c r="J186" s="157" t="s">
        <v>147</v>
      </c>
      <c r="K186" s="158">
        <v>37.8</v>
      </c>
      <c r="L186" s="230">
        <v>0</v>
      </c>
      <c r="M186" s="229"/>
      <c r="N186" s="231">
        <f t="shared" si="25"/>
        <v>0</v>
      </c>
      <c r="O186" s="222"/>
      <c r="P186" s="222"/>
      <c r="Q186" s="222"/>
      <c r="R186" s="118"/>
      <c r="T186" s="152" t="s">
        <v>3</v>
      </c>
      <c r="U186" s="38" t="s">
        <v>46</v>
      </c>
      <c r="V186" s="30"/>
      <c r="W186" s="153">
        <f t="shared" si="26"/>
        <v>0</v>
      </c>
      <c r="X186" s="153">
        <v>0.0002</v>
      </c>
      <c r="Y186" s="153">
        <f t="shared" si="27"/>
        <v>0.00756</v>
      </c>
      <c r="Z186" s="153">
        <v>0</v>
      </c>
      <c r="AA186" s="154">
        <f t="shared" si="28"/>
        <v>0</v>
      </c>
      <c r="AR186" s="13" t="s">
        <v>270</v>
      </c>
      <c r="AT186" s="13" t="s">
        <v>206</v>
      </c>
      <c r="AU186" s="13" t="s">
        <v>122</v>
      </c>
      <c r="AY186" s="13" t="s">
        <v>143</v>
      </c>
      <c r="BE186" s="94">
        <f t="shared" si="29"/>
        <v>0</v>
      </c>
      <c r="BF186" s="94">
        <f t="shared" si="30"/>
        <v>0</v>
      </c>
      <c r="BG186" s="94">
        <f t="shared" si="31"/>
        <v>0</v>
      </c>
      <c r="BH186" s="94">
        <f t="shared" si="32"/>
        <v>0</v>
      </c>
      <c r="BI186" s="94">
        <f t="shared" si="33"/>
        <v>0</v>
      </c>
      <c r="BJ186" s="13" t="s">
        <v>122</v>
      </c>
      <c r="BK186" s="94">
        <f t="shared" si="34"/>
        <v>0</v>
      </c>
      <c r="BL186" s="13" t="s">
        <v>205</v>
      </c>
      <c r="BM186" s="13" t="s">
        <v>333</v>
      </c>
    </row>
    <row r="187" spans="2:65" s="1" customFormat="1" ht="31.5" customHeight="1">
      <c r="B187" s="116"/>
      <c r="C187" s="148" t="s">
        <v>334</v>
      </c>
      <c r="D187" s="148" t="s">
        <v>144</v>
      </c>
      <c r="E187" s="149" t="s">
        <v>335</v>
      </c>
      <c r="F187" s="221" t="s">
        <v>336</v>
      </c>
      <c r="G187" s="222"/>
      <c r="H187" s="222"/>
      <c r="I187" s="222"/>
      <c r="J187" s="150" t="s">
        <v>147</v>
      </c>
      <c r="K187" s="151">
        <v>5</v>
      </c>
      <c r="L187" s="223">
        <v>0</v>
      </c>
      <c r="M187" s="222"/>
      <c r="N187" s="224">
        <f t="shared" si="25"/>
        <v>0</v>
      </c>
      <c r="O187" s="222"/>
      <c r="P187" s="222"/>
      <c r="Q187" s="222"/>
      <c r="R187" s="118"/>
      <c r="T187" s="152" t="s">
        <v>3</v>
      </c>
      <c r="U187" s="38" t="s">
        <v>46</v>
      </c>
      <c r="V187" s="30"/>
      <c r="W187" s="153">
        <f t="shared" si="26"/>
        <v>0</v>
      </c>
      <c r="X187" s="153">
        <v>7E-05</v>
      </c>
      <c r="Y187" s="153">
        <f t="shared" si="27"/>
        <v>0.00034999999999999994</v>
      </c>
      <c r="Z187" s="153">
        <v>0</v>
      </c>
      <c r="AA187" s="154">
        <f t="shared" si="28"/>
        <v>0</v>
      </c>
      <c r="AR187" s="13" t="s">
        <v>205</v>
      </c>
      <c r="AT187" s="13" t="s">
        <v>144</v>
      </c>
      <c r="AU187" s="13" t="s">
        <v>122</v>
      </c>
      <c r="AY187" s="13" t="s">
        <v>143</v>
      </c>
      <c r="BE187" s="94">
        <f t="shared" si="29"/>
        <v>0</v>
      </c>
      <c r="BF187" s="94">
        <f t="shared" si="30"/>
        <v>0</v>
      </c>
      <c r="BG187" s="94">
        <f t="shared" si="31"/>
        <v>0</v>
      </c>
      <c r="BH187" s="94">
        <f t="shared" si="32"/>
        <v>0</v>
      </c>
      <c r="BI187" s="94">
        <f t="shared" si="33"/>
        <v>0</v>
      </c>
      <c r="BJ187" s="13" t="s">
        <v>122</v>
      </c>
      <c r="BK187" s="94">
        <f t="shared" si="34"/>
        <v>0</v>
      </c>
      <c r="BL187" s="13" t="s">
        <v>205</v>
      </c>
      <c r="BM187" s="13" t="s">
        <v>337</v>
      </c>
    </row>
    <row r="188" spans="2:65" s="1" customFormat="1" ht="31.5" customHeight="1">
      <c r="B188" s="116"/>
      <c r="C188" s="148" t="s">
        <v>338</v>
      </c>
      <c r="D188" s="148" t="s">
        <v>144</v>
      </c>
      <c r="E188" s="149" t="s">
        <v>339</v>
      </c>
      <c r="F188" s="221" t="s">
        <v>340</v>
      </c>
      <c r="G188" s="222"/>
      <c r="H188" s="222"/>
      <c r="I188" s="222"/>
      <c r="J188" s="150" t="s">
        <v>147</v>
      </c>
      <c r="K188" s="151">
        <v>5</v>
      </c>
      <c r="L188" s="223">
        <v>0</v>
      </c>
      <c r="M188" s="222"/>
      <c r="N188" s="224">
        <f t="shared" si="25"/>
        <v>0</v>
      </c>
      <c r="O188" s="222"/>
      <c r="P188" s="222"/>
      <c r="Q188" s="222"/>
      <c r="R188" s="118"/>
      <c r="T188" s="152" t="s">
        <v>3</v>
      </c>
      <c r="U188" s="38" t="s">
        <v>46</v>
      </c>
      <c r="V188" s="30"/>
      <c r="W188" s="153">
        <f t="shared" si="26"/>
        <v>0</v>
      </c>
      <c r="X188" s="153">
        <v>0.00012</v>
      </c>
      <c r="Y188" s="153">
        <f t="shared" si="27"/>
        <v>0.0006000000000000001</v>
      </c>
      <c r="Z188" s="153">
        <v>0</v>
      </c>
      <c r="AA188" s="154">
        <f t="shared" si="28"/>
        <v>0</v>
      </c>
      <c r="AR188" s="13" t="s">
        <v>205</v>
      </c>
      <c r="AT188" s="13" t="s">
        <v>144</v>
      </c>
      <c r="AU188" s="13" t="s">
        <v>122</v>
      </c>
      <c r="AY188" s="13" t="s">
        <v>143</v>
      </c>
      <c r="BE188" s="94">
        <f t="shared" si="29"/>
        <v>0</v>
      </c>
      <c r="BF188" s="94">
        <f t="shared" si="30"/>
        <v>0</v>
      </c>
      <c r="BG188" s="94">
        <f t="shared" si="31"/>
        <v>0</v>
      </c>
      <c r="BH188" s="94">
        <f t="shared" si="32"/>
        <v>0</v>
      </c>
      <c r="BI188" s="94">
        <f t="shared" si="33"/>
        <v>0</v>
      </c>
      <c r="BJ188" s="13" t="s">
        <v>122</v>
      </c>
      <c r="BK188" s="94">
        <f t="shared" si="34"/>
        <v>0</v>
      </c>
      <c r="BL188" s="13" t="s">
        <v>205</v>
      </c>
      <c r="BM188" s="13" t="s">
        <v>341</v>
      </c>
    </row>
    <row r="189" spans="2:65" s="1" customFormat="1" ht="31.5" customHeight="1">
      <c r="B189" s="116"/>
      <c r="C189" s="148" t="s">
        <v>342</v>
      </c>
      <c r="D189" s="148" t="s">
        <v>144</v>
      </c>
      <c r="E189" s="149" t="s">
        <v>343</v>
      </c>
      <c r="F189" s="221" t="s">
        <v>344</v>
      </c>
      <c r="G189" s="222"/>
      <c r="H189" s="222"/>
      <c r="I189" s="222"/>
      <c r="J189" s="150" t="s">
        <v>147</v>
      </c>
      <c r="K189" s="151">
        <v>84.82</v>
      </c>
      <c r="L189" s="223">
        <v>0</v>
      </c>
      <c r="M189" s="222"/>
      <c r="N189" s="224">
        <f t="shared" si="25"/>
        <v>0</v>
      </c>
      <c r="O189" s="222"/>
      <c r="P189" s="222"/>
      <c r="Q189" s="222"/>
      <c r="R189" s="118"/>
      <c r="T189" s="152" t="s">
        <v>3</v>
      </c>
      <c r="U189" s="38" t="s">
        <v>46</v>
      </c>
      <c r="V189" s="30"/>
      <c r="W189" s="153">
        <f t="shared" si="26"/>
        <v>0</v>
      </c>
      <c r="X189" s="153">
        <v>0.00017</v>
      </c>
      <c r="Y189" s="153">
        <f t="shared" si="27"/>
        <v>0.0144194</v>
      </c>
      <c r="Z189" s="153">
        <v>0</v>
      </c>
      <c r="AA189" s="154">
        <f t="shared" si="28"/>
        <v>0</v>
      </c>
      <c r="AR189" s="13" t="s">
        <v>205</v>
      </c>
      <c r="AT189" s="13" t="s">
        <v>144</v>
      </c>
      <c r="AU189" s="13" t="s">
        <v>122</v>
      </c>
      <c r="AY189" s="13" t="s">
        <v>143</v>
      </c>
      <c r="BE189" s="94">
        <f t="shared" si="29"/>
        <v>0</v>
      </c>
      <c r="BF189" s="94">
        <f t="shared" si="30"/>
        <v>0</v>
      </c>
      <c r="BG189" s="94">
        <f t="shared" si="31"/>
        <v>0</v>
      </c>
      <c r="BH189" s="94">
        <f t="shared" si="32"/>
        <v>0</v>
      </c>
      <c r="BI189" s="94">
        <f t="shared" si="33"/>
        <v>0</v>
      </c>
      <c r="BJ189" s="13" t="s">
        <v>122</v>
      </c>
      <c r="BK189" s="94">
        <f t="shared" si="34"/>
        <v>0</v>
      </c>
      <c r="BL189" s="13" t="s">
        <v>205</v>
      </c>
      <c r="BM189" s="13" t="s">
        <v>345</v>
      </c>
    </row>
    <row r="190" spans="2:65" s="1" customFormat="1" ht="31.5" customHeight="1">
      <c r="B190" s="116"/>
      <c r="C190" s="148" t="s">
        <v>346</v>
      </c>
      <c r="D190" s="148" t="s">
        <v>144</v>
      </c>
      <c r="E190" s="149" t="s">
        <v>347</v>
      </c>
      <c r="F190" s="221" t="s">
        <v>348</v>
      </c>
      <c r="G190" s="222"/>
      <c r="H190" s="222"/>
      <c r="I190" s="222"/>
      <c r="J190" s="150" t="s">
        <v>147</v>
      </c>
      <c r="K190" s="151">
        <v>645.27</v>
      </c>
      <c r="L190" s="223">
        <v>0</v>
      </c>
      <c r="M190" s="222"/>
      <c r="N190" s="224">
        <f t="shared" si="25"/>
        <v>0</v>
      </c>
      <c r="O190" s="222"/>
      <c r="P190" s="222"/>
      <c r="Q190" s="222"/>
      <c r="R190" s="118"/>
      <c r="T190" s="152" t="s">
        <v>3</v>
      </c>
      <c r="U190" s="38" t="s">
        <v>46</v>
      </c>
      <c r="V190" s="30"/>
      <c r="W190" s="153">
        <f t="shared" si="26"/>
        <v>0</v>
      </c>
      <c r="X190" s="153">
        <v>0.00014</v>
      </c>
      <c r="Y190" s="153">
        <f t="shared" si="27"/>
        <v>0.0903378</v>
      </c>
      <c r="Z190" s="153">
        <v>0</v>
      </c>
      <c r="AA190" s="154">
        <f t="shared" si="28"/>
        <v>0</v>
      </c>
      <c r="AR190" s="13" t="s">
        <v>205</v>
      </c>
      <c r="AT190" s="13" t="s">
        <v>144</v>
      </c>
      <c r="AU190" s="13" t="s">
        <v>122</v>
      </c>
      <c r="AY190" s="13" t="s">
        <v>143</v>
      </c>
      <c r="BE190" s="94">
        <f t="shared" si="29"/>
        <v>0</v>
      </c>
      <c r="BF190" s="94">
        <f t="shared" si="30"/>
        <v>0</v>
      </c>
      <c r="BG190" s="94">
        <f t="shared" si="31"/>
        <v>0</v>
      </c>
      <c r="BH190" s="94">
        <f t="shared" si="32"/>
        <v>0</v>
      </c>
      <c r="BI190" s="94">
        <f t="shared" si="33"/>
        <v>0</v>
      </c>
      <c r="BJ190" s="13" t="s">
        <v>122</v>
      </c>
      <c r="BK190" s="94">
        <f t="shared" si="34"/>
        <v>0</v>
      </c>
      <c r="BL190" s="13" t="s">
        <v>205</v>
      </c>
      <c r="BM190" s="13" t="s">
        <v>349</v>
      </c>
    </row>
    <row r="191" spans="2:65" s="1" customFormat="1" ht="44.25" customHeight="1">
      <c r="B191" s="116"/>
      <c r="C191" s="148" t="s">
        <v>350</v>
      </c>
      <c r="D191" s="148" t="s">
        <v>144</v>
      </c>
      <c r="E191" s="149" t="s">
        <v>351</v>
      </c>
      <c r="F191" s="221" t="s">
        <v>352</v>
      </c>
      <c r="G191" s="222"/>
      <c r="H191" s="222"/>
      <c r="I191" s="222"/>
      <c r="J191" s="150" t="s">
        <v>147</v>
      </c>
      <c r="K191" s="151">
        <v>46</v>
      </c>
      <c r="L191" s="223">
        <v>0</v>
      </c>
      <c r="M191" s="222"/>
      <c r="N191" s="224">
        <f t="shared" si="25"/>
        <v>0</v>
      </c>
      <c r="O191" s="222"/>
      <c r="P191" s="222"/>
      <c r="Q191" s="222"/>
      <c r="R191" s="118"/>
      <c r="T191" s="152" t="s">
        <v>3</v>
      </c>
      <c r="U191" s="38" t="s">
        <v>46</v>
      </c>
      <c r="V191" s="30"/>
      <c r="W191" s="153">
        <f t="shared" si="26"/>
        <v>0</v>
      </c>
      <c r="X191" s="153">
        <v>0.00014</v>
      </c>
      <c r="Y191" s="153">
        <f t="shared" si="27"/>
        <v>0.0064399999999999995</v>
      </c>
      <c r="Z191" s="153">
        <v>0</v>
      </c>
      <c r="AA191" s="154">
        <f t="shared" si="28"/>
        <v>0</v>
      </c>
      <c r="AR191" s="13" t="s">
        <v>205</v>
      </c>
      <c r="AT191" s="13" t="s">
        <v>144</v>
      </c>
      <c r="AU191" s="13" t="s">
        <v>122</v>
      </c>
      <c r="AY191" s="13" t="s">
        <v>143</v>
      </c>
      <c r="BE191" s="94">
        <f t="shared" si="29"/>
        <v>0</v>
      </c>
      <c r="BF191" s="94">
        <f t="shared" si="30"/>
        <v>0</v>
      </c>
      <c r="BG191" s="94">
        <f t="shared" si="31"/>
        <v>0</v>
      </c>
      <c r="BH191" s="94">
        <f t="shared" si="32"/>
        <v>0</v>
      </c>
      <c r="BI191" s="94">
        <f t="shared" si="33"/>
        <v>0</v>
      </c>
      <c r="BJ191" s="13" t="s">
        <v>122</v>
      </c>
      <c r="BK191" s="94">
        <f t="shared" si="34"/>
        <v>0</v>
      </c>
      <c r="BL191" s="13" t="s">
        <v>205</v>
      </c>
      <c r="BM191" s="13" t="s">
        <v>353</v>
      </c>
    </row>
    <row r="192" spans="2:65" s="1" customFormat="1" ht="31.5" customHeight="1">
      <c r="B192" s="116"/>
      <c r="C192" s="148" t="s">
        <v>354</v>
      </c>
      <c r="D192" s="148" t="s">
        <v>144</v>
      </c>
      <c r="E192" s="149" t="s">
        <v>355</v>
      </c>
      <c r="F192" s="221" t="s">
        <v>356</v>
      </c>
      <c r="G192" s="222"/>
      <c r="H192" s="222"/>
      <c r="I192" s="222"/>
      <c r="J192" s="150" t="s">
        <v>147</v>
      </c>
      <c r="K192" s="151">
        <v>645.27</v>
      </c>
      <c r="L192" s="223">
        <v>0</v>
      </c>
      <c r="M192" s="222"/>
      <c r="N192" s="224">
        <f t="shared" si="25"/>
        <v>0</v>
      </c>
      <c r="O192" s="222"/>
      <c r="P192" s="222"/>
      <c r="Q192" s="222"/>
      <c r="R192" s="118"/>
      <c r="T192" s="152" t="s">
        <v>3</v>
      </c>
      <c r="U192" s="38" t="s">
        <v>46</v>
      </c>
      <c r="V192" s="30"/>
      <c r="W192" s="153">
        <f t="shared" si="26"/>
        <v>0</v>
      </c>
      <c r="X192" s="153">
        <v>0.00072</v>
      </c>
      <c r="Y192" s="153">
        <f t="shared" si="27"/>
        <v>0.4645944</v>
      </c>
      <c r="Z192" s="153">
        <v>0</v>
      </c>
      <c r="AA192" s="154">
        <f t="shared" si="28"/>
        <v>0</v>
      </c>
      <c r="AR192" s="13" t="s">
        <v>205</v>
      </c>
      <c r="AT192" s="13" t="s">
        <v>144</v>
      </c>
      <c r="AU192" s="13" t="s">
        <v>122</v>
      </c>
      <c r="AY192" s="13" t="s">
        <v>143</v>
      </c>
      <c r="BE192" s="94">
        <f t="shared" si="29"/>
        <v>0</v>
      </c>
      <c r="BF192" s="94">
        <f t="shared" si="30"/>
        <v>0</v>
      </c>
      <c r="BG192" s="94">
        <f t="shared" si="31"/>
        <v>0</v>
      </c>
      <c r="BH192" s="94">
        <f t="shared" si="32"/>
        <v>0</v>
      </c>
      <c r="BI192" s="94">
        <f t="shared" si="33"/>
        <v>0</v>
      </c>
      <c r="BJ192" s="13" t="s">
        <v>122</v>
      </c>
      <c r="BK192" s="94">
        <f t="shared" si="34"/>
        <v>0</v>
      </c>
      <c r="BL192" s="13" t="s">
        <v>205</v>
      </c>
      <c r="BM192" s="13" t="s">
        <v>357</v>
      </c>
    </row>
    <row r="193" spans="2:65" s="1" customFormat="1" ht="31.5" customHeight="1">
      <c r="B193" s="116"/>
      <c r="C193" s="148" t="s">
        <v>358</v>
      </c>
      <c r="D193" s="148" t="s">
        <v>144</v>
      </c>
      <c r="E193" s="149" t="s">
        <v>359</v>
      </c>
      <c r="F193" s="221" t="s">
        <v>360</v>
      </c>
      <c r="G193" s="222"/>
      <c r="H193" s="222"/>
      <c r="I193" s="222"/>
      <c r="J193" s="150" t="s">
        <v>147</v>
      </c>
      <c r="K193" s="151">
        <v>46</v>
      </c>
      <c r="L193" s="223">
        <v>0</v>
      </c>
      <c r="M193" s="222"/>
      <c r="N193" s="224">
        <f t="shared" si="25"/>
        <v>0</v>
      </c>
      <c r="O193" s="222"/>
      <c r="P193" s="222"/>
      <c r="Q193" s="222"/>
      <c r="R193" s="118"/>
      <c r="T193" s="152" t="s">
        <v>3</v>
      </c>
      <c r="U193" s="38" t="s">
        <v>46</v>
      </c>
      <c r="V193" s="30"/>
      <c r="W193" s="153">
        <f t="shared" si="26"/>
        <v>0</v>
      </c>
      <c r="X193" s="153">
        <v>0.00072</v>
      </c>
      <c r="Y193" s="153">
        <f t="shared" si="27"/>
        <v>0.033120000000000004</v>
      </c>
      <c r="Z193" s="153">
        <v>0</v>
      </c>
      <c r="AA193" s="154">
        <f t="shared" si="28"/>
        <v>0</v>
      </c>
      <c r="AR193" s="13" t="s">
        <v>205</v>
      </c>
      <c r="AT193" s="13" t="s">
        <v>144</v>
      </c>
      <c r="AU193" s="13" t="s">
        <v>122</v>
      </c>
      <c r="AY193" s="13" t="s">
        <v>143</v>
      </c>
      <c r="BE193" s="94">
        <f t="shared" si="29"/>
        <v>0</v>
      </c>
      <c r="BF193" s="94">
        <f t="shared" si="30"/>
        <v>0</v>
      </c>
      <c r="BG193" s="94">
        <f t="shared" si="31"/>
        <v>0</v>
      </c>
      <c r="BH193" s="94">
        <f t="shared" si="32"/>
        <v>0</v>
      </c>
      <c r="BI193" s="94">
        <f t="shared" si="33"/>
        <v>0</v>
      </c>
      <c r="BJ193" s="13" t="s">
        <v>122</v>
      </c>
      <c r="BK193" s="94">
        <f t="shared" si="34"/>
        <v>0</v>
      </c>
      <c r="BL193" s="13" t="s">
        <v>205</v>
      </c>
      <c r="BM193" s="13" t="s">
        <v>361</v>
      </c>
    </row>
    <row r="194" spans="2:63" s="9" customFormat="1" ht="29.25" customHeight="1">
      <c r="B194" s="137"/>
      <c r="C194" s="138"/>
      <c r="D194" s="147" t="s">
        <v>117</v>
      </c>
      <c r="E194" s="147"/>
      <c r="F194" s="147"/>
      <c r="G194" s="147"/>
      <c r="H194" s="147"/>
      <c r="I194" s="147"/>
      <c r="J194" s="147"/>
      <c r="K194" s="147"/>
      <c r="L194" s="147"/>
      <c r="M194" s="147"/>
      <c r="N194" s="232">
        <f>BK194</f>
        <v>0</v>
      </c>
      <c r="O194" s="233"/>
      <c r="P194" s="233"/>
      <c r="Q194" s="233"/>
      <c r="R194" s="140"/>
      <c r="T194" s="141"/>
      <c r="U194" s="138"/>
      <c r="V194" s="138"/>
      <c r="W194" s="142">
        <f>SUM(W195:W196)</f>
        <v>0</v>
      </c>
      <c r="X194" s="138"/>
      <c r="Y194" s="142">
        <f>SUM(Y195:Y196)</f>
        <v>0.07980000000000001</v>
      </c>
      <c r="Z194" s="138"/>
      <c r="AA194" s="143">
        <f>SUM(AA195:AA196)</f>
        <v>0</v>
      </c>
      <c r="AR194" s="144" t="s">
        <v>122</v>
      </c>
      <c r="AT194" s="145" t="s">
        <v>78</v>
      </c>
      <c r="AU194" s="145" t="s">
        <v>22</v>
      </c>
      <c r="AY194" s="144" t="s">
        <v>143</v>
      </c>
      <c r="BK194" s="146">
        <f>SUM(BK195:BK196)</f>
        <v>0</v>
      </c>
    </row>
    <row r="195" spans="2:65" s="1" customFormat="1" ht="31.5" customHeight="1">
      <c r="B195" s="116"/>
      <c r="C195" s="148" t="s">
        <v>362</v>
      </c>
      <c r="D195" s="148" t="s">
        <v>144</v>
      </c>
      <c r="E195" s="149" t="s">
        <v>363</v>
      </c>
      <c r="F195" s="221" t="s">
        <v>364</v>
      </c>
      <c r="G195" s="222"/>
      <c r="H195" s="222"/>
      <c r="I195" s="222"/>
      <c r="J195" s="150" t="s">
        <v>147</v>
      </c>
      <c r="K195" s="151">
        <v>190</v>
      </c>
      <c r="L195" s="223">
        <v>0</v>
      </c>
      <c r="M195" s="222"/>
      <c r="N195" s="224">
        <f>ROUND(L195*K195,2)</f>
        <v>0</v>
      </c>
      <c r="O195" s="222"/>
      <c r="P195" s="222"/>
      <c r="Q195" s="222"/>
      <c r="R195" s="118"/>
      <c r="T195" s="152" t="s">
        <v>3</v>
      </c>
      <c r="U195" s="38" t="s">
        <v>46</v>
      </c>
      <c r="V195" s="30"/>
      <c r="W195" s="153">
        <f>V195*K195</f>
        <v>0</v>
      </c>
      <c r="X195" s="153">
        <v>0</v>
      </c>
      <c r="Y195" s="153">
        <f>X195*K195</f>
        <v>0</v>
      </c>
      <c r="Z195" s="153">
        <v>0</v>
      </c>
      <c r="AA195" s="154">
        <f>Z195*K195</f>
        <v>0</v>
      </c>
      <c r="AR195" s="13" t="s">
        <v>205</v>
      </c>
      <c r="AT195" s="13" t="s">
        <v>144</v>
      </c>
      <c r="AU195" s="13" t="s">
        <v>122</v>
      </c>
      <c r="AY195" s="13" t="s">
        <v>143</v>
      </c>
      <c r="BE195" s="94">
        <f>IF(U195="základní",N195,0)</f>
        <v>0</v>
      </c>
      <c r="BF195" s="94">
        <f>IF(U195="snížená",N195,0)</f>
        <v>0</v>
      </c>
      <c r="BG195" s="94">
        <f>IF(U195="zákl. přenesená",N195,0)</f>
        <v>0</v>
      </c>
      <c r="BH195" s="94">
        <f>IF(U195="sníž. přenesená",N195,0)</f>
        <v>0</v>
      </c>
      <c r="BI195" s="94">
        <f>IF(U195="nulová",N195,0)</f>
        <v>0</v>
      </c>
      <c r="BJ195" s="13" t="s">
        <v>122</v>
      </c>
      <c r="BK195" s="94">
        <f>ROUND(L195*K195,2)</f>
        <v>0</v>
      </c>
      <c r="BL195" s="13" t="s">
        <v>205</v>
      </c>
      <c r="BM195" s="13" t="s">
        <v>365</v>
      </c>
    </row>
    <row r="196" spans="2:65" s="1" customFormat="1" ht="22.5" customHeight="1">
      <c r="B196" s="116"/>
      <c r="C196" s="155" t="s">
        <v>366</v>
      </c>
      <c r="D196" s="155" t="s">
        <v>206</v>
      </c>
      <c r="E196" s="156" t="s">
        <v>367</v>
      </c>
      <c r="F196" s="228" t="s">
        <v>368</v>
      </c>
      <c r="G196" s="229"/>
      <c r="H196" s="229"/>
      <c r="I196" s="229"/>
      <c r="J196" s="157" t="s">
        <v>147</v>
      </c>
      <c r="K196" s="158">
        <v>199.5</v>
      </c>
      <c r="L196" s="230">
        <v>0</v>
      </c>
      <c r="M196" s="229"/>
      <c r="N196" s="231">
        <f>ROUND(L196*K196,2)</f>
        <v>0</v>
      </c>
      <c r="O196" s="222"/>
      <c r="P196" s="222"/>
      <c r="Q196" s="222"/>
      <c r="R196" s="118"/>
      <c r="T196" s="152" t="s">
        <v>3</v>
      </c>
      <c r="U196" s="38" t="s">
        <v>46</v>
      </c>
      <c r="V196" s="30"/>
      <c r="W196" s="153">
        <f>V196*K196</f>
        <v>0</v>
      </c>
      <c r="X196" s="153">
        <v>0.0004</v>
      </c>
      <c r="Y196" s="153">
        <f>X196*K196</f>
        <v>0.07980000000000001</v>
      </c>
      <c r="Z196" s="153">
        <v>0</v>
      </c>
      <c r="AA196" s="154">
        <f>Z196*K196</f>
        <v>0</v>
      </c>
      <c r="AR196" s="13" t="s">
        <v>270</v>
      </c>
      <c r="AT196" s="13" t="s">
        <v>206</v>
      </c>
      <c r="AU196" s="13" t="s">
        <v>122</v>
      </c>
      <c r="AY196" s="13" t="s">
        <v>143</v>
      </c>
      <c r="BE196" s="94">
        <f>IF(U196="základní",N196,0)</f>
        <v>0</v>
      </c>
      <c r="BF196" s="94">
        <f>IF(U196="snížená",N196,0)</f>
        <v>0</v>
      </c>
      <c r="BG196" s="94">
        <f>IF(U196="zákl. přenesená",N196,0)</f>
        <v>0</v>
      </c>
      <c r="BH196" s="94">
        <f>IF(U196="sníž. přenesená",N196,0)</f>
        <v>0</v>
      </c>
      <c r="BI196" s="94">
        <f>IF(U196="nulová",N196,0)</f>
        <v>0</v>
      </c>
      <c r="BJ196" s="13" t="s">
        <v>122</v>
      </c>
      <c r="BK196" s="94">
        <f>ROUND(L196*K196,2)</f>
        <v>0</v>
      </c>
      <c r="BL196" s="13" t="s">
        <v>205</v>
      </c>
      <c r="BM196" s="13" t="s">
        <v>369</v>
      </c>
    </row>
    <row r="197" spans="2:63" s="9" customFormat="1" ht="36.75" customHeight="1">
      <c r="B197" s="137"/>
      <c r="C197" s="138"/>
      <c r="D197" s="139" t="s">
        <v>118</v>
      </c>
      <c r="E197" s="139"/>
      <c r="F197" s="139"/>
      <c r="G197" s="139"/>
      <c r="H197" s="139"/>
      <c r="I197" s="139"/>
      <c r="J197" s="139"/>
      <c r="K197" s="139"/>
      <c r="L197" s="139"/>
      <c r="M197" s="139"/>
      <c r="N197" s="238">
        <f>BK197</f>
        <v>0</v>
      </c>
      <c r="O197" s="239"/>
      <c r="P197" s="239"/>
      <c r="Q197" s="239"/>
      <c r="R197" s="140"/>
      <c r="T197" s="141"/>
      <c r="U197" s="138"/>
      <c r="V197" s="138"/>
      <c r="W197" s="142">
        <f>SUM(W198:W200)</f>
        <v>0</v>
      </c>
      <c r="X197" s="138"/>
      <c r="Y197" s="142">
        <f>SUM(Y198:Y200)</f>
        <v>1</v>
      </c>
      <c r="Z197" s="138"/>
      <c r="AA197" s="143">
        <f>SUM(AA198:AA200)</f>
        <v>0</v>
      </c>
      <c r="AR197" s="144" t="s">
        <v>148</v>
      </c>
      <c r="AT197" s="145" t="s">
        <v>78</v>
      </c>
      <c r="AU197" s="145" t="s">
        <v>79</v>
      </c>
      <c r="AY197" s="144" t="s">
        <v>143</v>
      </c>
      <c r="BK197" s="146">
        <f>SUM(BK198:BK200)</f>
        <v>0</v>
      </c>
    </row>
    <row r="198" spans="2:65" s="1" customFormat="1" ht="44.25" customHeight="1">
      <c r="B198" s="116"/>
      <c r="C198" s="148" t="s">
        <v>370</v>
      </c>
      <c r="D198" s="148" t="s">
        <v>144</v>
      </c>
      <c r="E198" s="149" t="s">
        <v>371</v>
      </c>
      <c r="F198" s="221" t="s">
        <v>372</v>
      </c>
      <c r="G198" s="222"/>
      <c r="H198" s="222"/>
      <c r="I198" s="222"/>
      <c r="J198" s="150" t="s">
        <v>373</v>
      </c>
      <c r="K198" s="151">
        <v>1</v>
      </c>
      <c r="L198" s="223">
        <v>0</v>
      </c>
      <c r="M198" s="222"/>
      <c r="N198" s="224">
        <f>ROUND(L198*K198,2)</f>
        <v>0</v>
      </c>
      <c r="O198" s="222"/>
      <c r="P198" s="222"/>
      <c r="Q198" s="222"/>
      <c r="R198" s="118"/>
      <c r="T198" s="152" t="s">
        <v>3</v>
      </c>
      <c r="U198" s="38" t="s">
        <v>46</v>
      </c>
      <c r="V198" s="30"/>
      <c r="W198" s="153">
        <f>V198*K198</f>
        <v>0</v>
      </c>
      <c r="X198" s="153">
        <v>0</v>
      </c>
      <c r="Y198" s="153">
        <f>X198*K198</f>
        <v>0</v>
      </c>
      <c r="Z198" s="153">
        <v>0</v>
      </c>
      <c r="AA198" s="154">
        <f>Z198*K198</f>
        <v>0</v>
      </c>
      <c r="AR198" s="13" t="s">
        <v>374</v>
      </c>
      <c r="AT198" s="13" t="s">
        <v>144</v>
      </c>
      <c r="AU198" s="13" t="s">
        <v>22</v>
      </c>
      <c r="AY198" s="13" t="s">
        <v>143</v>
      </c>
      <c r="BE198" s="94">
        <f>IF(U198="základní",N198,0)</f>
        <v>0</v>
      </c>
      <c r="BF198" s="94">
        <f>IF(U198="snížená",N198,0)</f>
        <v>0</v>
      </c>
      <c r="BG198" s="94">
        <f>IF(U198="zákl. přenesená",N198,0)</f>
        <v>0</v>
      </c>
      <c r="BH198" s="94">
        <f>IF(U198="sníž. přenesená",N198,0)</f>
        <v>0</v>
      </c>
      <c r="BI198" s="94">
        <f>IF(U198="nulová",N198,0)</f>
        <v>0</v>
      </c>
      <c r="BJ198" s="13" t="s">
        <v>122</v>
      </c>
      <c r="BK198" s="94">
        <f>ROUND(L198*K198,2)</f>
        <v>0</v>
      </c>
      <c r="BL198" s="13" t="s">
        <v>374</v>
      </c>
      <c r="BM198" s="13" t="s">
        <v>375</v>
      </c>
    </row>
    <row r="199" spans="2:65" s="1" customFormat="1" ht="31.5" customHeight="1">
      <c r="B199" s="116"/>
      <c r="C199" s="148" t="s">
        <v>376</v>
      </c>
      <c r="D199" s="148" t="s">
        <v>144</v>
      </c>
      <c r="E199" s="149" t="s">
        <v>377</v>
      </c>
      <c r="F199" s="221" t="s">
        <v>378</v>
      </c>
      <c r="G199" s="222"/>
      <c r="H199" s="222"/>
      <c r="I199" s="222"/>
      <c r="J199" s="150" t="s">
        <v>373</v>
      </c>
      <c r="K199" s="151">
        <v>1</v>
      </c>
      <c r="L199" s="223">
        <v>0</v>
      </c>
      <c r="M199" s="222"/>
      <c r="N199" s="224">
        <f>ROUND(L199*K199,2)</f>
        <v>0</v>
      </c>
      <c r="O199" s="222"/>
      <c r="P199" s="222"/>
      <c r="Q199" s="222"/>
      <c r="R199" s="118"/>
      <c r="T199" s="152" t="s">
        <v>3</v>
      </c>
      <c r="U199" s="38" t="s">
        <v>46</v>
      </c>
      <c r="V199" s="30"/>
      <c r="W199" s="153">
        <f>V199*K199</f>
        <v>0</v>
      </c>
      <c r="X199" s="153">
        <v>0</v>
      </c>
      <c r="Y199" s="153">
        <f>X199*K199</f>
        <v>0</v>
      </c>
      <c r="Z199" s="153">
        <v>0</v>
      </c>
      <c r="AA199" s="154">
        <f>Z199*K199</f>
        <v>0</v>
      </c>
      <c r="AR199" s="13" t="s">
        <v>374</v>
      </c>
      <c r="AT199" s="13" t="s">
        <v>144</v>
      </c>
      <c r="AU199" s="13" t="s">
        <v>22</v>
      </c>
      <c r="AY199" s="13" t="s">
        <v>143</v>
      </c>
      <c r="BE199" s="94">
        <f>IF(U199="základní",N199,0)</f>
        <v>0</v>
      </c>
      <c r="BF199" s="94">
        <f>IF(U199="snížená",N199,0)</f>
        <v>0</v>
      </c>
      <c r="BG199" s="94">
        <f>IF(U199="zákl. přenesená",N199,0)</f>
        <v>0</v>
      </c>
      <c r="BH199" s="94">
        <f>IF(U199="sníž. přenesená",N199,0)</f>
        <v>0</v>
      </c>
      <c r="BI199" s="94">
        <f>IF(U199="nulová",N199,0)</f>
        <v>0</v>
      </c>
      <c r="BJ199" s="13" t="s">
        <v>122</v>
      </c>
      <c r="BK199" s="94">
        <f>ROUND(L199*K199,2)</f>
        <v>0</v>
      </c>
      <c r="BL199" s="13" t="s">
        <v>374</v>
      </c>
      <c r="BM199" s="13" t="s">
        <v>379</v>
      </c>
    </row>
    <row r="200" spans="2:65" s="1" customFormat="1" ht="22.5" customHeight="1">
      <c r="B200" s="116"/>
      <c r="C200" s="155" t="s">
        <v>380</v>
      </c>
      <c r="D200" s="155" t="s">
        <v>206</v>
      </c>
      <c r="E200" s="156" t="s">
        <v>381</v>
      </c>
      <c r="F200" s="228" t="s">
        <v>382</v>
      </c>
      <c r="G200" s="229"/>
      <c r="H200" s="229"/>
      <c r="I200" s="229"/>
      <c r="J200" s="157" t="s">
        <v>373</v>
      </c>
      <c r="K200" s="158">
        <v>1</v>
      </c>
      <c r="L200" s="230">
        <v>0</v>
      </c>
      <c r="M200" s="229"/>
      <c r="N200" s="231">
        <f>ROUND(L200*K200,2)</f>
        <v>0</v>
      </c>
      <c r="O200" s="222"/>
      <c r="P200" s="222"/>
      <c r="Q200" s="222"/>
      <c r="R200" s="118"/>
      <c r="T200" s="152" t="s">
        <v>3</v>
      </c>
      <c r="U200" s="38" t="s">
        <v>46</v>
      </c>
      <c r="V200" s="30"/>
      <c r="W200" s="153">
        <f>V200*K200</f>
        <v>0</v>
      </c>
      <c r="X200" s="153">
        <v>1</v>
      </c>
      <c r="Y200" s="153">
        <f>X200*K200</f>
        <v>1</v>
      </c>
      <c r="Z200" s="153">
        <v>0</v>
      </c>
      <c r="AA200" s="154">
        <f>Z200*K200</f>
        <v>0</v>
      </c>
      <c r="AR200" s="13" t="s">
        <v>374</v>
      </c>
      <c r="AT200" s="13" t="s">
        <v>206</v>
      </c>
      <c r="AU200" s="13" t="s">
        <v>22</v>
      </c>
      <c r="AY200" s="13" t="s">
        <v>143</v>
      </c>
      <c r="BE200" s="94">
        <f>IF(U200="základní",N200,0)</f>
        <v>0</v>
      </c>
      <c r="BF200" s="94">
        <f>IF(U200="snížená",N200,0)</f>
        <v>0</v>
      </c>
      <c r="BG200" s="94">
        <f>IF(U200="zákl. přenesená",N200,0)</f>
        <v>0</v>
      </c>
      <c r="BH200" s="94">
        <f>IF(U200="sníž. přenesená",N200,0)</f>
        <v>0</v>
      </c>
      <c r="BI200" s="94">
        <f>IF(U200="nulová",N200,0)</f>
        <v>0</v>
      </c>
      <c r="BJ200" s="13" t="s">
        <v>122</v>
      </c>
      <c r="BK200" s="94">
        <f>ROUND(L200*K200,2)</f>
        <v>0</v>
      </c>
      <c r="BL200" s="13" t="s">
        <v>374</v>
      </c>
      <c r="BM200" s="13" t="s">
        <v>383</v>
      </c>
    </row>
    <row r="201" spans="2:63" s="1" customFormat="1" ht="49.5" customHeight="1">
      <c r="B201" s="29"/>
      <c r="C201" s="30"/>
      <c r="D201" s="139" t="s">
        <v>384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234">
        <f>BK201</f>
        <v>0</v>
      </c>
      <c r="O201" s="235"/>
      <c r="P201" s="235"/>
      <c r="Q201" s="235"/>
      <c r="R201" s="31"/>
      <c r="T201" s="159"/>
      <c r="U201" s="50"/>
      <c r="V201" s="50"/>
      <c r="W201" s="50"/>
      <c r="X201" s="50"/>
      <c r="Y201" s="50"/>
      <c r="Z201" s="50"/>
      <c r="AA201" s="52"/>
      <c r="AT201" s="13" t="s">
        <v>78</v>
      </c>
      <c r="AU201" s="13" t="s">
        <v>79</v>
      </c>
      <c r="AY201" s="13" t="s">
        <v>385</v>
      </c>
      <c r="BK201" s="94">
        <v>0</v>
      </c>
    </row>
    <row r="202" spans="2:18" s="1" customFormat="1" ht="6.75" customHeight="1"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5"/>
    </row>
  </sheetData>
  <sheetProtection/>
  <mergeCells count="267">
    <mergeCell ref="N164:Q164"/>
    <mergeCell ref="H1:K1"/>
    <mergeCell ref="S2:AC2"/>
    <mergeCell ref="N130:Q130"/>
    <mergeCell ref="N140:Q140"/>
    <mergeCell ref="N184:Q184"/>
    <mergeCell ref="N194:Q194"/>
    <mergeCell ref="N197:Q197"/>
    <mergeCell ref="N201:Q201"/>
    <mergeCell ref="F199:I199"/>
    <mergeCell ref="L199:M199"/>
    <mergeCell ref="N199:Q199"/>
    <mergeCell ref="F200:I200"/>
    <mergeCell ref="L200:M200"/>
    <mergeCell ref="N200:Q200"/>
    <mergeCell ref="F193:I193"/>
    <mergeCell ref="L193:M193"/>
    <mergeCell ref="N193:Q193"/>
    <mergeCell ref="F195:I195"/>
    <mergeCell ref="L195:M195"/>
    <mergeCell ref="N195:Q195"/>
    <mergeCell ref="N196:Q196"/>
    <mergeCell ref="F198:I198"/>
    <mergeCell ref="L198:M198"/>
    <mergeCell ref="N198:Q198"/>
    <mergeCell ref="F196:I196"/>
    <mergeCell ref="L196:M196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2:I182"/>
    <mergeCell ref="L182:M182"/>
    <mergeCell ref="N182:Q182"/>
    <mergeCell ref="F183:I183"/>
    <mergeCell ref="L183:M183"/>
    <mergeCell ref="N183:Q183"/>
    <mergeCell ref="F179:I179"/>
    <mergeCell ref="L179:M179"/>
    <mergeCell ref="N179:Q179"/>
    <mergeCell ref="F181:I181"/>
    <mergeCell ref="L181:M181"/>
    <mergeCell ref="N181:Q181"/>
    <mergeCell ref="N180:Q180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F176:I176"/>
    <mergeCell ref="L176:M176"/>
    <mergeCell ref="N176:Q176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1:I171"/>
    <mergeCell ref="L171:M171"/>
    <mergeCell ref="N171:Q171"/>
    <mergeCell ref="N170:Q170"/>
    <mergeCell ref="F165:I165"/>
    <mergeCell ref="L165:M165"/>
    <mergeCell ref="N165:Q165"/>
    <mergeCell ref="F168:I168"/>
    <mergeCell ref="L168:M168"/>
    <mergeCell ref="N168:Q168"/>
    <mergeCell ref="N166:Q166"/>
    <mergeCell ref="N167:Q167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9:I159"/>
    <mergeCell ref="L159:M159"/>
    <mergeCell ref="N159:Q159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F120:P120"/>
    <mergeCell ref="M122:P122"/>
    <mergeCell ref="M124:Q124"/>
    <mergeCell ref="M125:Q125"/>
    <mergeCell ref="N109:Q109"/>
    <mergeCell ref="L111:Q111"/>
    <mergeCell ref="C117:Q117"/>
    <mergeCell ref="F119:P119"/>
    <mergeCell ref="D107:H107"/>
    <mergeCell ref="N107:Q107"/>
    <mergeCell ref="D108:H108"/>
    <mergeCell ref="N108:Q108"/>
    <mergeCell ref="D105:H105"/>
    <mergeCell ref="N105:Q105"/>
    <mergeCell ref="D106:H106"/>
    <mergeCell ref="N106:Q106"/>
    <mergeCell ref="N100:Q100"/>
    <mergeCell ref="N101:Q101"/>
    <mergeCell ref="N103:Q103"/>
    <mergeCell ref="D104:H104"/>
    <mergeCell ref="N104:Q104"/>
    <mergeCell ref="N96:Q96"/>
    <mergeCell ref="N97:Q97"/>
    <mergeCell ref="N98:Q98"/>
    <mergeCell ref="N99:Q99"/>
    <mergeCell ref="N92:Q92"/>
    <mergeCell ref="N93:Q93"/>
    <mergeCell ref="N94:Q94"/>
    <mergeCell ref="N95:Q95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Kolínský</dc:creator>
  <cp:keywords/>
  <dc:description/>
  <cp:lastModifiedBy>zlatniklubos</cp:lastModifiedBy>
  <dcterms:created xsi:type="dcterms:W3CDTF">2020-03-08T13:37:44Z</dcterms:created>
  <dcterms:modified xsi:type="dcterms:W3CDTF">2020-03-09T09:33:26Z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