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45" windowWidth="24615" windowHeight="13485" firstSheet="1" activeTab="1"/>
  </bookViews>
  <sheets>
    <sheet name="Rekapitulace stavby" sheetId="1" state="veryHidden" r:id="rId1"/>
    <sheet name="1926 - Vrchlabí, Komenské..." sheetId="2" r:id="rId2"/>
  </sheets>
  <definedNames>
    <definedName name="_xlnm._FilterDatabase" localSheetId="1" hidden="1">'1926 - Vrchlabí, Komenské...'!$C$83:$K$186</definedName>
    <definedName name="_xlnm.Print_Titles" localSheetId="1">'1926 - Vrchlabí, Komenské...'!$83:$83</definedName>
    <definedName name="_xlnm.Print_Titles" localSheetId="0">'Rekapitulace stavby'!$52:$52</definedName>
    <definedName name="_xlnm.Print_Area" localSheetId="1">'1926 - Vrchlabí, Komenské...'!$C$4:$J$37,'1926 - Vrchlabí, Komenské...'!$C$43:$J$67,'1926 - Vrchlabí, Komenské...'!$C$73:$K$186</definedName>
    <definedName name="_xlnm.Print_Area" localSheetId="0">'Rekapitulace stavby'!$D$4:$AO$36,'Rekapitulace stavby'!$C$42:$AQ$56</definedName>
  </definedNames>
  <calcPr fullCalcOnLoad="1"/>
</workbook>
</file>

<file path=xl/sharedStrings.xml><?xml version="1.0" encoding="utf-8"?>
<sst xmlns="http://schemas.openxmlformats.org/spreadsheetml/2006/main" count="1443" uniqueCount="376">
  <si>
    <t>Export Komplet</t>
  </si>
  <si>
    <t>VZ</t>
  </si>
  <si>
    <t>2.0</t>
  </si>
  <si>
    <t>ZAMOK</t>
  </si>
  <si>
    <t>False</t>
  </si>
  <si>
    <t>{7abd8331-5877-4a51-8c1f-ca79a6ed967c}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</si>
  <si>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</si>
  <si>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</si>
  <si>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</si>
  <si>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</si>
  <si>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</si>
  <si>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</si>
  <si>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</si>
  <si>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</si>
  <si>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1926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</si>
  <si>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</si>
  <si>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</si>
  <si>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Vrchlabí, Komenského 616 - Úprava vikýře</t>
  </si>
  <si>
    <t>KSO:</t>
  </si>
  <si>
    <t/>
  </si>
  <si>
    <t>CC-CZ:</t>
  </si>
  <si>
    <t>Místo:</t>
  </si>
  <si>
    <t xml:space="preserve"> </t>
  </si>
  <si>
    <t>Datum:</t>
  </si>
  <si>
    <t>28. 8. 2019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</si>
  <si>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</si>
  <si>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</si>
  <si>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</si>
  <si>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</si>
  <si>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</si>
  <si>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</si>
  <si>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</si>
  <si>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60907631</t>
  </si>
  <si>
    <t>Ing. Pavel Starý</t>
  </si>
  <si>
    <t>CZ6311162231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</si>
  <si>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</si>
  <si>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</si>
  <si>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</si>
  <si>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</si>
  <si>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</si>
  <si>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</si>
  <si>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</si>
  <si>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</si>
  <si>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</si>
  <si>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</si>
  <si>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</si>
  <si>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</si>
  <si>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</si>
  <si>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</si>
  <si>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</si>
  <si>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</si>
  <si>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</si>
  <si>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</si>
  <si>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</si>
  <si>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</si>
  <si>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</si>
  <si>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</si>
  <si>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</si>
  <si>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</si>
  <si>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</si>
  <si>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</si>
  <si>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</si>
  <si>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</si>
  <si>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</si>
  <si>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</si>
  <si>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</si>
  <si>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</si>
  <si>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</si>
  <si>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</si>
  <si>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</si>
  <si>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</si>
  <si>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</si>
  <si>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</si>
  <si>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</si>
  <si>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</si>
  <si>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</si>
  <si>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</si>
  <si>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</si>
  <si>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</si>
  <si>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</si>
  <si>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</si>
  <si>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</si>
  <si>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</si>
  <si>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</si>
  <si>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</si>
  <si>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</si>
  <si>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</si>
  <si>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</si>
  <si>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</si>
  <si>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</si>
  <si>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</si>
  <si>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</si>
  <si>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</si>
  <si>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</si>
  <si>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</si>
  <si>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</si>
  <si>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</si>
  <si>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</si>
  <si>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</si>
  <si>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</si>
  <si>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</si>
  <si>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</si>
  <si>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</si>
  <si>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</si>
  <si>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</si>
  <si>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</si>
  <si>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</si>
  <si>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</si>
  <si>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</si>
  <si>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</si>
  <si>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</si>
  <si>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</si>
  <si>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</si>
  <si>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</si>
  <si>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</si>
  <si>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</si>
  <si>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</si>
  <si>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952902601</t>
  </si>
  <si>
    <t>Čištění budov při provádění oprav a udržovacích prací vysátím prachu z trámů, nosníků apod.</t>
  </si>
  <si>
    <t>m2</t>
  </si>
  <si>
    <t>CS ÚRS 2019 01</t>
  </si>
  <si>
    <t>4</t>
  </si>
  <si>
    <t>1783688791</t>
  </si>
  <si>
    <t>VV</t>
  </si>
  <si>
    <t>2,8+6</t>
  </si>
  <si>
    <t>997</t>
  </si>
  <si>
    <t>Přesun sutě</t>
  </si>
  <si>
    <t>9970130R01</t>
  </si>
  <si>
    <t>Vyklizení stavební suti v dotčeném prostoru</t>
  </si>
  <si>
    <t>m3</t>
  </si>
  <si>
    <t>1863266662</t>
  </si>
  <si>
    <t>3</t>
  </si>
  <si>
    <t>997013214</t>
  </si>
  <si>
    <t>Vnitrostaveništní doprava suti a vybouraných hmot vodorovně do 50 m svisle ručně (nošením po schodech) pro budovy a haly výšky přes 12 do 15 m</t>
  </si>
  <si>
    <t>t</t>
  </si>
  <si>
    <t>-1509716223</t>
  </si>
  <si>
    <t>9970138R2</t>
  </si>
  <si>
    <t>Odvoz suti a vybouraných hmot na skládku nebo meziskládku se složením, na vzdálenost Odvoz malého množství suti na řízenou skládku vč.poplatku za skládku</t>
  </si>
  <si>
    <t>soub</t>
  </si>
  <si>
    <t>962385566</t>
  </si>
  <si>
    <t>PSV</t>
  </si>
  <si>
    <t>Práce a dodávky PSV</t>
  </si>
  <si>
    <t>712</t>
  </si>
  <si>
    <t>Povlakové krytiny</t>
  </si>
  <si>
    <t>5</t>
  </si>
  <si>
    <t>712300831</t>
  </si>
  <si>
    <t>Odstranění ze střech plochých do 10° krytiny povlakové jednovrstvé</t>
  </si>
  <si>
    <t>16</t>
  </si>
  <si>
    <t>-1132949649</t>
  </si>
  <si>
    <t>13+4,9</t>
  </si>
  <si>
    <t>713</t>
  </si>
  <si>
    <t>Izolace tepelné</t>
  </si>
  <si>
    <t>6</t>
  </si>
  <si>
    <t>713121111</t>
  </si>
  <si>
    <t>Montáž tepelné izolace podlah rohožemi, pásy, deskami, dílci, bloky (izolační materiál ve specifikaci) kladenými volně jednovrstvá</t>
  </si>
  <si>
    <t>-182591192</t>
  </si>
  <si>
    <t>"S03:" 6</t>
  </si>
  <si>
    <t>7</t>
  </si>
  <si>
    <t>M</t>
  </si>
  <si>
    <t>ISV.8592248000697</t>
  </si>
  <si>
    <t>Isover UNI 40mm, λD = 0,035 (W·m-1·K-1),1200 x 600 x 40 mm, univerzální izolace z čedičových vláken, vhodná zejména mezi a pod krokve.</t>
  </si>
  <si>
    <t>32</t>
  </si>
  <si>
    <t>-1377777636</t>
  </si>
  <si>
    <t>6*1,02 'Přepočtené koeficientem množství</t>
  </si>
  <si>
    <t>8</t>
  </si>
  <si>
    <t>713151111</t>
  </si>
  <si>
    <t>Montáž tepelné izolace střech šikmých rohožemi, pásy, deskami (izolační materiál ve specifikaci) kladenými volně mezi krokve</t>
  </si>
  <si>
    <t>-1183754139</t>
  </si>
  <si>
    <t>"S02:" 2,8</t>
  </si>
  <si>
    <t>"S03:"6</t>
  </si>
  <si>
    <t>Mezisoučet</t>
  </si>
  <si>
    <t>ISV.8592248000871</t>
  </si>
  <si>
    <t>Isover UNI 140mm, λD = 0,035 (W·m-1·K-1),1200 x 600 x 140 mm, univerzální izolace z čedičových vláken, vhodná zejména mezi a pod krokve.</t>
  </si>
  <si>
    <t>-1981692860</t>
  </si>
  <si>
    <t>9,804*1,02 'Přepočtené koeficientem množství</t>
  </si>
  <si>
    <t>10</t>
  </si>
  <si>
    <t>-1634978130</t>
  </si>
  <si>
    <t>11</t>
  </si>
  <si>
    <t>631515179</t>
  </si>
  <si>
    <t>deska tepelně izolační minerální kontaktních fasád podélné vlákno λ=0,036-0,037 tl 30mm</t>
  </si>
  <si>
    <t>1617610828</t>
  </si>
  <si>
    <t>12</t>
  </si>
  <si>
    <t>998713103</t>
  </si>
  <si>
    <t>Přesun hmot pro izolace tepelné stanovený z hmotnosti přesunovaného materiálu vodorovná dopravní vzdálenost do 50 m v objektech výšky přes 12 m do 24 m</t>
  </si>
  <si>
    <t>758640977</t>
  </si>
  <si>
    <t>13</t>
  </si>
  <si>
    <t>998713181</t>
  </si>
  <si>
    <t>Přesun hmot pro izolace tepelné stanovený z hmotnosti přesunovaného materiálu Příplatek k cenám za přesun prováděný bez použití mechanizace pro jakoukoliv výšku objektu</t>
  </si>
  <si>
    <t>-2110520575</t>
  </si>
  <si>
    <t>762</t>
  </si>
  <si>
    <t>Konstrukce tesařské</t>
  </si>
  <si>
    <t>14</t>
  </si>
  <si>
    <t>762083122</t>
  </si>
  <si>
    <t>Práce společné pro tesařské konstrukce impregnace řeziva máčením proti dřevokaznému hmyzu, houbám a plísním, třída ohrožení 3 a 4 (dřevo v exteriéru)</t>
  </si>
  <si>
    <t>1779911141</t>
  </si>
  <si>
    <t>762085112</t>
  </si>
  <si>
    <t>Práce společné pro tesařské konstrukce montáž ocelových spojovacích prostředků (materiál ve specifikaci) svorníků, šroubů délky přes 150 do 300 mm</t>
  </si>
  <si>
    <t>kus</t>
  </si>
  <si>
    <t>2111037598</t>
  </si>
  <si>
    <t>553076R02</t>
  </si>
  <si>
    <t>Svorník do M12 dl.do 0,5m vč.matic a podložek (pozinkováno)</t>
  </si>
  <si>
    <t>407937504</t>
  </si>
  <si>
    <t>17</t>
  </si>
  <si>
    <t>762332922</t>
  </si>
  <si>
    <t>Vázané konstrukce krovů doplnění části střešní vazby z hranolů, nebo hranolků (materiál v ceně), průřezové plochy přes 120 do 224 cm2</t>
  </si>
  <si>
    <t>m</t>
  </si>
  <si>
    <t>1992090768</t>
  </si>
  <si>
    <t>"příložka ke sloupu:" 2,5</t>
  </si>
  <si>
    <t>18</t>
  </si>
  <si>
    <t>762341210</t>
  </si>
  <si>
    <t>Bednění a laťování montáž bednění střech rovných a šikmých sklonu do 60° s vyřezáním otvorů z prken hrubých na sraz tl. do 32 mm</t>
  </si>
  <si>
    <t>-2034754282</t>
  </si>
  <si>
    <t>13+2,8</t>
  </si>
  <si>
    <t>19</t>
  </si>
  <si>
    <t>60511064</t>
  </si>
  <si>
    <t>řezivo jehličnaté středové omítané</t>
  </si>
  <si>
    <t>-353860821</t>
  </si>
  <si>
    <t>15,8*0,024*1,2</t>
  </si>
  <si>
    <t>20</t>
  </si>
  <si>
    <t>762341811</t>
  </si>
  <si>
    <t>Demontáž bednění a laťování bednění střech rovných, obloukových, sklonu do 60° se všemi nadstřešními konstrukcemi z prken hrubých, hoblovaných tl. do 32 mm</t>
  </si>
  <si>
    <t>-778322876</t>
  </si>
  <si>
    <t>76234199R1</t>
  </si>
  <si>
    <t>Očištění povrchu stávajícího bednění od zbytků izolace a hřebíků</t>
  </si>
  <si>
    <t>-1232006940</t>
  </si>
  <si>
    <t>22</t>
  </si>
  <si>
    <t>762342216</t>
  </si>
  <si>
    <t>Bednění a laťování montáž laťování střech jednoduchých sklonu do 60° při osové vzdálenosti latí přes 360 do 600 mm</t>
  </si>
  <si>
    <t>-455863674</t>
  </si>
  <si>
    <t>"S01+S02:"13</t>
  </si>
  <si>
    <t>23</t>
  </si>
  <si>
    <t>60514114</t>
  </si>
  <si>
    <t>řezivo jehličnaté lať impregnovaná dl 4 m</t>
  </si>
  <si>
    <t>-1779005063</t>
  </si>
  <si>
    <t>0,04*0,06*28*1,2</t>
  </si>
  <si>
    <t>0,04*0,06*20*1,2</t>
  </si>
  <si>
    <t>24</t>
  </si>
  <si>
    <t>762395000</t>
  </si>
  <si>
    <t>Spojovací prostředky krovů, bednění a laťování, nadstřešních konstrukcí svory, prkna, hřebíky, pásová ocel, vruty</t>
  </si>
  <si>
    <t>-1876833058</t>
  </si>
  <si>
    <t>0,455+0,139</t>
  </si>
  <si>
    <t>25</t>
  </si>
  <si>
    <t>762521104</t>
  </si>
  <si>
    <t>Položení podlah nehoblovaných na sraz z prken hrubých</t>
  </si>
  <si>
    <t>282507055</t>
  </si>
  <si>
    <t>26</t>
  </si>
  <si>
    <t>1080580758</t>
  </si>
  <si>
    <t>27</t>
  </si>
  <si>
    <t>762595001</t>
  </si>
  <si>
    <t>Spojovací prostředky podlah a podkladových konstrukcí hřebíky, vruty</t>
  </si>
  <si>
    <t>-789244380</t>
  </si>
  <si>
    <t>28</t>
  </si>
  <si>
    <t>998762103</t>
  </si>
  <si>
    <t>Přesun hmot pro konstrukce tesařské stanovený z hmotnosti přesunovaného materiálu vodorovná dopravní vzdálenost do 50 m v objektech výšky přes 12 do 24 m</t>
  </si>
  <si>
    <t>-253133598</t>
  </si>
  <si>
    <t>29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</si>
  <si>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</si>
  <si>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</si>
  <si>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-66853811</t>
  </si>
  <si>
    <t>764</t>
  </si>
  <si>
    <t>Konstrukce klempířské</t>
  </si>
  <si>
    <t>30</t>
  </si>
  <si>
    <t>764001841</t>
  </si>
  <si>
    <t>Demontáž klempířských konstrukcí krytiny ze šablon do suti</t>
  </si>
  <si>
    <t>-487740810</t>
  </si>
  <si>
    <t>31</t>
  </si>
  <si>
    <t>764001843</t>
  </si>
  <si>
    <t>Demontáž klempířských konstrukcí krytiny ze šablon k dalšímu použití</t>
  </si>
  <si>
    <t>1539947999</t>
  </si>
  <si>
    <t>764021401</t>
  </si>
  <si>
    <t>Podkladní plech z hliníkového plechu rš 150 mm</t>
  </si>
  <si>
    <t>-875718461</t>
  </si>
  <si>
    <t>"k záv.liště:" 2,5+2,8</t>
  </si>
  <si>
    <t>33</t>
  </si>
  <si>
    <t>7640214R10</t>
  </si>
  <si>
    <t xml:space="preserve">Ochranná mřížka větrací mezery z Al děrovaného plechu </t>
  </si>
  <si>
    <t>-80014508</t>
  </si>
  <si>
    <t>4,3*2</t>
  </si>
  <si>
    <t>34</t>
  </si>
  <si>
    <t>764101153</t>
  </si>
  <si>
    <t>Montáž krytiny z plechu s úpravou u okapů, prostupů a výčnělků střechy rovné ze šablon, počet kusů do 4 ks/m2 přes 30 do 60°</t>
  </si>
  <si>
    <t>-1817095146</t>
  </si>
  <si>
    <t>"zpět navazující rozkryté šablony:"4,9</t>
  </si>
  <si>
    <t>35</t>
  </si>
  <si>
    <t>764121411</t>
  </si>
  <si>
    <t>Krytina z hliníkového plechu s úpravou u okapů, prostupů a výčnělků střechy rovné drážkováním ze svitků rš 670 mm, sklon střechy do 30°</t>
  </si>
  <si>
    <t>833689595</t>
  </si>
  <si>
    <t>"střecha + zatažení pod šablony:" 13+4,9</t>
  </si>
  <si>
    <t>"závětrné lišty, okap:" 0,2*(2,5+2,8)+0,08*4,3</t>
  </si>
  <si>
    <t>36</t>
  </si>
  <si>
    <t>764121491</t>
  </si>
  <si>
    <t>Krytina z hliníkového plechu s úpravou u okapů, prostupů a výčnělků Příplatek k cenám za těsnění drážek ve sklonu do 10°</t>
  </si>
  <si>
    <t>-1433567628</t>
  </si>
  <si>
    <t>37</t>
  </si>
  <si>
    <t>764222431</t>
  </si>
  <si>
    <t>Oplechování střešních prvků z hliníkového plechu okapu okapovým plechem střechy rovné rš 150 mm</t>
  </si>
  <si>
    <t>789902900</t>
  </si>
  <si>
    <t>"okapnička:" 4,3</t>
  </si>
  <si>
    <t>38</t>
  </si>
  <si>
    <t>764223455</t>
  </si>
  <si>
    <t>Oplechování střešních prvků z hliníkového plechu sněhový zachytávač průbežný jednotrubkový</t>
  </si>
  <si>
    <t>-1504714059</t>
  </si>
  <si>
    <t>39</t>
  </si>
  <si>
    <t>764223456</t>
  </si>
  <si>
    <t>Oplechování střešních prvků z hliníkového plechu sněhový zachytávač průbežný dvoutrubkový</t>
  </si>
  <si>
    <t>2099916655</t>
  </si>
  <si>
    <t>40</t>
  </si>
  <si>
    <t>764226R11</t>
  </si>
  <si>
    <t>At.profilovaný podkladní pás z hliníkového plechu s povrchovou úpravou,mechanicky kotvené, rš 200 mm (viz detail vikýře(</t>
  </si>
  <si>
    <t>1321615519</t>
  </si>
  <si>
    <t>765</t>
  </si>
  <si>
    <t>Krytina skládaná</t>
  </si>
  <si>
    <t>41</t>
  </si>
  <si>
    <t>765191001</t>
  </si>
  <si>
    <t>Montáž pojistné hydroizolační fólie kladené ve sklonu do 20° lepením (vodotěsné podstřeší) na bednění nebo tepelnou izolaci</t>
  </si>
  <si>
    <t>1535309411</t>
  </si>
  <si>
    <t>42</t>
  </si>
  <si>
    <t>283290R01</t>
  </si>
  <si>
    <t>fólie kontaktní difuzně propustná pro doplňkovou hydroizolační vrstvu,  integrovaná samolepící páska - dle doporučení dodavatele krytiny</t>
  </si>
  <si>
    <t>-551915444</t>
  </si>
  <si>
    <t>13*1,1 'Přepočtené koeficientem množství</t>
  </si>
  <si>
    <t>43</t>
  </si>
  <si>
    <t>-653199352</t>
  </si>
  <si>
    <t>44</t>
  </si>
  <si>
    <t>283292205</t>
  </si>
  <si>
    <t>fólie kontaktní difuzně propustná pro doplňkovou hydroizolační vrstvu, monolitická dvouvrstvá PES 270g/m2, s integrovaným samolepícím spojem</t>
  </si>
  <si>
    <t>-202548636</t>
  </si>
  <si>
    <t>45</t>
  </si>
  <si>
    <t>765191011</t>
  </si>
  <si>
    <t>Montáž pojistné hydroizolační fólie kladené ve sklonu přes 20° volně na krokve</t>
  </si>
  <si>
    <t>1861045064</t>
  </si>
  <si>
    <t>"parozábrana na bednění a krokvích S02:" 2,8*1,3</t>
  </si>
  <si>
    <t>"parozábrana na bednění a krokvích S03:" 6*1,3</t>
  </si>
  <si>
    <t>46</t>
  </si>
  <si>
    <t>283290R11</t>
  </si>
  <si>
    <t>parobrzdná zábrana s proměnnými difúzními vlastnostmi, rd=0,2-5m, 90g/m2 ( příklad folie s uvedemými vlastnostmi DORKEN DELTA-NOVAFLEXX)</t>
  </si>
  <si>
    <t>-723586637</t>
  </si>
  <si>
    <t>47</t>
  </si>
  <si>
    <t>765191013</t>
  </si>
  <si>
    <t>Montáž pojistné hydroizolační fólie kladené ve sklonu přes 20° volně na bednění nebo tepelnou izolaci</t>
  </si>
  <si>
    <t>239623488</t>
  </si>
  <si>
    <t>48</t>
  </si>
  <si>
    <t>628211092</t>
  </si>
  <si>
    <t>asfaltový pás separační se samolepícími spoji, určený k pokládce na bednění, vhodný jako podkladní vrstva plechové falcované a skládané krytiny</t>
  </si>
  <si>
    <t>-92475364</t>
  </si>
  <si>
    <t>4,9*1,1 'Přepočtené koeficientem množství</t>
  </si>
  <si>
    <t>49</t>
  </si>
  <si>
    <t>765191031</t>
  </si>
  <si>
    <t>Montáž pojistné hydroizolační fólie lepení těsnících pásků pod kontralatě</t>
  </si>
  <si>
    <t>-2097387809</t>
  </si>
  <si>
    <t>50</t>
  </si>
  <si>
    <t>283293R1</t>
  </si>
  <si>
    <t>páska těsnící impregnovaná k utěsnění mezi pojistnou hydroizolací a kontralatí</t>
  </si>
  <si>
    <t>301021524</t>
  </si>
  <si>
    <t>28*1,1 'Přepočtené koeficientem množství</t>
  </si>
  <si>
    <t>51</t>
  </si>
  <si>
    <t>998765103</t>
  </si>
  <si>
    <t>Přesun hmot pro krytiny skládané stanovený z hmotnosti přesunovaného materiálu vodorovná dopravní vzdálenost do 50 m na objektech výšky přes 12 do 24 m</t>
  </si>
  <si>
    <t>-1346263612</t>
  </si>
  <si>
    <t>52</t>
  </si>
  <si>
    <t>998765181</t>
  </si>
  <si>
    <t>Přesun hmot pro krytiny skládané stanovený z hmotnosti přesunovaného materiálu Příplatek k cenám za přesun prováděný bez použití mechanizace pro jakoukoliv výšku objektu</t>
  </si>
  <si>
    <t>-339866870</t>
  </si>
  <si>
    <t>VRN</t>
  </si>
  <si>
    <t>Vedlejší rozpočtové náklady</t>
  </si>
  <si>
    <t>VRN9</t>
  </si>
  <si>
    <t>Ostatní náklady</t>
  </si>
  <si>
    <t>53</t>
  </si>
  <si>
    <t>090001002</t>
  </si>
  <si>
    <t>Ostatní náklady zhotovitele (např.doprava/ubytování pracovníků, dopravné subdodavatelů, přeprava strojů .. a jiné...)</t>
  </si>
  <si>
    <t>1024</t>
  </si>
  <si>
    <t>-721125918</t>
  </si>
  <si>
    <t>54</t>
  </si>
  <si>
    <t>090001025</t>
  </si>
  <si>
    <t>Práce drobného rozsahu</t>
  </si>
  <si>
    <t>-789035294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</si>
</sst>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8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21" borderId="5" applyNumberFormat="0" applyAlignment="0" applyProtection="0"/>
    <xf numFmtId="0" fontId="42" fillId="7" borderId="1" applyNumberFormat="0" applyAlignment="0" applyProtection="0"/>
    <xf numFmtId="0" fontId="4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3" borderId="0" xfId="0" applyFont="1" applyFill="1" applyAlignment="1" applyProtection="1">
      <alignment horizontal="left" vertical="center"/>
      <protection locked="0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20" borderId="0" xfId="0" applyFont="1" applyFill="1" applyAlignment="1" applyProtection="1">
      <alignment vertical="center"/>
      <protection/>
    </xf>
    <xf numFmtId="0" fontId="5" fillId="20" borderId="15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5" fillId="2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1" fillId="20" borderId="22" xfId="0" applyFont="1" applyFill="1" applyBorder="1" applyAlignment="1" applyProtection="1">
      <alignment horizontal="center" vertical="center"/>
      <protection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19" fillId="0" borderId="2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49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27" fillId="0" borderId="28" xfId="0" applyNumberFormat="1" applyFont="1" applyBorder="1" applyAlignment="1" applyProtection="1">
      <alignment vertical="center"/>
      <protection/>
    </xf>
    <xf numFmtId="4" fontId="27" fillId="0" borderId="29" xfId="0" applyNumberFormat="1" applyFont="1" applyBorder="1" applyAlignment="1" applyProtection="1">
      <alignment vertical="center"/>
      <protection/>
    </xf>
    <xf numFmtId="166" fontId="27" fillId="0" borderId="29" xfId="0" applyNumberFormat="1" applyFont="1" applyBorder="1" applyAlignment="1" applyProtection="1">
      <alignment vertical="center"/>
      <protection/>
    </xf>
    <xf numFmtId="4" fontId="27" fillId="0" borderId="3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20" borderId="0" xfId="0" applyFont="1" applyFill="1" applyAlignment="1">
      <alignment vertical="center"/>
    </xf>
    <xf numFmtId="0" fontId="5" fillId="20" borderId="15" xfId="0" applyFont="1" applyFill="1" applyBorder="1" applyAlignment="1">
      <alignment horizontal="left" vertical="center"/>
    </xf>
    <xf numFmtId="0" fontId="0" fillId="20" borderId="16" xfId="0" applyFont="1" applyFill="1" applyBorder="1" applyAlignment="1">
      <alignment vertical="center"/>
    </xf>
    <xf numFmtId="0" fontId="5" fillId="20" borderId="16" xfId="0" applyFont="1" applyFill="1" applyBorder="1" applyAlignment="1">
      <alignment horizontal="right" vertical="center"/>
    </xf>
    <xf numFmtId="0" fontId="5" fillId="20" borderId="16" xfId="0" applyFont="1" applyFill="1" applyBorder="1" applyAlignment="1">
      <alignment horizontal="center" vertical="center"/>
    </xf>
    <xf numFmtId="0" fontId="0" fillId="20" borderId="16" xfId="0" applyFont="1" applyFill="1" applyBorder="1" applyAlignment="1" applyProtection="1">
      <alignment vertical="center"/>
      <protection locked="0"/>
    </xf>
    <xf numFmtId="4" fontId="5" fillId="20" borderId="16" xfId="0" applyNumberFormat="1" applyFont="1" applyFill="1" applyBorder="1" applyAlignment="1">
      <alignment vertical="center"/>
    </xf>
    <xf numFmtId="0" fontId="0" fillId="20" borderId="2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21" fillId="20" borderId="0" xfId="0" applyFont="1" applyFill="1" applyAlignment="1" applyProtection="1">
      <alignment horizontal="left" vertical="center"/>
      <protection/>
    </xf>
    <xf numFmtId="0" fontId="0" fillId="20" borderId="0" xfId="0" applyFont="1" applyFill="1" applyAlignment="1" applyProtection="1">
      <alignment vertical="center"/>
      <protection locked="0"/>
    </xf>
    <xf numFmtId="0" fontId="21" fillId="20" borderId="0" xfId="0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 locked="0"/>
    </xf>
    <xf numFmtId="4" fontId="7" fillId="0" borderId="29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 locked="0"/>
    </xf>
    <xf numFmtId="4" fontId="8" fillId="0" borderId="29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1" fillId="20" borderId="23" xfId="0" applyFont="1" applyFill="1" applyBorder="1" applyAlignment="1" applyProtection="1">
      <alignment horizontal="center" vertical="center" wrapText="1"/>
      <protection/>
    </xf>
    <xf numFmtId="0" fontId="21" fillId="20" borderId="24" xfId="0" applyFont="1" applyFill="1" applyBorder="1" applyAlignment="1" applyProtection="1">
      <alignment horizontal="center" vertical="center" wrapText="1"/>
      <protection/>
    </xf>
    <xf numFmtId="0" fontId="21" fillId="20" borderId="24" xfId="0" applyFont="1" applyFill="1" applyBorder="1" applyAlignment="1" applyProtection="1">
      <alignment horizontal="center" vertical="center" wrapText="1"/>
      <protection locked="0"/>
    </xf>
    <xf numFmtId="0" fontId="21" fillId="20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166" fontId="29" fillId="0" borderId="20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2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31" xfId="0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167" fontId="21" fillId="0" borderId="31" xfId="0" applyNumberFormat="1" applyFont="1" applyBorder="1" applyAlignment="1" applyProtection="1">
      <alignment vertical="center"/>
      <protection/>
    </xf>
    <xf numFmtId="4" fontId="21" fillId="23" borderId="31" xfId="0" applyNumberFormat="1" applyFont="1" applyFill="1" applyBorder="1" applyAlignment="1" applyProtection="1">
      <alignment vertical="center"/>
      <protection locked="0"/>
    </xf>
    <xf numFmtId="4" fontId="21" fillId="0" borderId="31" xfId="0" applyNumberFormat="1" applyFont="1" applyBorder="1" applyAlignment="1" applyProtection="1">
      <alignment vertical="center"/>
      <protection/>
    </xf>
    <xf numFmtId="0" fontId="22" fillId="23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2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2" fillId="0" borderId="31" xfId="0" applyFont="1" applyBorder="1" applyAlignment="1" applyProtection="1">
      <alignment horizontal="center" vertical="center"/>
      <protection/>
    </xf>
    <xf numFmtId="49" fontId="32" fillId="0" borderId="31" xfId="0" applyNumberFormat="1" applyFont="1" applyBorder="1" applyAlignment="1" applyProtection="1">
      <alignment horizontal="left" vertical="center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167" fontId="32" fillId="0" borderId="31" xfId="0" applyNumberFormat="1" applyFont="1" applyBorder="1" applyAlignment="1" applyProtection="1">
      <alignment vertical="center"/>
      <protection/>
    </xf>
    <xf numFmtId="4" fontId="32" fillId="23" borderId="31" xfId="0" applyNumberFormat="1" applyFont="1" applyFill="1" applyBorder="1" applyAlignment="1" applyProtection="1">
      <alignment vertical="center"/>
      <protection locked="0"/>
    </xf>
    <xf numFmtId="4" fontId="32" fillId="0" borderId="31" xfId="0" applyNumberFormat="1" applyFont="1" applyBorder="1" applyAlignment="1" applyProtection="1">
      <alignment vertical="center"/>
      <protection/>
    </xf>
    <xf numFmtId="0" fontId="33" fillId="0" borderId="12" xfId="0" applyFont="1" applyBorder="1" applyAlignment="1">
      <alignment vertical="center"/>
    </xf>
    <xf numFmtId="0" fontId="32" fillId="2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1" fillId="0" borderId="2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2" fillId="23" borderId="28" xfId="0" applyFont="1" applyFill="1" applyBorder="1" applyAlignment="1" applyProtection="1">
      <alignment horizontal="left" vertical="center"/>
      <protection locked="0"/>
    </xf>
    <xf numFmtId="0" fontId="22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166" fontId="22" fillId="0" borderId="29" xfId="0" applyNumberFormat="1" applyFont="1" applyBorder="1" applyAlignment="1" applyProtection="1">
      <alignment vertical="center"/>
      <protection/>
    </xf>
    <xf numFmtId="166" fontId="22" fillId="0" borderId="30" xfId="0" applyNumberFormat="1" applyFont="1" applyBorder="1" applyAlignment="1" applyProtection="1">
      <alignment vertical="center"/>
      <protection/>
    </xf>
    <xf numFmtId="0" fontId="5" fillId="20" borderId="16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4" fontId="5" fillId="20" borderId="16" xfId="0" applyNumberFormat="1" applyFont="1" applyFill="1" applyBorder="1" applyAlignment="1" applyProtection="1">
      <alignment vertical="center"/>
      <protection/>
    </xf>
    <xf numFmtId="0" fontId="0" fillId="20" borderId="22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1" fillId="20" borderId="15" xfId="0" applyFont="1" applyFill="1" applyBorder="1" applyAlignment="1" applyProtection="1">
      <alignment horizontal="center" vertical="center"/>
      <protection/>
    </xf>
    <xf numFmtId="0" fontId="21" fillId="20" borderId="16" xfId="0" applyFont="1" applyFill="1" applyBorder="1" applyAlignment="1" applyProtection="1">
      <alignment horizontal="left" vertical="center"/>
      <protection/>
    </xf>
    <xf numFmtId="0" fontId="21" fillId="20" borderId="16" xfId="0" applyFont="1" applyFill="1" applyBorder="1" applyAlignment="1" applyProtection="1">
      <alignment horizontal="center" vertical="center"/>
      <protection/>
    </xf>
    <xf numFmtId="0" fontId="21" fillId="20" borderId="16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75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36" t="s">
        <v>14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0"/>
      <c r="AQ5" s="20"/>
      <c r="AR5" s="18"/>
      <c r="BE5" s="264" t="s">
        <v>15</v>
      </c>
      <c r="BS5" s="15" t="s">
        <v>6</v>
      </c>
    </row>
    <row r="6" spans="2:71" ht="36.7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161" t="s">
        <v>17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0"/>
      <c r="AQ6" s="20"/>
      <c r="AR6" s="18"/>
      <c r="BE6" s="265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265"/>
      <c r="BS7" s="15" t="s">
        <v>6</v>
      </c>
    </row>
    <row r="8" spans="2:7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265"/>
      <c r="BS8" s="15" t="s">
        <v>6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5"/>
      <c r="BS9" s="15" t="s">
        <v>6</v>
      </c>
    </row>
    <row r="10" spans="2:7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65"/>
      <c r="BS10" s="15" t="s">
        <v>6</v>
      </c>
    </row>
    <row r="11" spans="2:71" ht="18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65"/>
      <c r="BS11" s="15" t="s">
        <v>6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5"/>
      <c r="BS12" s="15" t="s">
        <v>6</v>
      </c>
    </row>
    <row r="13" spans="2:7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30</v>
      </c>
      <c r="AO13" s="20"/>
      <c r="AP13" s="20"/>
      <c r="AQ13" s="20"/>
      <c r="AR13" s="18"/>
      <c r="BE13" s="265"/>
      <c r="BS13" s="15" t="s">
        <v>6</v>
      </c>
    </row>
    <row r="14" spans="2:71" ht="12.75">
      <c r="B14" s="19"/>
      <c r="C14" s="20"/>
      <c r="D14" s="20"/>
      <c r="E14" s="65" t="s">
        <v>30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65"/>
      <c r="BS14" s="15" t="s">
        <v>6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5"/>
      <c r="BS15" s="15" t="s">
        <v>4</v>
      </c>
    </row>
    <row r="16" spans="2:7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32</v>
      </c>
      <c r="AO16" s="20"/>
      <c r="AP16" s="20"/>
      <c r="AQ16" s="20"/>
      <c r="AR16" s="18"/>
      <c r="BE16" s="265"/>
      <c r="BS16" s="15" t="s">
        <v>4</v>
      </c>
    </row>
    <row r="17" spans="2:71" ht="18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34</v>
      </c>
      <c r="AO17" s="20"/>
      <c r="AP17" s="20"/>
      <c r="AQ17" s="20"/>
      <c r="AR17" s="18"/>
      <c r="BE17" s="265"/>
      <c r="BS17" s="15" t="s">
        <v>35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5"/>
      <c r="BS18" s="15" t="s">
        <v>6</v>
      </c>
    </row>
    <row r="19" spans="2:71" ht="12" customHeight="1">
      <c r="B19" s="19"/>
      <c r="C19" s="20"/>
      <c r="D19" s="27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65"/>
      <c r="BS19" s="15" t="s">
        <v>6</v>
      </c>
    </row>
    <row r="20" spans="2:71" ht="18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65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5"/>
    </row>
    <row r="22" spans="2:57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5"/>
    </row>
    <row r="23" spans="2:57" ht="51" customHeight="1">
      <c r="B23" s="19"/>
      <c r="C23" s="20"/>
      <c r="D23" s="20"/>
      <c r="E23" s="262" t="s">
        <v>39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0"/>
      <c r="AP23" s="20"/>
      <c r="AQ23" s="20"/>
      <c r="AR23" s="18"/>
      <c r="BE23" s="265"/>
    </row>
    <row r="24" spans="2:57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5"/>
    </row>
    <row r="25" spans="2:57" ht="6.7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5"/>
    </row>
    <row r="26" spans="1:57" s="1" customFormat="1" ht="25.5" customHeight="1">
      <c r="A26" s="32"/>
      <c r="B26" s="33"/>
      <c r="C26" s="34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7">
        <f>ROUND(AG54,2)</f>
        <v>0</v>
      </c>
      <c r="AL26" s="268"/>
      <c r="AM26" s="268"/>
      <c r="AN26" s="268"/>
      <c r="AO26" s="268"/>
      <c r="AP26" s="34"/>
      <c r="AQ26" s="34"/>
      <c r="AR26" s="37"/>
      <c r="BE26" s="265"/>
    </row>
    <row r="27" spans="1:57" s="1" customFormat="1" ht="6.7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5"/>
    </row>
    <row r="28" spans="1:57" s="1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63" t="s">
        <v>41</v>
      </c>
      <c r="M28" s="263"/>
      <c r="N28" s="263"/>
      <c r="O28" s="263"/>
      <c r="P28" s="263"/>
      <c r="Q28" s="34"/>
      <c r="R28" s="34"/>
      <c r="S28" s="34"/>
      <c r="T28" s="34"/>
      <c r="U28" s="34"/>
      <c r="V28" s="34"/>
      <c r="W28" s="263" t="s">
        <v>42</v>
      </c>
      <c r="X28" s="263"/>
      <c r="Y28" s="263"/>
      <c r="Z28" s="263"/>
      <c r="AA28" s="263"/>
      <c r="AB28" s="263"/>
      <c r="AC28" s="263"/>
      <c r="AD28" s="263"/>
      <c r="AE28" s="263"/>
      <c r="AF28" s="34"/>
      <c r="AG28" s="34"/>
      <c r="AH28" s="34"/>
      <c r="AI28" s="34"/>
      <c r="AJ28" s="34"/>
      <c r="AK28" s="263" t="s">
        <v>43</v>
      </c>
      <c r="AL28" s="263"/>
      <c r="AM28" s="263"/>
      <c r="AN28" s="263"/>
      <c r="AO28" s="263"/>
      <c r="AP28" s="34"/>
      <c r="AQ28" s="34"/>
      <c r="AR28" s="37"/>
      <c r="BE28" s="265"/>
    </row>
    <row r="29" spans="2:57" s="2" customFormat="1" ht="14.25" customHeight="1">
      <c r="B29" s="38"/>
      <c r="C29" s="39"/>
      <c r="D29" s="27" t="s">
        <v>44</v>
      </c>
      <c r="E29" s="39"/>
      <c r="F29" s="27" t="s">
        <v>45</v>
      </c>
      <c r="G29" s="39"/>
      <c r="H29" s="39"/>
      <c r="I29" s="39"/>
      <c r="J29" s="39"/>
      <c r="K29" s="39"/>
      <c r="L29" s="238">
        <v>0.21</v>
      </c>
      <c r="M29" s="239"/>
      <c r="N29" s="239"/>
      <c r="O29" s="239"/>
      <c r="P29" s="239"/>
      <c r="Q29" s="39"/>
      <c r="R29" s="39"/>
      <c r="S29" s="39"/>
      <c r="T29" s="39"/>
      <c r="U29" s="39"/>
      <c r="V29" s="39"/>
      <c r="W29" s="260">
        <f>ROUND(AZ54,2)</f>
        <v>0</v>
      </c>
      <c r="X29" s="239"/>
      <c r="Y29" s="239"/>
      <c r="Z29" s="239"/>
      <c r="AA29" s="239"/>
      <c r="AB29" s="239"/>
      <c r="AC29" s="239"/>
      <c r="AD29" s="239"/>
      <c r="AE29" s="239"/>
      <c r="AF29" s="39"/>
      <c r="AG29" s="39"/>
      <c r="AH29" s="39"/>
      <c r="AI29" s="39"/>
      <c r="AJ29" s="39"/>
      <c r="AK29" s="260">
        <f>ROUND(AV54,2)</f>
        <v>0</v>
      </c>
      <c r="AL29" s="239"/>
      <c r="AM29" s="239"/>
      <c r="AN29" s="239"/>
      <c r="AO29" s="239"/>
      <c r="AP29" s="39"/>
      <c r="AQ29" s="39"/>
      <c r="AR29" s="40"/>
      <c r="BE29" s="266"/>
    </row>
    <row r="30" spans="2:57" s="2" customFormat="1" ht="14.25" customHeight="1">
      <c r="B30" s="38"/>
      <c r="C30" s="39"/>
      <c r="D30" s="39"/>
      <c r="E30" s="39"/>
      <c r="F30" s="27" t="s">
        <v>46</v>
      </c>
      <c r="G30" s="39"/>
      <c r="H30" s="39"/>
      <c r="I30" s="39"/>
      <c r="J30" s="39"/>
      <c r="K30" s="39"/>
      <c r="L30" s="238">
        <v>0.15</v>
      </c>
      <c r="M30" s="239"/>
      <c r="N30" s="239"/>
      <c r="O30" s="239"/>
      <c r="P30" s="239"/>
      <c r="Q30" s="39"/>
      <c r="R30" s="39"/>
      <c r="S30" s="39"/>
      <c r="T30" s="39"/>
      <c r="U30" s="39"/>
      <c r="V30" s="39"/>
      <c r="W30" s="260">
        <f>ROUND(BA54,2)</f>
        <v>0</v>
      </c>
      <c r="X30" s="239"/>
      <c r="Y30" s="239"/>
      <c r="Z30" s="239"/>
      <c r="AA30" s="239"/>
      <c r="AB30" s="239"/>
      <c r="AC30" s="239"/>
      <c r="AD30" s="239"/>
      <c r="AE30" s="239"/>
      <c r="AF30" s="39"/>
      <c r="AG30" s="39"/>
      <c r="AH30" s="39"/>
      <c r="AI30" s="39"/>
      <c r="AJ30" s="39"/>
      <c r="AK30" s="260">
        <f>ROUND(AW54,2)</f>
        <v>0</v>
      </c>
      <c r="AL30" s="239"/>
      <c r="AM30" s="239"/>
      <c r="AN30" s="239"/>
      <c r="AO30" s="239"/>
      <c r="AP30" s="39"/>
      <c r="AQ30" s="39"/>
      <c r="AR30" s="40"/>
      <c r="BE30" s="266"/>
    </row>
    <row r="31" spans="2:57" s="2" customFormat="1" ht="14.25" customHeight="1" hidden="1">
      <c r="B31" s="38"/>
      <c r="C31" s="39"/>
      <c r="D31" s="39"/>
      <c r="E31" s="39"/>
      <c r="F31" s="27" t="s">
        <v>47</v>
      </c>
      <c r="G31" s="39"/>
      <c r="H31" s="39"/>
      <c r="I31" s="39"/>
      <c r="J31" s="39"/>
      <c r="K31" s="39"/>
      <c r="L31" s="238">
        <v>0.21</v>
      </c>
      <c r="M31" s="239"/>
      <c r="N31" s="239"/>
      <c r="O31" s="239"/>
      <c r="P31" s="239"/>
      <c r="Q31" s="39"/>
      <c r="R31" s="39"/>
      <c r="S31" s="39"/>
      <c r="T31" s="39"/>
      <c r="U31" s="39"/>
      <c r="V31" s="39"/>
      <c r="W31" s="260">
        <f>ROUND(BB54,2)</f>
        <v>0</v>
      </c>
      <c r="X31" s="239"/>
      <c r="Y31" s="239"/>
      <c r="Z31" s="239"/>
      <c r="AA31" s="239"/>
      <c r="AB31" s="239"/>
      <c r="AC31" s="239"/>
      <c r="AD31" s="239"/>
      <c r="AE31" s="239"/>
      <c r="AF31" s="39"/>
      <c r="AG31" s="39"/>
      <c r="AH31" s="39"/>
      <c r="AI31" s="39"/>
      <c r="AJ31" s="39"/>
      <c r="AK31" s="260">
        <v>0</v>
      </c>
      <c r="AL31" s="239"/>
      <c r="AM31" s="239"/>
      <c r="AN31" s="239"/>
      <c r="AO31" s="239"/>
      <c r="AP31" s="39"/>
      <c r="AQ31" s="39"/>
      <c r="AR31" s="40"/>
      <c r="BE31" s="266"/>
    </row>
    <row r="32" spans="2:57" s="2" customFormat="1" ht="14.25" customHeight="1" hidden="1">
      <c r="B32" s="38"/>
      <c r="C32" s="39"/>
      <c r="D32" s="39"/>
      <c r="E32" s="39"/>
      <c r="F32" s="27" t="s">
        <v>48</v>
      </c>
      <c r="G32" s="39"/>
      <c r="H32" s="39"/>
      <c r="I32" s="39"/>
      <c r="J32" s="39"/>
      <c r="K32" s="39"/>
      <c r="L32" s="238">
        <v>0.15</v>
      </c>
      <c r="M32" s="239"/>
      <c r="N32" s="239"/>
      <c r="O32" s="239"/>
      <c r="P32" s="239"/>
      <c r="Q32" s="39"/>
      <c r="R32" s="39"/>
      <c r="S32" s="39"/>
      <c r="T32" s="39"/>
      <c r="U32" s="39"/>
      <c r="V32" s="39"/>
      <c r="W32" s="260">
        <f>ROUND(BC54,2)</f>
        <v>0</v>
      </c>
      <c r="X32" s="239"/>
      <c r="Y32" s="239"/>
      <c r="Z32" s="239"/>
      <c r="AA32" s="239"/>
      <c r="AB32" s="239"/>
      <c r="AC32" s="239"/>
      <c r="AD32" s="239"/>
      <c r="AE32" s="239"/>
      <c r="AF32" s="39"/>
      <c r="AG32" s="39"/>
      <c r="AH32" s="39"/>
      <c r="AI32" s="39"/>
      <c r="AJ32" s="39"/>
      <c r="AK32" s="260">
        <v>0</v>
      </c>
      <c r="AL32" s="239"/>
      <c r="AM32" s="239"/>
      <c r="AN32" s="239"/>
      <c r="AO32" s="239"/>
      <c r="AP32" s="39"/>
      <c r="AQ32" s="39"/>
      <c r="AR32" s="40"/>
      <c r="BE32" s="266"/>
    </row>
    <row r="33" spans="2:44" s="2" customFormat="1" ht="14.25" customHeight="1" hidden="1">
      <c r="B33" s="38"/>
      <c r="C33" s="39"/>
      <c r="D33" s="39"/>
      <c r="E33" s="39"/>
      <c r="F33" s="27" t="s">
        <v>49</v>
      </c>
      <c r="G33" s="39"/>
      <c r="H33" s="39"/>
      <c r="I33" s="39"/>
      <c r="J33" s="39"/>
      <c r="K33" s="39"/>
      <c r="L33" s="238">
        <v>0</v>
      </c>
      <c r="M33" s="239"/>
      <c r="N33" s="239"/>
      <c r="O33" s="239"/>
      <c r="P33" s="239"/>
      <c r="Q33" s="39"/>
      <c r="R33" s="39"/>
      <c r="S33" s="39"/>
      <c r="T33" s="39"/>
      <c r="U33" s="39"/>
      <c r="V33" s="39"/>
      <c r="W33" s="260">
        <f>ROUND(BD54,2)</f>
        <v>0</v>
      </c>
      <c r="X33" s="239"/>
      <c r="Y33" s="239"/>
      <c r="Z33" s="239"/>
      <c r="AA33" s="239"/>
      <c r="AB33" s="239"/>
      <c r="AC33" s="239"/>
      <c r="AD33" s="239"/>
      <c r="AE33" s="239"/>
      <c r="AF33" s="39"/>
      <c r="AG33" s="39"/>
      <c r="AH33" s="39"/>
      <c r="AI33" s="39"/>
      <c r="AJ33" s="39"/>
      <c r="AK33" s="260">
        <v>0</v>
      </c>
      <c r="AL33" s="239"/>
      <c r="AM33" s="239"/>
      <c r="AN33" s="239"/>
      <c r="AO33" s="239"/>
      <c r="AP33" s="39"/>
      <c r="AQ33" s="39"/>
      <c r="AR33" s="40"/>
    </row>
    <row r="34" spans="1:57" s="1" customFormat="1" ht="6.7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1" customFormat="1" ht="25.5" customHeight="1">
      <c r="A35" s="32"/>
      <c r="B35" s="33"/>
      <c r="C35" s="41"/>
      <c r="D35" s="42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51</v>
      </c>
      <c r="U35" s="43"/>
      <c r="V35" s="43"/>
      <c r="W35" s="43"/>
      <c r="X35" s="231" t="s">
        <v>52</v>
      </c>
      <c r="Y35" s="232"/>
      <c r="Z35" s="232"/>
      <c r="AA35" s="232"/>
      <c r="AB35" s="232"/>
      <c r="AC35" s="43"/>
      <c r="AD35" s="43"/>
      <c r="AE35" s="43"/>
      <c r="AF35" s="43"/>
      <c r="AG35" s="43"/>
      <c r="AH35" s="43"/>
      <c r="AI35" s="43"/>
      <c r="AJ35" s="43"/>
      <c r="AK35" s="233">
        <f>SUM(AK26:AK33)</f>
        <v>0</v>
      </c>
      <c r="AL35" s="232"/>
      <c r="AM35" s="232"/>
      <c r="AN35" s="232"/>
      <c r="AO35" s="234"/>
      <c r="AP35" s="41"/>
      <c r="AQ35" s="41"/>
      <c r="AR35" s="37"/>
      <c r="BE35" s="32"/>
    </row>
    <row r="36" spans="1:57" s="1" customFormat="1" ht="6.7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1" customFormat="1" ht="6.7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1" customFormat="1" ht="6.7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1" customFormat="1" ht="24.75" customHeight="1">
      <c r="A42" s="32"/>
      <c r="B42" s="33"/>
      <c r="C42" s="21" t="s">
        <v>53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1" customFormat="1" ht="6.7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3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1926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4" customFormat="1" ht="36.7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251" t="str">
        <f>K6</f>
        <v>Vrchlabí, Komenského 616 - Úprava vikýře</v>
      </c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54"/>
      <c r="AQ45" s="54"/>
      <c r="AR45" s="55"/>
    </row>
    <row r="46" spans="1:57" s="1" customFormat="1" ht="6.7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1" customFormat="1" ht="12" customHeight="1">
      <c r="A47" s="32"/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253" t="str">
        <f>IF(AN8="","",AN8)</f>
        <v>28. 8. 2019</v>
      </c>
      <c r="AN47" s="253"/>
      <c r="AO47" s="34"/>
      <c r="AP47" s="34"/>
      <c r="AQ47" s="34"/>
      <c r="AR47" s="37"/>
      <c r="BE47" s="32"/>
    </row>
    <row r="48" spans="1:57" s="1" customFormat="1" ht="6.7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1" customFormat="1" ht="15" customHeight="1">
      <c r="A49" s="32"/>
      <c r="B49" s="33"/>
      <c r="C49" s="27" t="s">
        <v>25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Město Vrchlabí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31</v>
      </c>
      <c r="AJ49" s="34"/>
      <c r="AK49" s="34"/>
      <c r="AL49" s="34"/>
      <c r="AM49" s="249" t="str">
        <f>IF(E17="","",E17)</f>
        <v>Ing. Pavel Starý</v>
      </c>
      <c r="AN49" s="250"/>
      <c r="AO49" s="250"/>
      <c r="AP49" s="250"/>
      <c r="AQ49" s="34"/>
      <c r="AR49" s="37"/>
      <c r="AS49" s="254" t="s">
        <v>54</v>
      </c>
      <c r="AT49" s="255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1" customFormat="1" ht="15" customHeight="1">
      <c r="A50" s="32"/>
      <c r="B50" s="33"/>
      <c r="C50" s="27" t="s">
        <v>29</v>
      </c>
      <c r="D50" s="34"/>
      <c r="E50" s="34"/>
      <c r="F50" s="34"/>
      <c r="G50" s="34"/>
      <c r="H50" s="34"/>
      <c r="I50" s="34"/>
      <c r="J50" s="34"/>
      <c r="K50" s="34"/>
      <c r="L50" s="50">
        <f>IF(E14="Vyplň údaj","",E14)</f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36</v>
      </c>
      <c r="AJ50" s="34"/>
      <c r="AK50" s="34"/>
      <c r="AL50" s="34"/>
      <c r="AM50" s="249" t="str">
        <f>IF(E20="","",E20)</f>
        <v>Ing.Jiřičková</v>
      </c>
      <c r="AN50" s="250"/>
      <c r="AO50" s="250"/>
      <c r="AP50" s="250"/>
      <c r="AQ50" s="34"/>
      <c r="AR50" s="37"/>
      <c r="AS50" s="256"/>
      <c r="AT50" s="257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1" customFormat="1" ht="10.5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58"/>
      <c r="AT51" s="259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1" customFormat="1" ht="29.25" customHeight="1">
      <c r="A52" s="32"/>
      <c r="B52" s="33"/>
      <c r="C52" s="240" t="s">
        <v>55</v>
      </c>
      <c r="D52" s="241"/>
      <c r="E52" s="241"/>
      <c r="F52" s="241"/>
      <c r="G52" s="241"/>
      <c r="H52" s="43"/>
      <c r="I52" s="242" t="s">
        <v>56</v>
      </c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3" t="s">
        <v>57</v>
      </c>
      <c r="AH52" s="241"/>
      <c r="AI52" s="241"/>
      <c r="AJ52" s="241"/>
      <c r="AK52" s="241"/>
      <c r="AL52" s="241"/>
      <c r="AM52" s="241"/>
      <c r="AN52" s="242" t="s">
        <v>58</v>
      </c>
      <c r="AO52" s="241"/>
      <c r="AP52" s="241"/>
      <c r="AQ52" s="64" t="s">
        <v>59</v>
      </c>
      <c r="AR52" s="37"/>
      <c r="AS52" s="66" t="s">
        <v>60</v>
      </c>
      <c r="AT52" s="67" t="s">
        <v>61</v>
      </c>
      <c r="AU52" s="67" t="s">
        <v>62</v>
      </c>
      <c r="AV52" s="67" t="s">
        <v>63</v>
      </c>
      <c r="AW52" s="67" t="s">
        <v>64</v>
      </c>
      <c r="AX52" s="67" t="s">
        <v>65</v>
      </c>
      <c r="AY52" s="67" t="s">
        <v>66</v>
      </c>
      <c r="AZ52" s="67" t="s">
        <v>67</v>
      </c>
      <c r="BA52" s="67" t="s">
        <v>68</v>
      </c>
      <c r="BB52" s="67" t="s">
        <v>69</v>
      </c>
      <c r="BC52" s="67" t="s">
        <v>70</v>
      </c>
      <c r="BD52" s="68" t="s">
        <v>71</v>
      </c>
      <c r="BE52" s="32"/>
    </row>
    <row r="53" spans="1:57" s="1" customFormat="1" ht="10.5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5" customFormat="1" ht="32.25" customHeight="1">
      <c r="B54" s="72"/>
      <c r="C54" s="73" t="s">
        <v>72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247">
        <f>ROUND(AG55,2)</f>
        <v>0</v>
      </c>
      <c r="AH54" s="247"/>
      <c r="AI54" s="247"/>
      <c r="AJ54" s="247"/>
      <c r="AK54" s="247"/>
      <c r="AL54" s="247"/>
      <c r="AM54" s="247"/>
      <c r="AN54" s="248">
        <f>SUM(AG54,AT54)</f>
        <v>0</v>
      </c>
      <c r="AO54" s="248"/>
      <c r="AP54" s="248"/>
      <c r="AQ54" s="76" t="s">
        <v>19</v>
      </c>
      <c r="AR54" s="77"/>
      <c r="AS54" s="78">
        <f>ROUND(AS55,2)</f>
        <v>0</v>
      </c>
      <c r="AT54" s="79">
        <f>ROUND(SUM(AV54:AW54),2)</f>
        <v>0</v>
      </c>
      <c r="AU54" s="80">
        <f>ROUND(AU55,5)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ROUND(AZ55,2)</f>
        <v>0</v>
      </c>
      <c r="BA54" s="79">
        <f>ROUND(BA55,2)</f>
        <v>0</v>
      </c>
      <c r="BB54" s="79">
        <f>ROUND(BB55,2)</f>
        <v>0</v>
      </c>
      <c r="BC54" s="79">
        <f>ROUND(BC55,2)</f>
        <v>0</v>
      </c>
      <c r="BD54" s="81">
        <f>ROUND(BD55,2)</f>
        <v>0</v>
      </c>
      <c r="BS54" s="82" t="s">
        <v>73</v>
      </c>
      <c r="BT54" s="82" t="s">
        <v>74</v>
      </c>
      <c r="BV54" s="82" t="s">
        <v>75</v>
      </c>
      <c r="BW54" s="82" t="s">
        <v>5</v>
      </c>
      <c r="BX54" s="82" t="s">
        <v>76</v>
      </c>
      <c r="CL54" s="82" t="s">
        <v>19</v>
      </c>
    </row>
    <row r="55" spans="1:90" s="6" customFormat="1" ht="27" customHeight="1">
      <c r="A55" s="83" t="s">
        <v>77</v>
      </c>
      <c r="B55" s="84"/>
      <c r="C55" s="85"/>
      <c r="D55" s="246" t="s">
        <v>14</v>
      </c>
      <c r="E55" s="246"/>
      <c r="F55" s="246"/>
      <c r="G55" s="246"/>
      <c r="H55" s="246"/>
      <c r="I55" s="86"/>
      <c r="J55" s="246" t="s">
        <v>17</v>
      </c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4">
        <f>'1926 - Vrchlabí, Komenské...'!J28</f>
        <v>0</v>
      </c>
      <c r="AH55" s="245"/>
      <c r="AI55" s="245"/>
      <c r="AJ55" s="245"/>
      <c r="AK55" s="245"/>
      <c r="AL55" s="245"/>
      <c r="AM55" s="245"/>
      <c r="AN55" s="244">
        <f>SUM(AG55,AT55)</f>
        <v>0</v>
      </c>
      <c r="AO55" s="245"/>
      <c r="AP55" s="245"/>
      <c r="AQ55" s="87" t="s">
        <v>78</v>
      </c>
      <c r="AR55" s="88"/>
      <c r="AS55" s="89">
        <v>0</v>
      </c>
      <c r="AT55" s="90">
        <f>ROUND(SUM(AV55:AW55),2)</f>
        <v>0</v>
      </c>
      <c r="AU55" s="91">
        <f>'1926 - Vrchlabí, Komenské...'!P84</f>
        <v>0</v>
      </c>
      <c r="AV55" s="90">
        <f>'1926 - Vrchlabí, Komenské...'!J31</f>
        <v>0</v>
      </c>
      <c r="AW55" s="90">
        <f>'1926 - Vrchlabí, Komenské...'!J32</f>
        <v>0</v>
      </c>
      <c r="AX55" s="90">
        <f>'1926 - Vrchlabí, Komenské...'!J33</f>
        <v>0</v>
      </c>
      <c r="AY55" s="90">
        <f>'1926 - Vrchlabí, Komenské...'!J34</f>
        <v>0</v>
      </c>
      <c r="AZ55" s="90">
        <f>'1926 - Vrchlabí, Komenské...'!F31</f>
        <v>0</v>
      </c>
      <c r="BA55" s="90">
        <f>'1926 - Vrchlabí, Komenské...'!F32</f>
        <v>0</v>
      </c>
      <c r="BB55" s="90">
        <f>'1926 - Vrchlabí, Komenské...'!F33</f>
        <v>0</v>
      </c>
      <c r="BC55" s="90">
        <f>'1926 - Vrchlabí, Komenské...'!F34</f>
        <v>0</v>
      </c>
      <c r="BD55" s="92">
        <f>'1926 - Vrchlabí, Komenské...'!F35</f>
        <v>0</v>
      </c>
      <c r="BT55" s="93" t="s">
        <v>79</v>
      </c>
      <c r="BU55" s="93" t="s">
        <v>80</v>
      </c>
      <c r="BV55" s="93" t="s">
        <v>75</v>
      </c>
      <c r="BW55" s="93" t="s">
        <v>5</v>
      </c>
      <c r="BX55" s="93" t="s">
        <v>76</v>
      </c>
      <c r="CL55" s="93" t="s">
        <v>19</v>
      </c>
    </row>
    <row r="56" spans="1:57" s="1" customFormat="1" ht="30" customHeight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1" customFormat="1" ht="6.75" customHeight="1">
      <c r="A57" s="32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sheetProtection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9:P29"/>
    <mergeCell ref="L30:P30"/>
    <mergeCell ref="L31:P31"/>
    <mergeCell ref="L32:P32"/>
    <mergeCell ref="E23:AN23"/>
    <mergeCell ref="L28:P28"/>
    <mergeCell ref="W28:AE28"/>
    <mergeCell ref="AK28:AO28"/>
    <mergeCell ref="AR2:BE2"/>
    <mergeCell ref="K5:AO5"/>
    <mergeCell ref="K6:AO6"/>
    <mergeCell ref="E14:AJ14"/>
    <mergeCell ref="AS49:AT51"/>
    <mergeCell ref="W33:AE33"/>
    <mergeCell ref="AK33:AO33"/>
    <mergeCell ref="X35:AB35"/>
    <mergeCell ref="AK35:AO35"/>
    <mergeCell ref="AN52:AP52"/>
    <mergeCell ref="AN55:AP55"/>
    <mergeCell ref="AG55:AM55"/>
    <mergeCell ref="D55:H55"/>
    <mergeCell ref="J55:AF55"/>
    <mergeCell ref="AG54:AM54"/>
    <mergeCell ref="AN54:AP54"/>
    <mergeCell ref="L33:P33"/>
    <mergeCell ref="C52:G52"/>
    <mergeCell ref="I52:AF52"/>
    <mergeCell ref="AG52:AM52"/>
    <mergeCell ref="AM50:AP50"/>
    <mergeCell ref="L45:AO45"/>
    <mergeCell ref="AM47:AN47"/>
    <mergeCell ref="AM49:AP49"/>
  </mergeCells>
  <hyperlinks>
    <hyperlink ref="A55" location="'1926 - Vrchlabí, Komensk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94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5" t="s">
        <v>5</v>
      </c>
    </row>
    <row r="3" spans="2:46" ht="6.7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8"/>
      <c r="AT3" s="15" t="s">
        <v>81</v>
      </c>
    </row>
    <row r="4" spans="2:46" ht="24.75" customHeight="1">
      <c r="B4" s="18"/>
      <c r="D4" s="98" t="s">
        <v>82</v>
      </c>
      <c r="L4" s="18"/>
      <c r="M4" s="99" t="s">
        <v>10</v>
      </c>
      <c r="AT4" s="15" t="s">
        <v>4</v>
      </c>
    </row>
    <row r="5" spans="2:12" ht="6.75" customHeight="1">
      <c r="B5" s="18"/>
      <c r="L5" s="18"/>
    </row>
    <row r="6" spans="1:31" s="1" customFormat="1" ht="12" customHeight="1">
      <c r="A6" s="32"/>
      <c r="B6" s="37"/>
      <c r="C6" s="32"/>
      <c r="D6" s="100" t="s">
        <v>16</v>
      </c>
      <c r="E6" s="32"/>
      <c r="F6" s="32"/>
      <c r="G6" s="32"/>
      <c r="H6" s="32"/>
      <c r="I6" s="101"/>
      <c r="J6" s="32"/>
      <c r="K6" s="32"/>
      <c r="L6" s="10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1" customFormat="1" ht="16.5" customHeight="1">
      <c r="A7" s="32"/>
      <c r="B7" s="37"/>
      <c r="C7" s="32"/>
      <c r="D7" s="32"/>
      <c r="E7" s="269" t="s">
        <v>17</v>
      </c>
      <c r="F7" s="270"/>
      <c r="G7" s="270"/>
      <c r="H7" s="270"/>
      <c r="I7" s="101"/>
      <c r="J7" s="32"/>
      <c r="K7" s="32"/>
      <c r="L7" s="10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1" customFormat="1" ht="11.25">
      <c r="A8" s="32"/>
      <c r="B8" s="37"/>
      <c r="C8" s="32"/>
      <c r="D8" s="32"/>
      <c r="E8" s="32"/>
      <c r="F8" s="32"/>
      <c r="G8" s="32"/>
      <c r="H8" s="32"/>
      <c r="I8" s="101"/>
      <c r="J8" s="32"/>
      <c r="K8" s="32"/>
      <c r="L8" s="10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1" customFormat="1" ht="12" customHeight="1">
      <c r="A9" s="32"/>
      <c r="B9" s="37"/>
      <c r="C9" s="32"/>
      <c r="D9" s="100" t="s">
        <v>18</v>
      </c>
      <c r="E9" s="32"/>
      <c r="F9" s="103" t="s">
        <v>19</v>
      </c>
      <c r="G9" s="32"/>
      <c r="H9" s="32"/>
      <c r="I9" s="104" t="s">
        <v>20</v>
      </c>
      <c r="J9" s="103" t="s">
        <v>19</v>
      </c>
      <c r="K9" s="32"/>
      <c r="L9" s="10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1" customFormat="1" ht="12" customHeight="1">
      <c r="A10" s="32"/>
      <c r="B10" s="37"/>
      <c r="C10" s="32"/>
      <c r="D10" s="100" t="s">
        <v>21</v>
      </c>
      <c r="E10" s="32"/>
      <c r="F10" s="103" t="s">
        <v>22</v>
      </c>
      <c r="G10" s="32"/>
      <c r="H10" s="32"/>
      <c r="I10" s="104" t="s">
        <v>23</v>
      </c>
      <c r="J10" s="105" t="str">
        <f>'Rekapitulace stavby'!AN8</f>
        <v>28. 8. 2019</v>
      </c>
      <c r="K10" s="32"/>
      <c r="L10" s="10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1" customFormat="1" ht="10.5" customHeight="1">
      <c r="A11" s="32"/>
      <c r="B11" s="37"/>
      <c r="C11" s="32"/>
      <c r="D11" s="32"/>
      <c r="E11" s="32"/>
      <c r="F11" s="32"/>
      <c r="G11" s="32"/>
      <c r="H11" s="32"/>
      <c r="I11" s="101"/>
      <c r="J11" s="32"/>
      <c r="K11" s="32"/>
      <c r="L11" s="10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1" customFormat="1" ht="12" customHeight="1">
      <c r="A12" s="32"/>
      <c r="B12" s="37"/>
      <c r="C12" s="32"/>
      <c r="D12" s="100" t="s">
        <v>25</v>
      </c>
      <c r="E12" s="32"/>
      <c r="F12" s="32"/>
      <c r="G12" s="32"/>
      <c r="H12" s="32"/>
      <c r="I12" s="104" t="s">
        <v>26</v>
      </c>
      <c r="J12" s="103" t="s">
        <v>19</v>
      </c>
      <c r="K12" s="32"/>
      <c r="L12" s="10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1" customFormat="1" ht="18" customHeight="1">
      <c r="A13" s="32"/>
      <c r="B13" s="37"/>
      <c r="C13" s="32"/>
      <c r="D13" s="32"/>
      <c r="E13" s="103" t="s">
        <v>27</v>
      </c>
      <c r="F13" s="32"/>
      <c r="G13" s="32"/>
      <c r="H13" s="32"/>
      <c r="I13" s="104" t="s">
        <v>28</v>
      </c>
      <c r="J13" s="103" t="s">
        <v>19</v>
      </c>
      <c r="K13" s="32"/>
      <c r="L13" s="10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1" customFormat="1" ht="6.75" customHeight="1">
      <c r="A14" s="32"/>
      <c r="B14" s="37"/>
      <c r="C14" s="32"/>
      <c r="D14" s="32"/>
      <c r="E14" s="32"/>
      <c r="F14" s="32"/>
      <c r="G14" s="32"/>
      <c r="H14" s="32"/>
      <c r="I14" s="101"/>
      <c r="J14" s="32"/>
      <c r="K14" s="32"/>
      <c r="L14" s="10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1" customFormat="1" ht="12" customHeight="1">
      <c r="A15" s="32"/>
      <c r="B15" s="37"/>
      <c r="C15" s="32"/>
      <c r="D15" s="100" t="s">
        <v>29</v>
      </c>
      <c r="E15" s="32"/>
      <c r="F15" s="32"/>
      <c r="G15" s="32"/>
      <c r="H15" s="32"/>
      <c r="I15" s="104" t="s">
        <v>26</v>
      </c>
      <c r="J15" s="28" t="str">
        <f>'Rekapitulace stavby'!AN13</f>
        <v>Vyplň údaj</v>
      </c>
      <c r="K15" s="32"/>
      <c r="L15" s="10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1" customFormat="1" ht="18" customHeight="1">
      <c r="A16" s="32"/>
      <c r="B16" s="37"/>
      <c r="C16" s="32"/>
      <c r="D16" s="32"/>
      <c r="E16" s="271" t="str">
        <f>'Rekapitulace stavby'!E14</f>
        <v>Vyplň údaj</v>
      </c>
      <c r="F16" s="272"/>
      <c r="G16" s="272"/>
      <c r="H16" s="272"/>
      <c r="I16" s="104" t="s">
        <v>28</v>
      </c>
      <c r="J16" s="28" t="str">
        <f>'Rekapitulace stavby'!AN14</f>
        <v>Vyplň údaj</v>
      </c>
      <c r="K16" s="32"/>
      <c r="L16" s="10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1" customFormat="1" ht="6.75" customHeight="1">
      <c r="A17" s="32"/>
      <c r="B17" s="37"/>
      <c r="C17" s="32"/>
      <c r="D17" s="32"/>
      <c r="E17" s="32"/>
      <c r="F17" s="32"/>
      <c r="G17" s="32"/>
      <c r="H17" s="32"/>
      <c r="I17" s="101"/>
      <c r="J17" s="32"/>
      <c r="K17" s="32"/>
      <c r="L17" s="10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1" customFormat="1" ht="12" customHeight="1">
      <c r="A18" s="32"/>
      <c r="B18" s="37"/>
      <c r="C18" s="32"/>
      <c r="D18" s="100" t="s">
        <v>31</v>
      </c>
      <c r="E18" s="32"/>
      <c r="F18" s="32"/>
      <c r="G18" s="32"/>
      <c r="H18" s="32"/>
      <c r="I18" s="104" t="s">
        <v>26</v>
      </c>
      <c r="J18" s="103" t="s">
        <v>32</v>
      </c>
      <c r="K18" s="32"/>
      <c r="L18" s="10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1" customFormat="1" ht="18" customHeight="1">
      <c r="A19" s="32"/>
      <c r="B19" s="37"/>
      <c r="C19" s="32"/>
      <c r="D19" s="32"/>
      <c r="E19" s="103" t="s">
        <v>33</v>
      </c>
      <c r="F19" s="32"/>
      <c r="G19" s="32"/>
      <c r="H19" s="32"/>
      <c r="I19" s="104" t="s">
        <v>28</v>
      </c>
      <c r="J19" s="103" t="s">
        <v>34</v>
      </c>
      <c r="K19" s="32"/>
      <c r="L19" s="10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1" customFormat="1" ht="6.75" customHeight="1">
      <c r="A20" s="32"/>
      <c r="B20" s="37"/>
      <c r="C20" s="32"/>
      <c r="D20" s="32"/>
      <c r="E20" s="32"/>
      <c r="F20" s="32"/>
      <c r="G20" s="32"/>
      <c r="H20" s="32"/>
      <c r="I20" s="101"/>
      <c r="J20" s="32"/>
      <c r="K20" s="32"/>
      <c r="L20" s="10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1" customFormat="1" ht="12" customHeight="1">
      <c r="A21" s="32"/>
      <c r="B21" s="37"/>
      <c r="C21" s="32"/>
      <c r="D21" s="100" t="s">
        <v>36</v>
      </c>
      <c r="E21" s="32"/>
      <c r="F21" s="32"/>
      <c r="G21" s="32"/>
      <c r="H21" s="32"/>
      <c r="I21" s="104" t="s">
        <v>26</v>
      </c>
      <c r="J21" s="103" t="s">
        <v>19</v>
      </c>
      <c r="K21" s="32"/>
      <c r="L21" s="10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1" customFormat="1" ht="18" customHeight="1">
      <c r="A22" s="32"/>
      <c r="B22" s="37"/>
      <c r="C22" s="32"/>
      <c r="D22" s="32"/>
      <c r="E22" s="103" t="s">
        <v>37</v>
      </c>
      <c r="F22" s="32"/>
      <c r="G22" s="32"/>
      <c r="H22" s="32"/>
      <c r="I22" s="104" t="s">
        <v>28</v>
      </c>
      <c r="J22" s="103" t="s">
        <v>19</v>
      </c>
      <c r="K22" s="32"/>
      <c r="L22" s="10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1" customFormat="1" ht="6.75" customHeight="1">
      <c r="A23" s="32"/>
      <c r="B23" s="37"/>
      <c r="C23" s="32"/>
      <c r="D23" s="32"/>
      <c r="E23" s="32"/>
      <c r="F23" s="32"/>
      <c r="G23" s="32"/>
      <c r="H23" s="32"/>
      <c r="I23" s="101"/>
      <c r="J23" s="32"/>
      <c r="K23" s="32"/>
      <c r="L23" s="10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1" customFormat="1" ht="12" customHeight="1">
      <c r="A24" s="32"/>
      <c r="B24" s="37"/>
      <c r="C24" s="32"/>
      <c r="D24" s="100" t="s">
        <v>38</v>
      </c>
      <c r="E24" s="32"/>
      <c r="F24" s="32"/>
      <c r="G24" s="32"/>
      <c r="H24" s="32"/>
      <c r="I24" s="101"/>
      <c r="J24" s="32"/>
      <c r="K24" s="32"/>
      <c r="L24" s="10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7" customFormat="1" ht="51" customHeight="1">
      <c r="A25" s="106"/>
      <c r="B25" s="107"/>
      <c r="C25" s="106"/>
      <c r="D25" s="106"/>
      <c r="E25" s="273" t="s">
        <v>39</v>
      </c>
      <c r="F25" s="273"/>
      <c r="G25" s="273"/>
      <c r="H25" s="273"/>
      <c r="I25" s="108"/>
      <c r="J25" s="106"/>
      <c r="K25" s="106"/>
      <c r="L25" s="109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s="1" customFormat="1" ht="6.75" customHeight="1">
      <c r="A26" s="32"/>
      <c r="B26" s="37"/>
      <c r="C26" s="32"/>
      <c r="D26" s="32"/>
      <c r="E26" s="32"/>
      <c r="F26" s="32"/>
      <c r="G26" s="32"/>
      <c r="H26" s="32"/>
      <c r="I26" s="101"/>
      <c r="J26" s="32"/>
      <c r="K26" s="32"/>
      <c r="L26" s="10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1" customFormat="1" ht="6.75" customHeight="1">
      <c r="A27" s="32"/>
      <c r="B27" s="37"/>
      <c r="C27" s="32"/>
      <c r="D27" s="110"/>
      <c r="E27" s="110"/>
      <c r="F27" s="110"/>
      <c r="G27" s="110"/>
      <c r="H27" s="110"/>
      <c r="I27" s="111"/>
      <c r="J27" s="110"/>
      <c r="K27" s="110"/>
      <c r="L27" s="10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1" customFormat="1" ht="24.75" customHeight="1">
      <c r="A28" s="32"/>
      <c r="B28" s="37"/>
      <c r="C28" s="32"/>
      <c r="D28" s="112" t="s">
        <v>40</v>
      </c>
      <c r="E28" s="32"/>
      <c r="F28" s="32"/>
      <c r="G28" s="32"/>
      <c r="H28" s="32"/>
      <c r="I28" s="101"/>
      <c r="J28" s="113">
        <f>ROUND(J84,2)</f>
        <v>0</v>
      </c>
      <c r="K28" s="32"/>
      <c r="L28" s="10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1" customFormat="1" ht="6.75" customHeight="1">
      <c r="A29" s="32"/>
      <c r="B29" s="37"/>
      <c r="C29" s="32"/>
      <c r="D29" s="110"/>
      <c r="E29" s="110"/>
      <c r="F29" s="110"/>
      <c r="G29" s="110"/>
      <c r="H29" s="110"/>
      <c r="I29" s="111"/>
      <c r="J29" s="110"/>
      <c r="K29" s="110"/>
      <c r="L29" s="10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1" customFormat="1" ht="14.25" customHeight="1">
      <c r="A30" s="32"/>
      <c r="B30" s="37"/>
      <c r="C30" s="32"/>
      <c r="D30" s="32"/>
      <c r="E30" s="32"/>
      <c r="F30" s="114" t="s">
        <v>42</v>
      </c>
      <c r="G30" s="32"/>
      <c r="H30" s="32"/>
      <c r="I30" s="115" t="s">
        <v>41</v>
      </c>
      <c r="J30" s="114" t="s">
        <v>43</v>
      </c>
      <c r="K30" s="32"/>
      <c r="L30" s="10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1" customFormat="1" ht="14.25" customHeight="1">
      <c r="A31" s="32"/>
      <c r="B31" s="37"/>
      <c r="C31" s="32"/>
      <c r="D31" s="116" t="s">
        <v>44</v>
      </c>
      <c r="E31" s="100" t="s">
        <v>45</v>
      </c>
      <c r="F31" s="117">
        <f>ROUND((SUM(BE84:BE186)),2)</f>
        <v>0</v>
      </c>
      <c r="G31" s="32"/>
      <c r="H31" s="32"/>
      <c r="I31" s="118">
        <v>0.21</v>
      </c>
      <c r="J31" s="117">
        <f>ROUND(((SUM(BE84:BE186))*I31),2)</f>
        <v>0</v>
      </c>
      <c r="K31" s="32"/>
      <c r="L31" s="10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1" customFormat="1" ht="14.25" customHeight="1">
      <c r="A32" s="32"/>
      <c r="B32" s="37"/>
      <c r="C32" s="32"/>
      <c r="D32" s="32"/>
      <c r="E32" s="100" t="s">
        <v>46</v>
      </c>
      <c r="F32" s="117">
        <f>ROUND((SUM(BF84:BF186)),2)</f>
        <v>0</v>
      </c>
      <c r="G32" s="32"/>
      <c r="H32" s="32"/>
      <c r="I32" s="118">
        <v>0.15</v>
      </c>
      <c r="J32" s="117">
        <f>ROUND(((SUM(BF84:BF186))*I32),2)</f>
        <v>0</v>
      </c>
      <c r="K32" s="32"/>
      <c r="L32" s="10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1" customFormat="1" ht="14.25" customHeight="1" hidden="1">
      <c r="A33" s="32"/>
      <c r="B33" s="37"/>
      <c r="C33" s="32"/>
      <c r="D33" s="32"/>
      <c r="E33" s="100" t="s">
        <v>47</v>
      </c>
      <c r="F33" s="117">
        <f>ROUND((SUM(BG84:BG186)),2)</f>
        <v>0</v>
      </c>
      <c r="G33" s="32"/>
      <c r="H33" s="32"/>
      <c r="I33" s="118">
        <v>0.21</v>
      </c>
      <c r="J33" s="117">
        <f>0</f>
        <v>0</v>
      </c>
      <c r="K33" s="32"/>
      <c r="L33" s="10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1" customFormat="1" ht="14.25" customHeight="1" hidden="1">
      <c r="A34" s="32"/>
      <c r="B34" s="37"/>
      <c r="C34" s="32"/>
      <c r="D34" s="32"/>
      <c r="E34" s="100" t="s">
        <v>48</v>
      </c>
      <c r="F34" s="117">
        <f>ROUND((SUM(BH84:BH186)),2)</f>
        <v>0</v>
      </c>
      <c r="G34" s="32"/>
      <c r="H34" s="32"/>
      <c r="I34" s="118">
        <v>0.15</v>
      </c>
      <c r="J34" s="117">
        <f>0</f>
        <v>0</v>
      </c>
      <c r="K34" s="32"/>
      <c r="L34" s="10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1" customFormat="1" ht="14.25" customHeight="1" hidden="1">
      <c r="A35" s="32"/>
      <c r="B35" s="37"/>
      <c r="C35" s="32"/>
      <c r="D35" s="32"/>
      <c r="E35" s="100" t="s">
        <v>49</v>
      </c>
      <c r="F35" s="117">
        <f>ROUND((SUM(BI84:BI186)),2)</f>
        <v>0</v>
      </c>
      <c r="G35" s="32"/>
      <c r="H35" s="32"/>
      <c r="I35" s="118">
        <v>0</v>
      </c>
      <c r="J35" s="117">
        <f>0</f>
        <v>0</v>
      </c>
      <c r="K35" s="32"/>
      <c r="L35" s="10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1" customFormat="1" ht="6.75" customHeight="1">
      <c r="A36" s="32"/>
      <c r="B36" s="37"/>
      <c r="C36" s="32"/>
      <c r="D36" s="32"/>
      <c r="E36" s="32"/>
      <c r="F36" s="32"/>
      <c r="G36" s="32"/>
      <c r="H36" s="32"/>
      <c r="I36" s="101"/>
      <c r="J36" s="32"/>
      <c r="K36" s="32"/>
      <c r="L36" s="10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1" customFormat="1" ht="24.75" customHeight="1">
      <c r="A37" s="32"/>
      <c r="B37" s="37"/>
      <c r="C37" s="119"/>
      <c r="D37" s="120" t="s">
        <v>50</v>
      </c>
      <c r="E37" s="121"/>
      <c r="F37" s="121"/>
      <c r="G37" s="122" t="s">
        <v>51</v>
      </c>
      <c r="H37" s="123" t="s">
        <v>52</v>
      </c>
      <c r="I37" s="124"/>
      <c r="J37" s="125">
        <f>SUM(J28:J35)</f>
        <v>0</v>
      </c>
      <c r="K37" s="126"/>
      <c r="L37" s="10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1" customFormat="1" ht="14.25" customHeight="1">
      <c r="A38" s="32"/>
      <c r="B38" s="127"/>
      <c r="C38" s="128"/>
      <c r="D38" s="128"/>
      <c r="E38" s="128"/>
      <c r="F38" s="128"/>
      <c r="G38" s="128"/>
      <c r="H38" s="128"/>
      <c r="I38" s="129"/>
      <c r="J38" s="128"/>
      <c r="K38" s="128"/>
      <c r="L38" s="10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42" spans="1:31" s="1" customFormat="1" ht="6.75" customHeight="1">
      <c r="A42" s="32"/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10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24.75" customHeight="1">
      <c r="A43" s="32"/>
      <c r="B43" s="33"/>
      <c r="C43" s="21" t="s">
        <v>83</v>
      </c>
      <c r="D43" s="34"/>
      <c r="E43" s="34"/>
      <c r="F43" s="34"/>
      <c r="G43" s="34"/>
      <c r="H43" s="34"/>
      <c r="I43" s="101"/>
      <c r="J43" s="34"/>
      <c r="K43" s="34"/>
      <c r="L43" s="10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1" customFormat="1" ht="6.75" customHeight="1">
      <c r="A44" s="32"/>
      <c r="B44" s="33"/>
      <c r="C44" s="34"/>
      <c r="D44" s="34"/>
      <c r="E44" s="34"/>
      <c r="F44" s="34"/>
      <c r="G44" s="34"/>
      <c r="H44" s="34"/>
      <c r="I44" s="101"/>
      <c r="J44" s="34"/>
      <c r="K44" s="34"/>
      <c r="L44" s="10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2" customHeight="1">
      <c r="A45" s="32"/>
      <c r="B45" s="33"/>
      <c r="C45" s="27" t="s">
        <v>16</v>
      </c>
      <c r="D45" s="34"/>
      <c r="E45" s="34"/>
      <c r="F45" s="34"/>
      <c r="G45" s="34"/>
      <c r="H45" s="34"/>
      <c r="I45" s="101"/>
      <c r="J45" s="34"/>
      <c r="K45" s="34"/>
      <c r="L45" s="10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1" customFormat="1" ht="16.5" customHeight="1">
      <c r="A46" s="32"/>
      <c r="B46" s="33"/>
      <c r="C46" s="34"/>
      <c r="D46" s="34"/>
      <c r="E46" s="251" t="str">
        <f>E7</f>
        <v>Vrchlabí, Komenského 616 - Úprava vikýře</v>
      </c>
      <c r="F46" s="274"/>
      <c r="G46" s="274"/>
      <c r="H46" s="274"/>
      <c r="I46" s="101"/>
      <c r="J46" s="34"/>
      <c r="K46" s="34"/>
      <c r="L46" s="10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6.75" customHeight="1">
      <c r="A47" s="32"/>
      <c r="B47" s="33"/>
      <c r="C47" s="34"/>
      <c r="D47" s="34"/>
      <c r="E47" s="34"/>
      <c r="F47" s="34"/>
      <c r="G47" s="34"/>
      <c r="H47" s="34"/>
      <c r="I47" s="101"/>
      <c r="J47" s="34"/>
      <c r="K47" s="34"/>
      <c r="L47" s="10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1" customFormat="1" ht="12" customHeight="1">
      <c r="A48" s="32"/>
      <c r="B48" s="33"/>
      <c r="C48" s="27" t="s">
        <v>21</v>
      </c>
      <c r="D48" s="34"/>
      <c r="E48" s="34"/>
      <c r="F48" s="25" t="str">
        <f>F10</f>
        <v> </v>
      </c>
      <c r="G48" s="34"/>
      <c r="H48" s="34"/>
      <c r="I48" s="104" t="s">
        <v>23</v>
      </c>
      <c r="J48" s="57" t="str">
        <f>IF(J10="","",J10)</f>
        <v>28. 8. 2019</v>
      </c>
      <c r="K48" s="34"/>
      <c r="L48" s="10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1" customFormat="1" ht="6.75" customHeight="1">
      <c r="A49" s="32"/>
      <c r="B49" s="33"/>
      <c r="C49" s="34"/>
      <c r="D49" s="34"/>
      <c r="E49" s="34"/>
      <c r="F49" s="34"/>
      <c r="G49" s="34"/>
      <c r="H49" s="34"/>
      <c r="I49" s="101"/>
      <c r="J49" s="34"/>
      <c r="K49" s="34"/>
      <c r="L49" s="10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1" customFormat="1" ht="15" customHeight="1">
      <c r="A50" s="32"/>
      <c r="B50" s="33"/>
      <c r="C50" s="27" t="s">
        <v>25</v>
      </c>
      <c r="D50" s="34"/>
      <c r="E50" s="34"/>
      <c r="F50" s="25" t="str">
        <f>E13</f>
        <v>Město Vrchlabí</v>
      </c>
      <c r="G50" s="34"/>
      <c r="H50" s="34"/>
      <c r="I50" s="104" t="s">
        <v>31</v>
      </c>
      <c r="J50" s="30" t="str">
        <f>E19</f>
        <v>Ing. Pavel Starý</v>
      </c>
      <c r="K50" s="34"/>
      <c r="L50" s="10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1" customFormat="1" ht="15" customHeight="1">
      <c r="A51" s="32"/>
      <c r="B51" s="33"/>
      <c r="C51" s="27" t="s">
        <v>29</v>
      </c>
      <c r="D51" s="34"/>
      <c r="E51" s="34"/>
      <c r="F51" s="25" t="str">
        <f>IF(E16="","",E16)</f>
        <v>Vyplň údaj</v>
      </c>
      <c r="G51" s="34"/>
      <c r="H51" s="34"/>
      <c r="I51" s="104" t="s">
        <v>36</v>
      </c>
      <c r="J51" s="30" t="str">
        <f>E22</f>
        <v>Ing.Jiřičková</v>
      </c>
      <c r="K51" s="34"/>
      <c r="L51" s="10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1" customFormat="1" ht="9.75" customHeight="1">
      <c r="A52" s="32"/>
      <c r="B52" s="33"/>
      <c r="C52" s="34"/>
      <c r="D52" s="34"/>
      <c r="E52" s="34"/>
      <c r="F52" s="34"/>
      <c r="G52" s="34"/>
      <c r="H52" s="34"/>
      <c r="I52" s="101"/>
      <c r="J52" s="34"/>
      <c r="K52" s="34"/>
      <c r="L52" s="10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1" customFormat="1" ht="29.25" customHeight="1">
      <c r="A53" s="32"/>
      <c r="B53" s="33"/>
      <c r="C53" s="133" t="s">
        <v>84</v>
      </c>
      <c r="D53" s="41"/>
      <c r="E53" s="41"/>
      <c r="F53" s="41"/>
      <c r="G53" s="41"/>
      <c r="H53" s="41"/>
      <c r="I53" s="134"/>
      <c r="J53" s="135" t="s">
        <v>85</v>
      </c>
      <c r="K53" s="41"/>
      <c r="L53" s="10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1" customFormat="1" ht="9.75" customHeight="1">
      <c r="A54" s="32"/>
      <c r="B54" s="33"/>
      <c r="C54" s="34"/>
      <c r="D54" s="34"/>
      <c r="E54" s="34"/>
      <c r="F54" s="34"/>
      <c r="G54" s="34"/>
      <c r="H54" s="34"/>
      <c r="I54" s="101"/>
      <c r="J54" s="34"/>
      <c r="K54" s="34"/>
      <c r="L54" s="10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1" customFormat="1" ht="22.5" customHeight="1">
      <c r="A55" s="32"/>
      <c r="B55" s="33"/>
      <c r="C55" s="136" t="s">
        <v>72</v>
      </c>
      <c r="D55" s="34"/>
      <c r="E55" s="34"/>
      <c r="F55" s="34"/>
      <c r="G55" s="34"/>
      <c r="H55" s="34"/>
      <c r="I55" s="101"/>
      <c r="J55" s="75">
        <f>J84</f>
        <v>0</v>
      </c>
      <c r="K55" s="34"/>
      <c r="L55" s="10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U55" s="15" t="s">
        <v>86</v>
      </c>
    </row>
    <row r="56" spans="2:12" s="8" customFormat="1" ht="24.75" customHeight="1">
      <c r="B56" s="137"/>
      <c r="C56" s="138"/>
      <c r="D56" s="139" t="s">
        <v>87</v>
      </c>
      <c r="E56" s="140"/>
      <c r="F56" s="140"/>
      <c r="G56" s="140"/>
      <c r="H56" s="140"/>
      <c r="I56" s="141"/>
      <c r="J56" s="142">
        <f>J85</f>
        <v>0</v>
      </c>
      <c r="K56" s="138"/>
      <c r="L56" s="143"/>
    </row>
    <row r="57" spans="2:12" s="9" customFormat="1" ht="19.5" customHeight="1">
      <c r="B57" s="144"/>
      <c r="C57" s="145"/>
      <c r="D57" s="146" t="s">
        <v>88</v>
      </c>
      <c r="E57" s="147"/>
      <c r="F57" s="147"/>
      <c r="G57" s="147"/>
      <c r="H57" s="147"/>
      <c r="I57" s="148"/>
      <c r="J57" s="149">
        <f>J86</f>
        <v>0</v>
      </c>
      <c r="K57" s="145"/>
      <c r="L57" s="150"/>
    </row>
    <row r="58" spans="2:12" s="9" customFormat="1" ht="19.5" customHeight="1">
      <c r="B58" s="144"/>
      <c r="C58" s="145"/>
      <c r="D58" s="146" t="s">
        <v>89</v>
      </c>
      <c r="E58" s="147"/>
      <c r="F58" s="147"/>
      <c r="G58" s="147"/>
      <c r="H58" s="147"/>
      <c r="I58" s="148"/>
      <c r="J58" s="149">
        <f>J89</f>
        <v>0</v>
      </c>
      <c r="K58" s="145"/>
      <c r="L58" s="150"/>
    </row>
    <row r="59" spans="2:12" s="8" customFormat="1" ht="24.75" customHeight="1">
      <c r="B59" s="137"/>
      <c r="C59" s="138"/>
      <c r="D59" s="139" t="s">
        <v>90</v>
      </c>
      <c r="E59" s="140"/>
      <c r="F59" s="140"/>
      <c r="G59" s="140"/>
      <c r="H59" s="140"/>
      <c r="I59" s="141"/>
      <c r="J59" s="142">
        <f>J93</f>
        <v>0</v>
      </c>
      <c r="K59" s="138"/>
      <c r="L59" s="143"/>
    </row>
    <row r="60" spans="2:12" s="9" customFormat="1" ht="19.5" customHeight="1">
      <c r="B60" s="144"/>
      <c r="C60" s="145"/>
      <c r="D60" s="146" t="s">
        <v>91</v>
      </c>
      <c r="E60" s="147"/>
      <c r="F60" s="147"/>
      <c r="G60" s="147"/>
      <c r="H60" s="147"/>
      <c r="I60" s="148"/>
      <c r="J60" s="149">
        <f>J94</f>
        <v>0</v>
      </c>
      <c r="K60" s="145"/>
      <c r="L60" s="150"/>
    </row>
    <row r="61" spans="2:12" s="9" customFormat="1" ht="19.5" customHeight="1">
      <c r="B61" s="144"/>
      <c r="C61" s="145"/>
      <c r="D61" s="146" t="s">
        <v>92</v>
      </c>
      <c r="E61" s="147"/>
      <c r="F61" s="147"/>
      <c r="G61" s="147"/>
      <c r="H61" s="147"/>
      <c r="I61" s="148"/>
      <c r="J61" s="149">
        <f>J97</f>
        <v>0</v>
      </c>
      <c r="K61" s="145"/>
      <c r="L61" s="150"/>
    </row>
    <row r="62" spans="2:12" s="9" customFormat="1" ht="19.5" customHeight="1">
      <c r="B62" s="144"/>
      <c r="C62" s="145"/>
      <c r="D62" s="146" t="s">
        <v>93</v>
      </c>
      <c r="E62" s="147"/>
      <c r="F62" s="147"/>
      <c r="G62" s="147"/>
      <c r="H62" s="147"/>
      <c r="I62" s="148"/>
      <c r="J62" s="149">
        <f>J115</f>
        <v>0</v>
      </c>
      <c r="K62" s="145"/>
      <c r="L62" s="150"/>
    </row>
    <row r="63" spans="2:12" s="9" customFormat="1" ht="19.5" customHeight="1">
      <c r="B63" s="144"/>
      <c r="C63" s="145"/>
      <c r="D63" s="146" t="s">
        <v>94</v>
      </c>
      <c r="E63" s="147"/>
      <c r="F63" s="147"/>
      <c r="G63" s="147"/>
      <c r="H63" s="147"/>
      <c r="I63" s="148"/>
      <c r="J63" s="149">
        <f>J144</f>
        <v>0</v>
      </c>
      <c r="K63" s="145"/>
      <c r="L63" s="150"/>
    </row>
    <row r="64" spans="2:12" s="9" customFormat="1" ht="19.5" customHeight="1">
      <c r="B64" s="144"/>
      <c r="C64" s="145"/>
      <c r="D64" s="146" t="s">
        <v>95</v>
      </c>
      <c r="E64" s="147"/>
      <c r="F64" s="147"/>
      <c r="G64" s="147"/>
      <c r="H64" s="147"/>
      <c r="I64" s="148"/>
      <c r="J64" s="149">
        <f>J163</f>
        <v>0</v>
      </c>
      <c r="K64" s="145"/>
      <c r="L64" s="150"/>
    </row>
    <row r="65" spans="2:12" s="8" customFormat="1" ht="24.75" customHeight="1">
      <c r="B65" s="137"/>
      <c r="C65" s="138"/>
      <c r="D65" s="139" t="s">
        <v>96</v>
      </c>
      <c r="E65" s="140"/>
      <c r="F65" s="140"/>
      <c r="G65" s="140"/>
      <c r="H65" s="140"/>
      <c r="I65" s="141"/>
      <c r="J65" s="142">
        <f>J183</f>
        <v>0</v>
      </c>
      <c r="K65" s="138"/>
      <c r="L65" s="143"/>
    </row>
    <row r="66" spans="2:12" s="9" customFormat="1" ht="19.5" customHeight="1">
      <c r="B66" s="144"/>
      <c r="C66" s="145"/>
      <c r="D66" s="146" t="s">
        <v>97</v>
      </c>
      <c r="E66" s="147"/>
      <c r="F66" s="147"/>
      <c r="G66" s="147"/>
      <c r="H66" s="147"/>
      <c r="I66" s="148"/>
      <c r="J66" s="149">
        <f>J184</f>
        <v>0</v>
      </c>
      <c r="K66" s="145"/>
      <c r="L66" s="150"/>
    </row>
    <row r="67" spans="1:31" s="1" customFormat="1" ht="21.75" customHeight="1">
      <c r="A67" s="32"/>
      <c r="B67" s="33"/>
      <c r="C67" s="34"/>
      <c r="D67" s="34"/>
      <c r="E67" s="34"/>
      <c r="F67" s="34"/>
      <c r="G67" s="34"/>
      <c r="H67" s="34"/>
      <c r="I67" s="101"/>
      <c r="J67" s="34"/>
      <c r="K67" s="34"/>
      <c r="L67" s="10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1" customFormat="1" ht="6.75" customHeight="1">
      <c r="A68" s="32"/>
      <c r="B68" s="45"/>
      <c r="C68" s="46"/>
      <c r="D68" s="46"/>
      <c r="E68" s="46"/>
      <c r="F68" s="46"/>
      <c r="G68" s="46"/>
      <c r="H68" s="46"/>
      <c r="I68" s="129"/>
      <c r="J68" s="46"/>
      <c r="K68" s="46"/>
      <c r="L68" s="10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72" spans="1:31" s="1" customFormat="1" ht="6.75" customHeight="1">
      <c r="A72" s="32"/>
      <c r="B72" s="47"/>
      <c r="C72" s="48"/>
      <c r="D72" s="48"/>
      <c r="E72" s="48"/>
      <c r="F72" s="48"/>
      <c r="G72" s="48"/>
      <c r="H72" s="48"/>
      <c r="I72" s="132"/>
      <c r="J72" s="48"/>
      <c r="K72" s="48"/>
      <c r="L72" s="10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1" customFormat="1" ht="24.75" customHeight="1">
      <c r="A73" s="32"/>
      <c r="B73" s="33"/>
      <c r="C73" s="21" t="s">
        <v>98</v>
      </c>
      <c r="D73" s="34"/>
      <c r="E73" s="34"/>
      <c r="F73" s="34"/>
      <c r="G73" s="34"/>
      <c r="H73" s="34"/>
      <c r="I73" s="101"/>
      <c r="J73" s="34"/>
      <c r="K73" s="34"/>
      <c r="L73" s="10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1" customFormat="1" ht="6.75" customHeight="1">
      <c r="A74" s="32"/>
      <c r="B74" s="33"/>
      <c r="C74" s="34"/>
      <c r="D74" s="34"/>
      <c r="E74" s="34"/>
      <c r="F74" s="34"/>
      <c r="G74" s="34"/>
      <c r="H74" s="34"/>
      <c r="I74" s="101"/>
      <c r="J74" s="34"/>
      <c r="K74" s="34"/>
      <c r="L74" s="10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1" customFormat="1" ht="12" customHeight="1">
      <c r="A75" s="32"/>
      <c r="B75" s="33"/>
      <c r="C75" s="27" t="s">
        <v>16</v>
      </c>
      <c r="D75" s="34"/>
      <c r="E75" s="34"/>
      <c r="F75" s="34"/>
      <c r="G75" s="34"/>
      <c r="H75" s="34"/>
      <c r="I75" s="101"/>
      <c r="J75" s="34"/>
      <c r="K75" s="34"/>
      <c r="L75" s="10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1" customFormat="1" ht="16.5" customHeight="1">
      <c r="A76" s="32"/>
      <c r="B76" s="33"/>
      <c r="C76" s="34"/>
      <c r="D76" s="34"/>
      <c r="E76" s="251" t="str">
        <f>E7</f>
        <v>Vrchlabí, Komenského 616 - Úprava vikýře</v>
      </c>
      <c r="F76" s="274"/>
      <c r="G76" s="274"/>
      <c r="H76" s="274"/>
      <c r="I76" s="101"/>
      <c r="J76" s="34"/>
      <c r="K76" s="34"/>
      <c r="L76" s="10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1" customFormat="1" ht="6.75" customHeight="1">
      <c r="A77" s="32"/>
      <c r="B77" s="33"/>
      <c r="C77" s="34"/>
      <c r="D77" s="34"/>
      <c r="E77" s="34"/>
      <c r="F77" s="34"/>
      <c r="G77" s="34"/>
      <c r="H77" s="34"/>
      <c r="I77" s="101"/>
      <c r="J77" s="34"/>
      <c r="K77" s="34"/>
      <c r="L77" s="10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1" customFormat="1" ht="12" customHeight="1">
      <c r="A78" s="32"/>
      <c r="B78" s="33"/>
      <c r="C78" s="27" t="s">
        <v>21</v>
      </c>
      <c r="D78" s="34"/>
      <c r="E78" s="34"/>
      <c r="F78" s="25" t="str">
        <f>F10</f>
        <v> </v>
      </c>
      <c r="G78" s="34"/>
      <c r="H78" s="34"/>
      <c r="I78" s="104" t="s">
        <v>23</v>
      </c>
      <c r="J78" s="57" t="str">
        <f>IF(J10="","",J10)</f>
        <v>28. 8. 2019</v>
      </c>
      <c r="K78" s="34"/>
      <c r="L78" s="10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" customFormat="1" ht="6.75" customHeight="1">
      <c r="A79" s="32"/>
      <c r="B79" s="33"/>
      <c r="C79" s="34"/>
      <c r="D79" s="34"/>
      <c r="E79" s="34"/>
      <c r="F79" s="34"/>
      <c r="G79" s="34"/>
      <c r="H79" s="34"/>
      <c r="I79" s="101"/>
      <c r="J79" s="34"/>
      <c r="K79" s="34"/>
      <c r="L79" s="10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" customFormat="1" ht="15" customHeight="1">
      <c r="A80" s="32"/>
      <c r="B80" s="33"/>
      <c r="C80" s="27" t="s">
        <v>25</v>
      </c>
      <c r="D80" s="34"/>
      <c r="E80" s="34"/>
      <c r="F80" s="25" t="str">
        <f>E13</f>
        <v>Město Vrchlabí</v>
      </c>
      <c r="G80" s="34"/>
      <c r="H80" s="34"/>
      <c r="I80" s="104" t="s">
        <v>31</v>
      </c>
      <c r="J80" s="30" t="str">
        <f>E19</f>
        <v>Ing. Pavel Starý</v>
      </c>
      <c r="K80" s="34"/>
      <c r="L80" s="10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1" customFormat="1" ht="15" customHeight="1">
      <c r="A81" s="32"/>
      <c r="B81" s="33"/>
      <c r="C81" s="27" t="s">
        <v>29</v>
      </c>
      <c r="D81" s="34"/>
      <c r="E81" s="34"/>
      <c r="F81" s="25" t="str">
        <f>IF(E16="","",E16)</f>
        <v>Vyplň údaj</v>
      </c>
      <c r="G81" s="34"/>
      <c r="H81" s="34"/>
      <c r="I81" s="104" t="s">
        <v>36</v>
      </c>
      <c r="J81" s="30" t="str">
        <f>E22</f>
        <v>Ing.Jiřičková</v>
      </c>
      <c r="K81" s="34"/>
      <c r="L81" s="10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1" customFormat="1" ht="9.75" customHeight="1">
      <c r="A82" s="32"/>
      <c r="B82" s="33"/>
      <c r="C82" s="34"/>
      <c r="D82" s="34"/>
      <c r="E82" s="34"/>
      <c r="F82" s="34"/>
      <c r="G82" s="34"/>
      <c r="H82" s="34"/>
      <c r="I82" s="101"/>
      <c r="J82" s="34"/>
      <c r="K82" s="34"/>
      <c r="L82" s="10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10" customFormat="1" ht="29.25" customHeight="1">
      <c r="A83" s="151"/>
      <c r="B83" s="152"/>
      <c r="C83" s="153" t="s">
        <v>99</v>
      </c>
      <c r="D83" s="154" t="s">
        <v>59</v>
      </c>
      <c r="E83" s="154" t="s">
        <v>55</v>
      </c>
      <c r="F83" s="154" t="s">
        <v>56</v>
      </c>
      <c r="G83" s="154" t="s">
        <v>100</v>
      </c>
      <c r="H83" s="154" t="s">
        <v>101</v>
      </c>
      <c r="I83" s="155" t="s">
        <v>102</v>
      </c>
      <c r="J83" s="154" t="s">
        <v>85</v>
      </c>
      <c r="K83" s="156" t="s">
        <v>103</v>
      </c>
      <c r="L83" s="157"/>
      <c r="M83" s="66" t="s">
        <v>19</v>
      </c>
      <c r="N83" s="67" t="s">
        <v>44</v>
      </c>
      <c r="O83" s="67" t="s">
        <v>104</v>
      </c>
      <c r="P83" s="67" t="s">
        <v>105</v>
      </c>
      <c r="Q83" s="67" t="s">
        <v>106</v>
      </c>
      <c r="R83" s="67" t="s">
        <v>107</v>
      </c>
      <c r="S83" s="67" t="s">
        <v>108</v>
      </c>
      <c r="T83" s="68" t="s">
        <v>109</v>
      </c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63" s="1" customFormat="1" ht="22.5" customHeight="1">
      <c r="A84" s="32"/>
      <c r="B84" s="33"/>
      <c r="C84" s="73" t="s">
        <v>110</v>
      </c>
      <c r="D84" s="34"/>
      <c r="E84" s="34"/>
      <c r="F84" s="34"/>
      <c r="G84" s="34"/>
      <c r="H84" s="34"/>
      <c r="I84" s="101"/>
      <c r="J84" s="158">
        <f>BK84</f>
        <v>0</v>
      </c>
      <c r="K84" s="34"/>
      <c r="L84" s="37"/>
      <c r="M84" s="69"/>
      <c r="N84" s="159"/>
      <c r="O84" s="70"/>
      <c r="P84" s="160">
        <f>P85+P93+P183</f>
        <v>0</v>
      </c>
      <c r="Q84" s="70"/>
      <c r="R84" s="160">
        <f>R85+R93+R183</f>
        <v>0.9288382900000001</v>
      </c>
      <c r="S84" s="70"/>
      <c r="T84" s="162">
        <f>T85+T93+T183</f>
        <v>0.955248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T84" s="15" t="s">
        <v>73</v>
      </c>
      <c r="AU84" s="15" t="s">
        <v>86</v>
      </c>
      <c r="BK84" s="163">
        <f>BK85+BK93+BK183</f>
        <v>0</v>
      </c>
    </row>
    <row r="85" spans="2:63" s="11" customFormat="1" ht="25.5" customHeight="1">
      <c r="B85" s="164"/>
      <c r="C85" s="165"/>
      <c r="D85" s="166" t="s">
        <v>73</v>
      </c>
      <c r="E85" s="167" t="s">
        <v>111</v>
      </c>
      <c r="F85" s="167" t="s">
        <v>112</v>
      </c>
      <c r="G85" s="165"/>
      <c r="H85" s="165"/>
      <c r="I85" s="168"/>
      <c r="J85" s="169">
        <f>BK85</f>
        <v>0</v>
      </c>
      <c r="K85" s="165"/>
      <c r="L85" s="170"/>
      <c r="M85" s="171"/>
      <c r="N85" s="172"/>
      <c r="O85" s="172"/>
      <c r="P85" s="173">
        <f>P86+P89</f>
        <v>0</v>
      </c>
      <c r="Q85" s="172"/>
      <c r="R85" s="173">
        <f>R86+R89</f>
        <v>0</v>
      </c>
      <c r="S85" s="172"/>
      <c r="T85" s="174">
        <f>T86+T89</f>
        <v>0.75</v>
      </c>
      <c r="AR85" s="175" t="s">
        <v>79</v>
      </c>
      <c r="AT85" s="176" t="s">
        <v>73</v>
      </c>
      <c r="AU85" s="176" t="s">
        <v>74</v>
      </c>
      <c r="AY85" s="175" t="s">
        <v>113</v>
      </c>
      <c r="BK85" s="177">
        <f>BK86+BK89</f>
        <v>0</v>
      </c>
    </row>
    <row r="86" spans="2:63" s="11" customFormat="1" ht="22.5" customHeight="1">
      <c r="B86" s="164"/>
      <c r="C86" s="165"/>
      <c r="D86" s="166" t="s">
        <v>73</v>
      </c>
      <c r="E86" s="178" t="s">
        <v>114</v>
      </c>
      <c r="F86" s="178" t="s">
        <v>115</v>
      </c>
      <c r="G86" s="165"/>
      <c r="H86" s="165"/>
      <c r="I86" s="168"/>
      <c r="J86" s="179">
        <f>BK86</f>
        <v>0</v>
      </c>
      <c r="K86" s="165"/>
      <c r="L86" s="170"/>
      <c r="M86" s="171"/>
      <c r="N86" s="172"/>
      <c r="O86" s="172"/>
      <c r="P86" s="173">
        <f>SUM(P87:P88)</f>
        <v>0</v>
      </c>
      <c r="Q86" s="172"/>
      <c r="R86" s="173">
        <f>SUM(R87:R88)</f>
        <v>0</v>
      </c>
      <c r="S86" s="172"/>
      <c r="T86" s="174">
        <f>SUM(T87:T88)</f>
        <v>0</v>
      </c>
      <c r="AR86" s="175" t="s">
        <v>79</v>
      </c>
      <c r="AT86" s="176" t="s">
        <v>73</v>
      </c>
      <c r="AU86" s="176" t="s">
        <v>79</v>
      </c>
      <c r="AY86" s="175" t="s">
        <v>113</v>
      </c>
      <c r="BK86" s="177">
        <f>SUM(BK87:BK88)</f>
        <v>0</v>
      </c>
    </row>
    <row r="87" spans="1:65" s="1" customFormat="1" ht="16.5" customHeight="1">
      <c r="A87" s="32"/>
      <c r="B87" s="33"/>
      <c r="C87" s="180" t="s">
        <v>79</v>
      </c>
      <c r="D87" s="180" t="s">
        <v>116</v>
      </c>
      <c r="E87" s="181" t="s">
        <v>117</v>
      </c>
      <c r="F87" s="182" t="s">
        <v>118</v>
      </c>
      <c r="G87" s="183" t="s">
        <v>119</v>
      </c>
      <c r="H87" s="184">
        <v>8.8</v>
      </c>
      <c r="I87" s="185"/>
      <c r="J87" s="186">
        <f>ROUND(I87*H87,2)</f>
        <v>0</v>
      </c>
      <c r="K87" s="182" t="s">
        <v>120</v>
      </c>
      <c r="L87" s="37"/>
      <c r="M87" s="187" t="s">
        <v>19</v>
      </c>
      <c r="N87" s="188" t="s">
        <v>45</v>
      </c>
      <c r="O87" s="62"/>
      <c r="P87" s="189">
        <f>O87*H87</f>
        <v>0</v>
      </c>
      <c r="Q87" s="189">
        <v>0</v>
      </c>
      <c r="R87" s="189">
        <f>Q87*H87</f>
        <v>0</v>
      </c>
      <c r="S87" s="189">
        <v>0</v>
      </c>
      <c r="T87" s="190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91" t="s">
        <v>121</v>
      </c>
      <c r="AT87" s="191" t="s">
        <v>116</v>
      </c>
      <c r="AU87" s="191" t="s">
        <v>81</v>
      </c>
      <c r="AY87" s="15" t="s">
        <v>113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15" t="s">
        <v>79</v>
      </c>
      <c r="BK87" s="192">
        <f>ROUND(I87*H87,2)</f>
        <v>0</v>
      </c>
      <c r="BL87" s="15" t="s">
        <v>121</v>
      </c>
      <c r="BM87" s="191" t="s">
        <v>122</v>
      </c>
    </row>
    <row r="88" spans="2:51" s="12" customFormat="1" ht="11.25">
      <c r="B88" s="193"/>
      <c r="C88" s="194"/>
      <c r="D88" s="195" t="s">
        <v>123</v>
      </c>
      <c r="E88" s="196" t="s">
        <v>19</v>
      </c>
      <c r="F88" s="197" t="s">
        <v>124</v>
      </c>
      <c r="G88" s="194"/>
      <c r="H88" s="198">
        <v>8.8</v>
      </c>
      <c r="I88" s="199"/>
      <c r="J88" s="194"/>
      <c r="K88" s="194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123</v>
      </c>
      <c r="AU88" s="204" t="s">
        <v>81</v>
      </c>
      <c r="AV88" s="12" t="s">
        <v>81</v>
      </c>
      <c r="AW88" s="12" t="s">
        <v>35</v>
      </c>
      <c r="AX88" s="12" t="s">
        <v>79</v>
      </c>
      <c r="AY88" s="204" t="s">
        <v>113</v>
      </c>
    </row>
    <row r="89" spans="2:63" s="11" customFormat="1" ht="22.5" customHeight="1">
      <c r="B89" s="164"/>
      <c r="C89" s="165"/>
      <c r="D89" s="166" t="s">
        <v>73</v>
      </c>
      <c r="E89" s="178" t="s">
        <v>125</v>
      </c>
      <c r="F89" s="178" t="s">
        <v>126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SUM(P90:P92)</f>
        <v>0</v>
      </c>
      <c r="Q89" s="172"/>
      <c r="R89" s="173">
        <f>SUM(R90:R92)</f>
        <v>0</v>
      </c>
      <c r="S89" s="172"/>
      <c r="T89" s="174">
        <f>SUM(T90:T92)</f>
        <v>0.75</v>
      </c>
      <c r="AR89" s="175" t="s">
        <v>79</v>
      </c>
      <c r="AT89" s="176" t="s">
        <v>73</v>
      </c>
      <c r="AU89" s="176" t="s">
        <v>79</v>
      </c>
      <c r="AY89" s="175" t="s">
        <v>113</v>
      </c>
      <c r="BK89" s="177">
        <f>SUM(BK90:BK92)</f>
        <v>0</v>
      </c>
    </row>
    <row r="90" spans="1:65" s="1" customFormat="1" ht="16.5" customHeight="1">
      <c r="A90" s="32"/>
      <c r="B90" s="33"/>
      <c r="C90" s="180" t="s">
        <v>81</v>
      </c>
      <c r="D90" s="180" t="s">
        <v>116</v>
      </c>
      <c r="E90" s="181" t="s">
        <v>127</v>
      </c>
      <c r="F90" s="182" t="s">
        <v>128</v>
      </c>
      <c r="G90" s="183" t="s">
        <v>129</v>
      </c>
      <c r="H90" s="184">
        <v>0.5</v>
      </c>
      <c r="I90" s="185"/>
      <c r="J90" s="186">
        <f>ROUND(I90*H90,2)</f>
        <v>0</v>
      </c>
      <c r="K90" s="182" t="s">
        <v>19</v>
      </c>
      <c r="L90" s="37"/>
      <c r="M90" s="187" t="s">
        <v>19</v>
      </c>
      <c r="N90" s="188" t="s">
        <v>45</v>
      </c>
      <c r="O90" s="62"/>
      <c r="P90" s="189">
        <f>O90*H90</f>
        <v>0</v>
      </c>
      <c r="Q90" s="189">
        <v>0</v>
      </c>
      <c r="R90" s="189">
        <f>Q90*H90</f>
        <v>0</v>
      </c>
      <c r="S90" s="189">
        <v>1.5</v>
      </c>
      <c r="T90" s="190">
        <f>S90*H90</f>
        <v>0.75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91" t="s">
        <v>121</v>
      </c>
      <c r="AT90" s="191" t="s">
        <v>116</v>
      </c>
      <c r="AU90" s="191" t="s">
        <v>81</v>
      </c>
      <c r="AY90" s="15" t="s">
        <v>113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5" t="s">
        <v>79</v>
      </c>
      <c r="BK90" s="192">
        <f>ROUND(I90*H90,2)</f>
        <v>0</v>
      </c>
      <c r="BL90" s="15" t="s">
        <v>121</v>
      </c>
      <c r="BM90" s="191" t="s">
        <v>130</v>
      </c>
    </row>
    <row r="91" spans="1:65" s="1" customFormat="1" ht="24" customHeight="1">
      <c r="A91" s="32"/>
      <c r="B91" s="33"/>
      <c r="C91" s="180" t="s">
        <v>131</v>
      </c>
      <c r="D91" s="180" t="s">
        <v>116</v>
      </c>
      <c r="E91" s="181" t="s">
        <v>132</v>
      </c>
      <c r="F91" s="182" t="s">
        <v>133</v>
      </c>
      <c r="G91" s="183" t="s">
        <v>134</v>
      </c>
      <c r="H91" s="184">
        <v>0.955</v>
      </c>
      <c r="I91" s="185"/>
      <c r="J91" s="186">
        <f>ROUND(I91*H91,2)</f>
        <v>0</v>
      </c>
      <c r="K91" s="182" t="s">
        <v>120</v>
      </c>
      <c r="L91" s="37"/>
      <c r="M91" s="187" t="s">
        <v>19</v>
      </c>
      <c r="N91" s="188" t="s">
        <v>45</v>
      </c>
      <c r="O91" s="62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91" t="s">
        <v>121</v>
      </c>
      <c r="AT91" s="191" t="s">
        <v>116</v>
      </c>
      <c r="AU91" s="191" t="s">
        <v>81</v>
      </c>
      <c r="AY91" s="15" t="s">
        <v>113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5" t="s">
        <v>79</v>
      </c>
      <c r="BK91" s="192">
        <f>ROUND(I91*H91,2)</f>
        <v>0</v>
      </c>
      <c r="BL91" s="15" t="s">
        <v>121</v>
      </c>
      <c r="BM91" s="191" t="s">
        <v>135</v>
      </c>
    </row>
    <row r="92" spans="1:65" s="1" customFormat="1" ht="24" customHeight="1">
      <c r="A92" s="32"/>
      <c r="B92" s="33"/>
      <c r="C92" s="180" t="s">
        <v>121</v>
      </c>
      <c r="D92" s="180" t="s">
        <v>116</v>
      </c>
      <c r="E92" s="181" t="s">
        <v>136</v>
      </c>
      <c r="F92" s="182" t="s">
        <v>137</v>
      </c>
      <c r="G92" s="183" t="s">
        <v>138</v>
      </c>
      <c r="H92" s="184">
        <v>1</v>
      </c>
      <c r="I92" s="185"/>
      <c r="J92" s="186">
        <f>ROUND(I92*H92,2)</f>
        <v>0</v>
      </c>
      <c r="K92" s="182" t="s">
        <v>19</v>
      </c>
      <c r="L92" s="37"/>
      <c r="M92" s="187" t="s">
        <v>19</v>
      </c>
      <c r="N92" s="188" t="s">
        <v>45</v>
      </c>
      <c r="O92" s="62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91" t="s">
        <v>121</v>
      </c>
      <c r="AT92" s="191" t="s">
        <v>116</v>
      </c>
      <c r="AU92" s="191" t="s">
        <v>81</v>
      </c>
      <c r="AY92" s="15" t="s">
        <v>113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5" t="s">
        <v>79</v>
      </c>
      <c r="BK92" s="192">
        <f>ROUND(I92*H92,2)</f>
        <v>0</v>
      </c>
      <c r="BL92" s="15" t="s">
        <v>121</v>
      </c>
      <c r="BM92" s="191" t="s">
        <v>139</v>
      </c>
    </row>
    <row r="93" spans="2:63" s="11" customFormat="1" ht="25.5" customHeight="1">
      <c r="B93" s="164"/>
      <c r="C93" s="165"/>
      <c r="D93" s="166" t="s">
        <v>73</v>
      </c>
      <c r="E93" s="167" t="s">
        <v>140</v>
      </c>
      <c r="F93" s="167" t="s">
        <v>141</v>
      </c>
      <c r="G93" s="165"/>
      <c r="H93" s="165"/>
      <c r="I93" s="168"/>
      <c r="J93" s="169">
        <f>BK93</f>
        <v>0</v>
      </c>
      <c r="K93" s="165"/>
      <c r="L93" s="170"/>
      <c r="M93" s="171"/>
      <c r="N93" s="172"/>
      <c r="O93" s="172"/>
      <c r="P93" s="173">
        <f>P94+P97+P115+P144+P163</f>
        <v>0</v>
      </c>
      <c r="Q93" s="172"/>
      <c r="R93" s="173">
        <f>R94+R97+R115+R144+R163</f>
        <v>0.9288382900000001</v>
      </c>
      <c r="S93" s="172"/>
      <c r="T93" s="174">
        <f>T94+T97+T115+T144+T163</f>
        <v>0.20524799999999999</v>
      </c>
      <c r="AR93" s="175" t="s">
        <v>81</v>
      </c>
      <c r="AT93" s="176" t="s">
        <v>73</v>
      </c>
      <c r="AU93" s="176" t="s">
        <v>74</v>
      </c>
      <c r="AY93" s="175" t="s">
        <v>113</v>
      </c>
      <c r="BK93" s="177">
        <f>BK94+BK97+BK115+BK144+BK163</f>
        <v>0</v>
      </c>
    </row>
    <row r="94" spans="2:63" s="11" customFormat="1" ht="22.5" customHeight="1">
      <c r="B94" s="164"/>
      <c r="C94" s="165"/>
      <c r="D94" s="166" t="s">
        <v>73</v>
      </c>
      <c r="E94" s="178" t="s">
        <v>142</v>
      </c>
      <c r="F94" s="178" t="s">
        <v>143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SUM(P95:P96)</f>
        <v>0</v>
      </c>
      <c r="Q94" s="172"/>
      <c r="R94" s="173">
        <f>SUM(R95:R96)</f>
        <v>0</v>
      </c>
      <c r="S94" s="172"/>
      <c r="T94" s="174">
        <f>SUM(T95:T96)</f>
        <v>0.1074</v>
      </c>
      <c r="AR94" s="175" t="s">
        <v>81</v>
      </c>
      <c r="AT94" s="176" t="s">
        <v>73</v>
      </c>
      <c r="AU94" s="176" t="s">
        <v>79</v>
      </c>
      <c r="AY94" s="175" t="s">
        <v>113</v>
      </c>
      <c r="BK94" s="177">
        <f>SUM(BK95:BK96)</f>
        <v>0</v>
      </c>
    </row>
    <row r="95" spans="1:65" s="1" customFormat="1" ht="16.5" customHeight="1">
      <c r="A95" s="32"/>
      <c r="B95" s="33"/>
      <c r="C95" s="180" t="s">
        <v>144</v>
      </c>
      <c r="D95" s="180" t="s">
        <v>116</v>
      </c>
      <c r="E95" s="181" t="s">
        <v>145</v>
      </c>
      <c r="F95" s="182" t="s">
        <v>146</v>
      </c>
      <c r="G95" s="183" t="s">
        <v>119</v>
      </c>
      <c r="H95" s="184">
        <v>17.9</v>
      </c>
      <c r="I95" s="185"/>
      <c r="J95" s="186">
        <f>ROUND(I95*H95,2)</f>
        <v>0</v>
      </c>
      <c r="K95" s="182" t="s">
        <v>120</v>
      </c>
      <c r="L95" s="37"/>
      <c r="M95" s="187" t="s">
        <v>19</v>
      </c>
      <c r="N95" s="188" t="s">
        <v>45</v>
      </c>
      <c r="O95" s="62"/>
      <c r="P95" s="189">
        <f>O95*H95</f>
        <v>0</v>
      </c>
      <c r="Q95" s="189">
        <v>0</v>
      </c>
      <c r="R95" s="189">
        <f>Q95*H95</f>
        <v>0</v>
      </c>
      <c r="S95" s="189">
        <v>0.006</v>
      </c>
      <c r="T95" s="190">
        <f>S95*H95</f>
        <v>0.1074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91" t="s">
        <v>147</v>
      </c>
      <c r="AT95" s="191" t="s">
        <v>116</v>
      </c>
      <c r="AU95" s="191" t="s">
        <v>81</v>
      </c>
      <c r="AY95" s="15" t="s">
        <v>113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5" t="s">
        <v>79</v>
      </c>
      <c r="BK95" s="192">
        <f>ROUND(I95*H95,2)</f>
        <v>0</v>
      </c>
      <c r="BL95" s="15" t="s">
        <v>147</v>
      </c>
      <c r="BM95" s="191" t="s">
        <v>148</v>
      </c>
    </row>
    <row r="96" spans="2:51" s="12" customFormat="1" ht="11.25">
      <c r="B96" s="193"/>
      <c r="C96" s="194"/>
      <c r="D96" s="195" t="s">
        <v>123</v>
      </c>
      <c r="E96" s="196" t="s">
        <v>19</v>
      </c>
      <c r="F96" s="197" t="s">
        <v>149</v>
      </c>
      <c r="G96" s="194"/>
      <c r="H96" s="198">
        <v>17.9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123</v>
      </c>
      <c r="AU96" s="204" t="s">
        <v>81</v>
      </c>
      <c r="AV96" s="12" t="s">
        <v>81</v>
      </c>
      <c r="AW96" s="12" t="s">
        <v>35</v>
      </c>
      <c r="AX96" s="12" t="s">
        <v>79</v>
      </c>
      <c r="AY96" s="204" t="s">
        <v>113</v>
      </c>
    </row>
    <row r="97" spans="2:63" s="11" customFormat="1" ht="22.5" customHeight="1">
      <c r="B97" s="164"/>
      <c r="C97" s="165"/>
      <c r="D97" s="166" t="s">
        <v>73</v>
      </c>
      <c r="E97" s="178" t="s">
        <v>150</v>
      </c>
      <c r="F97" s="178" t="s">
        <v>151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SUM(P98:P114)</f>
        <v>0</v>
      </c>
      <c r="Q97" s="172"/>
      <c r="R97" s="173">
        <f>SUM(R98:R114)</f>
        <v>0.138568</v>
      </c>
      <c r="S97" s="172"/>
      <c r="T97" s="174">
        <f>SUM(T98:T114)</f>
        <v>0</v>
      </c>
      <c r="AR97" s="175" t="s">
        <v>81</v>
      </c>
      <c r="AT97" s="176" t="s">
        <v>73</v>
      </c>
      <c r="AU97" s="176" t="s">
        <v>79</v>
      </c>
      <c r="AY97" s="175" t="s">
        <v>113</v>
      </c>
      <c r="BK97" s="177">
        <f>SUM(BK98:BK114)</f>
        <v>0</v>
      </c>
    </row>
    <row r="98" spans="1:65" s="1" customFormat="1" ht="24" customHeight="1">
      <c r="A98" s="32"/>
      <c r="B98" s="33"/>
      <c r="C98" s="180" t="s">
        <v>152</v>
      </c>
      <c r="D98" s="180" t="s">
        <v>116</v>
      </c>
      <c r="E98" s="181" t="s">
        <v>153</v>
      </c>
      <c r="F98" s="182" t="s">
        <v>154</v>
      </c>
      <c r="G98" s="183" t="s">
        <v>119</v>
      </c>
      <c r="H98" s="184">
        <v>6</v>
      </c>
      <c r="I98" s="185"/>
      <c r="J98" s="186">
        <f>ROUND(I98*H98,2)</f>
        <v>0</v>
      </c>
      <c r="K98" s="182" t="s">
        <v>120</v>
      </c>
      <c r="L98" s="37"/>
      <c r="M98" s="187" t="s">
        <v>19</v>
      </c>
      <c r="N98" s="188" t="s">
        <v>45</v>
      </c>
      <c r="O98" s="62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91" t="s">
        <v>147</v>
      </c>
      <c r="AT98" s="191" t="s">
        <v>116</v>
      </c>
      <c r="AU98" s="191" t="s">
        <v>81</v>
      </c>
      <c r="AY98" s="15" t="s">
        <v>113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5" t="s">
        <v>79</v>
      </c>
      <c r="BK98" s="192">
        <f>ROUND(I98*H98,2)</f>
        <v>0</v>
      </c>
      <c r="BL98" s="15" t="s">
        <v>147</v>
      </c>
      <c r="BM98" s="191" t="s">
        <v>155</v>
      </c>
    </row>
    <row r="99" spans="2:51" s="12" customFormat="1" ht="11.25">
      <c r="B99" s="193"/>
      <c r="C99" s="194"/>
      <c r="D99" s="195" t="s">
        <v>123</v>
      </c>
      <c r="E99" s="196" t="s">
        <v>19</v>
      </c>
      <c r="F99" s="197" t="s">
        <v>156</v>
      </c>
      <c r="G99" s="194"/>
      <c r="H99" s="198">
        <v>6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123</v>
      </c>
      <c r="AU99" s="204" t="s">
        <v>81</v>
      </c>
      <c r="AV99" s="12" t="s">
        <v>81</v>
      </c>
      <c r="AW99" s="12" t="s">
        <v>35</v>
      </c>
      <c r="AX99" s="12" t="s">
        <v>79</v>
      </c>
      <c r="AY99" s="204" t="s">
        <v>113</v>
      </c>
    </row>
    <row r="100" spans="1:65" s="1" customFormat="1" ht="24" customHeight="1">
      <c r="A100" s="32"/>
      <c r="B100" s="33"/>
      <c r="C100" s="205" t="s">
        <v>157</v>
      </c>
      <c r="D100" s="205" t="s">
        <v>158</v>
      </c>
      <c r="E100" s="206" t="s">
        <v>159</v>
      </c>
      <c r="F100" s="207" t="s">
        <v>160</v>
      </c>
      <c r="G100" s="208" t="s">
        <v>119</v>
      </c>
      <c r="H100" s="209">
        <v>6.12</v>
      </c>
      <c r="I100" s="210"/>
      <c r="J100" s="211">
        <f>ROUND(I100*H100,2)</f>
        <v>0</v>
      </c>
      <c r="K100" s="207" t="s">
        <v>120</v>
      </c>
      <c r="L100" s="212"/>
      <c r="M100" s="213" t="s">
        <v>19</v>
      </c>
      <c r="N100" s="214" t="s">
        <v>45</v>
      </c>
      <c r="O100" s="62"/>
      <c r="P100" s="189">
        <f>O100*H100</f>
        <v>0</v>
      </c>
      <c r="Q100" s="189">
        <v>0.0014</v>
      </c>
      <c r="R100" s="189">
        <f>Q100*H100</f>
        <v>0.008568</v>
      </c>
      <c r="S100" s="189">
        <v>0</v>
      </c>
      <c r="T100" s="190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91" t="s">
        <v>161</v>
      </c>
      <c r="AT100" s="191" t="s">
        <v>158</v>
      </c>
      <c r="AU100" s="191" t="s">
        <v>81</v>
      </c>
      <c r="AY100" s="15" t="s">
        <v>113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5" t="s">
        <v>79</v>
      </c>
      <c r="BK100" s="192">
        <f>ROUND(I100*H100,2)</f>
        <v>0</v>
      </c>
      <c r="BL100" s="15" t="s">
        <v>147</v>
      </c>
      <c r="BM100" s="191" t="s">
        <v>162</v>
      </c>
    </row>
    <row r="101" spans="2:51" s="12" customFormat="1" ht="11.25">
      <c r="B101" s="193"/>
      <c r="C101" s="194"/>
      <c r="D101" s="195" t="s">
        <v>123</v>
      </c>
      <c r="E101" s="194"/>
      <c r="F101" s="197" t="s">
        <v>163</v>
      </c>
      <c r="G101" s="194"/>
      <c r="H101" s="198">
        <v>6.12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123</v>
      </c>
      <c r="AU101" s="204" t="s">
        <v>81</v>
      </c>
      <c r="AV101" s="12" t="s">
        <v>81</v>
      </c>
      <c r="AW101" s="12" t="s">
        <v>4</v>
      </c>
      <c r="AX101" s="12" t="s">
        <v>79</v>
      </c>
      <c r="AY101" s="204" t="s">
        <v>113</v>
      </c>
    </row>
    <row r="102" spans="1:65" s="1" customFormat="1" ht="24" customHeight="1">
      <c r="A102" s="32"/>
      <c r="B102" s="33"/>
      <c r="C102" s="180" t="s">
        <v>164</v>
      </c>
      <c r="D102" s="180" t="s">
        <v>116</v>
      </c>
      <c r="E102" s="181" t="s">
        <v>165</v>
      </c>
      <c r="F102" s="182" t="s">
        <v>166</v>
      </c>
      <c r="G102" s="183" t="s">
        <v>119</v>
      </c>
      <c r="H102" s="184">
        <v>8.8</v>
      </c>
      <c r="I102" s="185"/>
      <c r="J102" s="186">
        <f>ROUND(I102*H102,2)</f>
        <v>0</v>
      </c>
      <c r="K102" s="182" t="s">
        <v>120</v>
      </c>
      <c r="L102" s="37"/>
      <c r="M102" s="187" t="s">
        <v>19</v>
      </c>
      <c r="N102" s="188" t="s">
        <v>45</v>
      </c>
      <c r="O102" s="62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91" t="s">
        <v>147</v>
      </c>
      <c r="AT102" s="191" t="s">
        <v>116</v>
      </c>
      <c r="AU102" s="191" t="s">
        <v>81</v>
      </c>
      <c r="AY102" s="15" t="s">
        <v>113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5" t="s">
        <v>79</v>
      </c>
      <c r="BK102" s="192">
        <f>ROUND(I102*H102,2)</f>
        <v>0</v>
      </c>
      <c r="BL102" s="15" t="s">
        <v>147</v>
      </c>
      <c r="BM102" s="191" t="s">
        <v>167</v>
      </c>
    </row>
    <row r="103" spans="2:51" s="12" customFormat="1" ht="11.25">
      <c r="B103" s="193"/>
      <c r="C103" s="194"/>
      <c r="D103" s="195" t="s">
        <v>123</v>
      </c>
      <c r="E103" s="196" t="s">
        <v>19</v>
      </c>
      <c r="F103" s="197" t="s">
        <v>168</v>
      </c>
      <c r="G103" s="194"/>
      <c r="H103" s="198">
        <v>2.8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123</v>
      </c>
      <c r="AU103" s="204" t="s">
        <v>81</v>
      </c>
      <c r="AV103" s="12" t="s">
        <v>81</v>
      </c>
      <c r="AW103" s="12" t="s">
        <v>35</v>
      </c>
      <c r="AX103" s="12" t="s">
        <v>74</v>
      </c>
      <c r="AY103" s="204" t="s">
        <v>113</v>
      </c>
    </row>
    <row r="104" spans="2:51" s="12" customFormat="1" ht="11.25">
      <c r="B104" s="193"/>
      <c r="C104" s="194"/>
      <c r="D104" s="195" t="s">
        <v>123</v>
      </c>
      <c r="E104" s="196" t="s">
        <v>19</v>
      </c>
      <c r="F104" s="197" t="s">
        <v>169</v>
      </c>
      <c r="G104" s="194"/>
      <c r="H104" s="198">
        <v>6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123</v>
      </c>
      <c r="AU104" s="204" t="s">
        <v>81</v>
      </c>
      <c r="AV104" s="12" t="s">
        <v>81</v>
      </c>
      <c r="AW104" s="12" t="s">
        <v>35</v>
      </c>
      <c r="AX104" s="12" t="s">
        <v>74</v>
      </c>
      <c r="AY104" s="204" t="s">
        <v>113</v>
      </c>
    </row>
    <row r="105" spans="2:51" s="13" customFormat="1" ht="11.25">
      <c r="B105" s="215"/>
      <c r="C105" s="216"/>
      <c r="D105" s="195" t="s">
        <v>123</v>
      </c>
      <c r="E105" s="217" t="s">
        <v>19</v>
      </c>
      <c r="F105" s="218" t="s">
        <v>170</v>
      </c>
      <c r="G105" s="216"/>
      <c r="H105" s="219">
        <v>8.8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123</v>
      </c>
      <c r="AU105" s="225" t="s">
        <v>81</v>
      </c>
      <c r="AV105" s="13" t="s">
        <v>131</v>
      </c>
      <c r="AW105" s="13" t="s">
        <v>35</v>
      </c>
      <c r="AX105" s="13" t="s">
        <v>79</v>
      </c>
      <c r="AY105" s="225" t="s">
        <v>113</v>
      </c>
    </row>
    <row r="106" spans="1:65" s="1" customFormat="1" ht="24" customHeight="1">
      <c r="A106" s="32"/>
      <c r="B106" s="33"/>
      <c r="C106" s="205" t="s">
        <v>114</v>
      </c>
      <c r="D106" s="205" t="s">
        <v>158</v>
      </c>
      <c r="E106" s="206" t="s">
        <v>171</v>
      </c>
      <c r="F106" s="207" t="s">
        <v>172</v>
      </c>
      <c r="G106" s="208" t="s">
        <v>119</v>
      </c>
      <c r="H106" s="209">
        <v>10</v>
      </c>
      <c r="I106" s="210"/>
      <c r="J106" s="211">
        <f>ROUND(I106*H106,2)</f>
        <v>0</v>
      </c>
      <c r="K106" s="207" t="s">
        <v>120</v>
      </c>
      <c r="L106" s="212"/>
      <c r="M106" s="213" t="s">
        <v>19</v>
      </c>
      <c r="N106" s="214" t="s">
        <v>45</v>
      </c>
      <c r="O106" s="62"/>
      <c r="P106" s="189">
        <f>O106*H106</f>
        <v>0</v>
      </c>
      <c r="Q106" s="189">
        <v>0.007</v>
      </c>
      <c r="R106" s="189">
        <f>Q106*H106</f>
        <v>0.07</v>
      </c>
      <c r="S106" s="189">
        <v>0</v>
      </c>
      <c r="T106" s="190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91" t="s">
        <v>161</v>
      </c>
      <c r="AT106" s="191" t="s">
        <v>158</v>
      </c>
      <c r="AU106" s="191" t="s">
        <v>81</v>
      </c>
      <c r="AY106" s="15" t="s">
        <v>113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5" t="s">
        <v>79</v>
      </c>
      <c r="BK106" s="192">
        <f>ROUND(I106*H106,2)</f>
        <v>0</v>
      </c>
      <c r="BL106" s="15" t="s">
        <v>147</v>
      </c>
      <c r="BM106" s="191" t="s">
        <v>173</v>
      </c>
    </row>
    <row r="107" spans="2:51" s="12" customFormat="1" ht="11.25">
      <c r="B107" s="193"/>
      <c r="C107" s="194"/>
      <c r="D107" s="195" t="s">
        <v>123</v>
      </c>
      <c r="E107" s="194"/>
      <c r="F107" s="197" t="s">
        <v>174</v>
      </c>
      <c r="G107" s="194"/>
      <c r="H107" s="198">
        <v>10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123</v>
      </c>
      <c r="AU107" s="204" t="s">
        <v>81</v>
      </c>
      <c r="AV107" s="12" t="s">
        <v>81</v>
      </c>
      <c r="AW107" s="12" t="s">
        <v>4</v>
      </c>
      <c r="AX107" s="12" t="s">
        <v>79</v>
      </c>
      <c r="AY107" s="204" t="s">
        <v>113</v>
      </c>
    </row>
    <row r="108" spans="1:65" s="1" customFormat="1" ht="24" customHeight="1">
      <c r="A108" s="32"/>
      <c r="B108" s="33"/>
      <c r="C108" s="180" t="s">
        <v>175</v>
      </c>
      <c r="D108" s="180" t="s">
        <v>116</v>
      </c>
      <c r="E108" s="181" t="s">
        <v>165</v>
      </c>
      <c r="F108" s="182" t="s">
        <v>166</v>
      </c>
      <c r="G108" s="183" t="s">
        <v>119</v>
      </c>
      <c r="H108" s="184">
        <v>8.8</v>
      </c>
      <c r="I108" s="185"/>
      <c r="J108" s="186">
        <f>ROUND(I108*H108,2)</f>
        <v>0</v>
      </c>
      <c r="K108" s="182" t="s">
        <v>120</v>
      </c>
      <c r="L108" s="37"/>
      <c r="M108" s="187" t="s">
        <v>19</v>
      </c>
      <c r="N108" s="188" t="s">
        <v>45</v>
      </c>
      <c r="O108" s="62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91" t="s">
        <v>147</v>
      </c>
      <c r="AT108" s="191" t="s">
        <v>116</v>
      </c>
      <c r="AU108" s="191" t="s">
        <v>81</v>
      </c>
      <c r="AY108" s="15" t="s">
        <v>113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5" t="s">
        <v>79</v>
      </c>
      <c r="BK108" s="192">
        <f>ROUND(I108*H108,2)</f>
        <v>0</v>
      </c>
      <c r="BL108" s="15" t="s">
        <v>147</v>
      </c>
      <c r="BM108" s="191" t="s">
        <v>176</v>
      </c>
    </row>
    <row r="109" spans="2:51" s="12" customFormat="1" ht="11.25">
      <c r="B109" s="193"/>
      <c r="C109" s="194"/>
      <c r="D109" s="195" t="s">
        <v>123</v>
      </c>
      <c r="E109" s="196" t="s">
        <v>19</v>
      </c>
      <c r="F109" s="197" t="s">
        <v>168</v>
      </c>
      <c r="G109" s="194"/>
      <c r="H109" s="198">
        <v>2.8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123</v>
      </c>
      <c r="AU109" s="204" t="s">
        <v>81</v>
      </c>
      <c r="AV109" s="12" t="s">
        <v>81</v>
      </c>
      <c r="AW109" s="12" t="s">
        <v>35</v>
      </c>
      <c r="AX109" s="12" t="s">
        <v>74</v>
      </c>
      <c r="AY109" s="204" t="s">
        <v>113</v>
      </c>
    </row>
    <row r="110" spans="2:51" s="12" customFormat="1" ht="11.25">
      <c r="B110" s="193"/>
      <c r="C110" s="194"/>
      <c r="D110" s="195" t="s">
        <v>123</v>
      </c>
      <c r="E110" s="196" t="s">
        <v>19</v>
      </c>
      <c r="F110" s="197" t="s">
        <v>169</v>
      </c>
      <c r="G110" s="194"/>
      <c r="H110" s="198">
        <v>6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123</v>
      </c>
      <c r="AU110" s="204" t="s">
        <v>81</v>
      </c>
      <c r="AV110" s="12" t="s">
        <v>81</v>
      </c>
      <c r="AW110" s="12" t="s">
        <v>35</v>
      </c>
      <c r="AX110" s="12" t="s">
        <v>74</v>
      </c>
      <c r="AY110" s="204" t="s">
        <v>113</v>
      </c>
    </row>
    <row r="111" spans="2:51" s="13" customFormat="1" ht="11.25">
      <c r="B111" s="215"/>
      <c r="C111" s="216"/>
      <c r="D111" s="195" t="s">
        <v>123</v>
      </c>
      <c r="E111" s="217" t="s">
        <v>19</v>
      </c>
      <c r="F111" s="218" t="s">
        <v>170</v>
      </c>
      <c r="G111" s="216"/>
      <c r="H111" s="219">
        <v>8.8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123</v>
      </c>
      <c r="AU111" s="225" t="s">
        <v>81</v>
      </c>
      <c r="AV111" s="13" t="s">
        <v>131</v>
      </c>
      <c r="AW111" s="13" t="s">
        <v>35</v>
      </c>
      <c r="AX111" s="13" t="s">
        <v>79</v>
      </c>
      <c r="AY111" s="225" t="s">
        <v>113</v>
      </c>
    </row>
    <row r="112" spans="1:65" s="1" customFormat="1" ht="16.5" customHeight="1">
      <c r="A112" s="32"/>
      <c r="B112" s="33"/>
      <c r="C112" s="205" t="s">
        <v>177</v>
      </c>
      <c r="D112" s="205" t="s">
        <v>158</v>
      </c>
      <c r="E112" s="206" t="s">
        <v>178</v>
      </c>
      <c r="F112" s="207" t="s">
        <v>179</v>
      </c>
      <c r="G112" s="208" t="s">
        <v>119</v>
      </c>
      <c r="H112" s="209">
        <v>10</v>
      </c>
      <c r="I112" s="210"/>
      <c r="J112" s="211">
        <f>ROUND(I112*H112,2)</f>
        <v>0</v>
      </c>
      <c r="K112" s="207" t="s">
        <v>19</v>
      </c>
      <c r="L112" s="212"/>
      <c r="M112" s="213" t="s">
        <v>19</v>
      </c>
      <c r="N112" s="214" t="s">
        <v>45</v>
      </c>
      <c r="O112" s="62"/>
      <c r="P112" s="189">
        <f>O112*H112</f>
        <v>0</v>
      </c>
      <c r="Q112" s="189">
        <v>0.006</v>
      </c>
      <c r="R112" s="189">
        <f>Q112*H112</f>
        <v>0.06</v>
      </c>
      <c r="S112" s="189">
        <v>0</v>
      </c>
      <c r="T112" s="190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91" t="s">
        <v>161</v>
      </c>
      <c r="AT112" s="191" t="s">
        <v>158</v>
      </c>
      <c r="AU112" s="191" t="s">
        <v>81</v>
      </c>
      <c r="AY112" s="15" t="s">
        <v>113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5" t="s">
        <v>79</v>
      </c>
      <c r="BK112" s="192">
        <f>ROUND(I112*H112,2)</f>
        <v>0</v>
      </c>
      <c r="BL112" s="15" t="s">
        <v>147</v>
      </c>
      <c r="BM112" s="191" t="s">
        <v>180</v>
      </c>
    </row>
    <row r="113" spans="1:65" s="1" customFormat="1" ht="24" customHeight="1">
      <c r="A113" s="32"/>
      <c r="B113" s="33"/>
      <c r="C113" s="180" t="s">
        <v>181</v>
      </c>
      <c r="D113" s="180" t="s">
        <v>116</v>
      </c>
      <c r="E113" s="181" t="s">
        <v>182</v>
      </c>
      <c r="F113" s="182" t="s">
        <v>183</v>
      </c>
      <c r="G113" s="183" t="s">
        <v>134</v>
      </c>
      <c r="H113" s="184">
        <v>0.139</v>
      </c>
      <c r="I113" s="185"/>
      <c r="J113" s="186">
        <f>ROUND(I113*H113,2)</f>
        <v>0</v>
      </c>
      <c r="K113" s="182" t="s">
        <v>120</v>
      </c>
      <c r="L113" s="37"/>
      <c r="M113" s="187" t="s">
        <v>19</v>
      </c>
      <c r="N113" s="188" t="s">
        <v>45</v>
      </c>
      <c r="O113" s="62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91" t="s">
        <v>147</v>
      </c>
      <c r="AT113" s="191" t="s">
        <v>116</v>
      </c>
      <c r="AU113" s="191" t="s">
        <v>81</v>
      </c>
      <c r="AY113" s="15" t="s">
        <v>113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5" t="s">
        <v>79</v>
      </c>
      <c r="BK113" s="192">
        <f>ROUND(I113*H113,2)</f>
        <v>0</v>
      </c>
      <c r="BL113" s="15" t="s">
        <v>147</v>
      </c>
      <c r="BM113" s="191" t="s">
        <v>184</v>
      </c>
    </row>
    <row r="114" spans="1:65" s="1" customFormat="1" ht="24" customHeight="1">
      <c r="A114" s="32"/>
      <c r="B114" s="33"/>
      <c r="C114" s="180" t="s">
        <v>185</v>
      </c>
      <c r="D114" s="180" t="s">
        <v>116</v>
      </c>
      <c r="E114" s="181" t="s">
        <v>186</v>
      </c>
      <c r="F114" s="182" t="s">
        <v>187</v>
      </c>
      <c r="G114" s="183" t="s">
        <v>134</v>
      </c>
      <c r="H114" s="184">
        <v>0.139</v>
      </c>
      <c r="I114" s="185"/>
      <c r="J114" s="186">
        <f>ROUND(I114*H114,2)</f>
        <v>0</v>
      </c>
      <c r="K114" s="182" t="s">
        <v>120</v>
      </c>
      <c r="L114" s="37"/>
      <c r="M114" s="187" t="s">
        <v>19</v>
      </c>
      <c r="N114" s="188" t="s">
        <v>45</v>
      </c>
      <c r="O114" s="62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91" t="s">
        <v>147</v>
      </c>
      <c r="AT114" s="191" t="s">
        <v>116</v>
      </c>
      <c r="AU114" s="191" t="s">
        <v>81</v>
      </c>
      <c r="AY114" s="15" t="s">
        <v>113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5" t="s">
        <v>79</v>
      </c>
      <c r="BK114" s="192">
        <f>ROUND(I114*H114,2)</f>
        <v>0</v>
      </c>
      <c r="BL114" s="15" t="s">
        <v>147</v>
      </c>
      <c r="BM114" s="191" t="s">
        <v>188</v>
      </c>
    </row>
    <row r="115" spans="2:63" s="11" customFormat="1" ht="22.5" customHeight="1">
      <c r="B115" s="164"/>
      <c r="C115" s="165"/>
      <c r="D115" s="166" t="s">
        <v>73</v>
      </c>
      <c r="E115" s="178" t="s">
        <v>189</v>
      </c>
      <c r="F115" s="178" t="s">
        <v>190</v>
      </c>
      <c r="G115" s="165"/>
      <c r="H115" s="165"/>
      <c r="I115" s="168"/>
      <c r="J115" s="179">
        <f>BK115</f>
        <v>0</v>
      </c>
      <c r="K115" s="165"/>
      <c r="L115" s="170"/>
      <c r="M115" s="171"/>
      <c r="N115" s="172"/>
      <c r="O115" s="172"/>
      <c r="P115" s="173">
        <f>SUM(P116:P143)</f>
        <v>0</v>
      </c>
      <c r="Q115" s="172"/>
      <c r="R115" s="173">
        <f>SUM(R116:R143)</f>
        <v>0.62696673</v>
      </c>
      <c r="S115" s="172"/>
      <c r="T115" s="174">
        <f>SUM(T116:T143)</f>
        <v>0.041999999999999996</v>
      </c>
      <c r="AR115" s="175" t="s">
        <v>81</v>
      </c>
      <c r="AT115" s="176" t="s">
        <v>73</v>
      </c>
      <c r="AU115" s="176" t="s">
        <v>79</v>
      </c>
      <c r="AY115" s="175" t="s">
        <v>113</v>
      </c>
      <c r="BK115" s="177">
        <f>SUM(BK116:BK143)</f>
        <v>0</v>
      </c>
    </row>
    <row r="116" spans="1:65" s="1" customFormat="1" ht="24" customHeight="1">
      <c r="A116" s="32"/>
      <c r="B116" s="33"/>
      <c r="C116" s="180" t="s">
        <v>191</v>
      </c>
      <c r="D116" s="180" t="s">
        <v>116</v>
      </c>
      <c r="E116" s="181" t="s">
        <v>192</v>
      </c>
      <c r="F116" s="182" t="s">
        <v>193</v>
      </c>
      <c r="G116" s="183" t="s">
        <v>129</v>
      </c>
      <c r="H116" s="184">
        <v>0.455</v>
      </c>
      <c r="I116" s="185"/>
      <c r="J116" s="186">
        <f>ROUND(I116*H116,2)</f>
        <v>0</v>
      </c>
      <c r="K116" s="182" t="s">
        <v>120</v>
      </c>
      <c r="L116" s="37"/>
      <c r="M116" s="187" t="s">
        <v>19</v>
      </c>
      <c r="N116" s="188" t="s">
        <v>45</v>
      </c>
      <c r="O116" s="62"/>
      <c r="P116" s="189">
        <f>O116*H116</f>
        <v>0</v>
      </c>
      <c r="Q116" s="189">
        <v>0.00189</v>
      </c>
      <c r="R116" s="189">
        <f>Q116*H116</f>
        <v>0.0008599500000000001</v>
      </c>
      <c r="S116" s="189">
        <v>0</v>
      </c>
      <c r="T116" s="190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91" t="s">
        <v>147</v>
      </c>
      <c r="AT116" s="191" t="s">
        <v>116</v>
      </c>
      <c r="AU116" s="191" t="s">
        <v>81</v>
      </c>
      <c r="AY116" s="15" t="s">
        <v>113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5" t="s">
        <v>79</v>
      </c>
      <c r="BK116" s="192">
        <f>ROUND(I116*H116,2)</f>
        <v>0</v>
      </c>
      <c r="BL116" s="15" t="s">
        <v>147</v>
      </c>
      <c r="BM116" s="191" t="s">
        <v>194</v>
      </c>
    </row>
    <row r="117" spans="1:65" s="1" customFormat="1" ht="24" customHeight="1">
      <c r="A117" s="32"/>
      <c r="B117" s="33"/>
      <c r="C117" s="180" t="s">
        <v>8</v>
      </c>
      <c r="D117" s="180" t="s">
        <v>116</v>
      </c>
      <c r="E117" s="181" t="s">
        <v>195</v>
      </c>
      <c r="F117" s="182" t="s">
        <v>196</v>
      </c>
      <c r="G117" s="183" t="s">
        <v>197</v>
      </c>
      <c r="H117" s="184">
        <v>4</v>
      </c>
      <c r="I117" s="185"/>
      <c r="J117" s="186">
        <f>ROUND(I117*H117,2)</f>
        <v>0</v>
      </c>
      <c r="K117" s="182" t="s">
        <v>120</v>
      </c>
      <c r="L117" s="37"/>
      <c r="M117" s="187" t="s">
        <v>19</v>
      </c>
      <c r="N117" s="188" t="s">
        <v>45</v>
      </c>
      <c r="O117" s="62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91" t="s">
        <v>147</v>
      </c>
      <c r="AT117" s="191" t="s">
        <v>116</v>
      </c>
      <c r="AU117" s="191" t="s">
        <v>81</v>
      </c>
      <c r="AY117" s="15" t="s">
        <v>113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5" t="s">
        <v>79</v>
      </c>
      <c r="BK117" s="192">
        <f>ROUND(I117*H117,2)</f>
        <v>0</v>
      </c>
      <c r="BL117" s="15" t="s">
        <v>147</v>
      </c>
      <c r="BM117" s="191" t="s">
        <v>198</v>
      </c>
    </row>
    <row r="118" spans="1:65" s="1" customFormat="1" ht="16.5" customHeight="1">
      <c r="A118" s="32"/>
      <c r="B118" s="33"/>
      <c r="C118" s="205" t="s">
        <v>147</v>
      </c>
      <c r="D118" s="205" t="s">
        <v>158</v>
      </c>
      <c r="E118" s="206" t="s">
        <v>199</v>
      </c>
      <c r="F118" s="207" t="s">
        <v>200</v>
      </c>
      <c r="G118" s="208" t="s">
        <v>197</v>
      </c>
      <c r="H118" s="209">
        <v>4</v>
      </c>
      <c r="I118" s="210"/>
      <c r="J118" s="211">
        <f>ROUND(I118*H118,2)</f>
        <v>0</v>
      </c>
      <c r="K118" s="207" t="s">
        <v>19</v>
      </c>
      <c r="L118" s="212"/>
      <c r="M118" s="213" t="s">
        <v>19</v>
      </c>
      <c r="N118" s="214" t="s">
        <v>45</v>
      </c>
      <c r="O118" s="62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91" t="s">
        <v>161</v>
      </c>
      <c r="AT118" s="191" t="s">
        <v>158</v>
      </c>
      <c r="AU118" s="191" t="s">
        <v>81</v>
      </c>
      <c r="AY118" s="15" t="s">
        <v>113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5" t="s">
        <v>79</v>
      </c>
      <c r="BK118" s="192">
        <f>ROUND(I118*H118,2)</f>
        <v>0</v>
      </c>
      <c r="BL118" s="15" t="s">
        <v>147</v>
      </c>
      <c r="BM118" s="191" t="s">
        <v>201</v>
      </c>
    </row>
    <row r="119" spans="1:65" s="1" customFormat="1" ht="24" customHeight="1">
      <c r="A119" s="32"/>
      <c r="B119" s="33"/>
      <c r="C119" s="180" t="s">
        <v>202</v>
      </c>
      <c r="D119" s="180" t="s">
        <v>116</v>
      </c>
      <c r="E119" s="181" t="s">
        <v>203</v>
      </c>
      <c r="F119" s="182" t="s">
        <v>204</v>
      </c>
      <c r="G119" s="183" t="s">
        <v>205</v>
      </c>
      <c r="H119" s="184">
        <v>2.5</v>
      </c>
      <c r="I119" s="185"/>
      <c r="J119" s="186">
        <f>ROUND(I119*H119,2)</f>
        <v>0</v>
      </c>
      <c r="K119" s="182" t="s">
        <v>120</v>
      </c>
      <c r="L119" s="37"/>
      <c r="M119" s="187" t="s">
        <v>19</v>
      </c>
      <c r="N119" s="188" t="s">
        <v>45</v>
      </c>
      <c r="O119" s="62"/>
      <c r="P119" s="189">
        <f>O119*H119</f>
        <v>0</v>
      </c>
      <c r="Q119" s="189">
        <v>0.01363</v>
      </c>
      <c r="R119" s="189">
        <f>Q119*H119</f>
        <v>0.034075</v>
      </c>
      <c r="S119" s="189">
        <v>0</v>
      </c>
      <c r="T119" s="190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91" t="s">
        <v>147</v>
      </c>
      <c r="AT119" s="191" t="s">
        <v>116</v>
      </c>
      <c r="AU119" s="191" t="s">
        <v>81</v>
      </c>
      <c r="AY119" s="15" t="s">
        <v>113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5" t="s">
        <v>79</v>
      </c>
      <c r="BK119" s="192">
        <f>ROUND(I119*H119,2)</f>
        <v>0</v>
      </c>
      <c r="BL119" s="15" t="s">
        <v>147</v>
      </c>
      <c r="BM119" s="191" t="s">
        <v>206</v>
      </c>
    </row>
    <row r="120" spans="2:51" s="12" customFormat="1" ht="11.25">
      <c r="B120" s="193"/>
      <c r="C120" s="194"/>
      <c r="D120" s="195" t="s">
        <v>123</v>
      </c>
      <c r="E120" s="196" t="s">
        <v>19</v>
      </c>
      <c r="F120" s="197" t="s">
        <v>207</v>
      </c>
      <c r="G120" s="194"/>
      <c r="H120" s="198">
        <v>2.5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123</v>
      </c>
      <c r="AU120" s="204" t="s">
        <v>81</v>
      </c>
      <c r="AV120" s="12" t="s">
        <v>81</v>
      </c>
      <c r="AW120" s="12" t="s">
        <v>35</v>
      </c>
      <c r="AX120" s="12" t="s">
        <v>79</v>
      </c>
      <c r="AY120" s="204" t="s">
        <v>113</v>
      </c>
    </row>
    <row r="121" spans="1:65" s="1" customFormat="1" ht="24" customHeight="1">
      <c r="A121" s="32"/>
      <c r="B121" s="33"/>
      <c r="C121" s="180" t="s">
        <v>208</v>
      </c>
      <c r="D121" s="180" t="s">
        <v>116</v>
      </c>
      <c r="E121" s="181" t="s">
        <v>209</v>
      </c>
      <c r="F121" s="182" t="s">
        <v>210</v>
      </c>
      <c r="G121" s="183" t="s">
        <v>119</v>
      </c>
      <c r="H121" s="184">
        <v>15.8</v>
      </c>
      <c r="I121" s="185"/>
      <c r="J121" s="186">
        <f>ROUND(I121*H121,2)</f>
        <v>0</v>
      </c>
      <c r="K121" s="182" t="s">
        <v>120</v>
      </c>
      <c r="L121" s="37"/>
      <c r="M121" s="187" t="s">
        <v>19</v>
      </c>
      <c r="N121" s="188" t="s">
        <v>45</v>
      </c>
      <c r="O121" s="62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91" t="s">
        <v>147</v>
      </c>
      <c r="AT121" s="191" t="s">
        <v>116</v>
      </c>
      <c r="AU121" s="191" t="s">
        <v>81</v>
      </c>
      <c r="AY121" s="15" t="s">
        <v>113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5" t="s">
        <v>79</v>
      </c>
      <c r="BK121" s="192">
        <f>ROUND(I121*H121,2)</f>
        <v>0</v>
      </c>
      <c r="BL121" s="15" t="s">
        <v>147</v>
      </c>
      <c r="BM121" s="191" t="s">
        <v>211</v>
      </c>
    </row>
    <row r="122" spans="2:51" s="12" customFormat="1" ht="11.25">
      <c r="B122" s="193"/>
      <c r="C122" s="194"/>
      <c r="D122" s="195" t="s">
        <v>123</v>
      </c>
      <c r="E122" s="196" t="s">
        <v>19</v>
      </c>
      <c r="F122" s="197" t="s">
        <v>212</v>
      </c>
      <c r="G122" s="194"/>
      <c r="H122" s="198">
        <v>15.8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123</v>
      </c>
      <c r="AU122" s="204" t="s">
        <v>81</v>
      </c>
      <c r="AV122" s="12" t="s">
        <v>81</v>
      </c>
      <c r="AW122" s="12" t="s">
        <v>35</v>
      </c>
      <c r="AX122" s="12" t="s">
        <v>79</v>
      </c>
      <c r="AY122" s="204" t="s">
        <v>113</v>
      </c>
    </row>
    <row r="123" spans="1:65" s="1" customFormat="1" ht="16.5" customHeight="1">
      <c r="A123" s="32"/>
      <c r="B123" s="33"/>
      <c r="C123" s="205" t="s">
        <v>213</v>
      </c>
      <c r="D123" s="205" t="s">
        <v>158</v>
      </c>
      <c r="E123" s="206" t="s">
        <v>214</v>
      </c>
      <c r="F123" s="207" t="s">
        <v>215</v>
      </c>
      <c r="G123" s="208" t="s">
        <v>129</v>
      </c>
      <c r="H123" s="209">
        <v>0.455</v>
      </c>
      <c r="I123" s="210"/>
      <c r="J123" s="211">
        <f>ROUND(I123*H123,2)</f>
        <v>0</v>
      </c>
      <c r="K123" s="207" t="s">
        <v>120</v>
      </c>
      <c r="L123" s="212"/>
      <c r="M123" s="213" t="s">
        <v>19</v>
      </c>
      <c r="N123" s="214" t="s">
        <v>45</v>
      </c>
      <c r="O123" s="62"/>
      <c r="P123" s="189">
        <f>O123*H123</f>
        <v>0</v>
      </c>
      <c r="Q123" s="189">
        <v>0.55</v>
      </c>
      <c r="R123" s="189">
        <f>Q123*H123</f>
        <v>0.25025000000000003</v>
      </c>
      <c r="S123" s="189">
        <v>0</v>
      </c>
      <c r="T123" s="190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91" t="s">
        <v>161</v>
      </c>
      <c r="AT123" s="191" t="s">
        <v>158</v>
      </c>
      <c r="AU123" s="191" t="s">
        <v>81</v>
      </c>
      <c r="AY123" s="15" t="s">
        <v>113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5" t="s">
        <v>79</v>
      </c>
      <c r="BK123" s="192">
        <f>ROUND(I123*H123,2)</f>
        <v>0</v>
      </c>
      <c r="BL123" s="15" t="s">
        <v>147</v>
      </c>
      <c r="BM123" s="191" t="s">
        <v>216</v>
      </c>
    </row>
    <row r="124" spans="2:51" s="12" customFormat="1" ht="11.25">
      <c r="B124" s="193"/>
      <c r="C124" s="194"/>
      <c r="D124" s="195" t="s">
        <v>123</v>
      </c>
      <c r="E124" s="196" t="s">
        <v>19</v>
      </c>
      <c r="F124" s="197" t="s">
        <v>217</v>
      </c>
      <c r="G124" s="194"/>
      <c r="H124" s="198">
        <v>0.455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123</v>
      </c>
      <c r="AU124" s="204" t="s">
        <v>81</v>
      </c>
      <c r="AV124" s="12" t="s">
        <v>81</v>
      </c>
      <c r="AW124" s="12" t="s">
        <v>35</v>
      </c>
      <c r="AX124" s="12" t="s">
        <v>79</v>
      </c>
      <c r="AY124" s="204" t="s">
        <v>113</v>
      </c>
    </row>
    <row r="125" spans="1:65" s="1" customFormat="1" ht="24" customHeight="1">
      <c r="A125" s="32"/>
      <c r="B125" s="33"/>
      <c r="C125" s="180" t="s">
        <v>218</v>
      </c>
      <c r="D125" s="180" t="s">
        <v>116</v>
      </c>
      <c r="E125" s="181" t="s">
        <v>219</v>
      </c>
      <c r="F125" s="182" t="s">
        <v>220</v>
      </c>
      <c r="G125" s="183" t="s">
        <v>119</v>
      </c>
      <c r="H125" s="184">
        <v>2.8</v>
      </c>
      <c r="I125" s="185"/>
      <c r="J125" s="186">
        <f>ROUND(I125*H125,2)</f>
        <v>0</v>
      </c>
      <c r="K125" s="182" t="s">
        <v>120</v>
      </c>
      <c r="L125" s="37"/>
      <c r="M125" s="187" t="s">
        <v>19</v>
      </c>
      <c r="N125" s="188" t="s">
        <v>45</v>
      </c>
      <c r="O125" s="62"/>
      <c r="P125" s="189">
        <f>O125*H125</f>
        <v>0</v>
      </c>
      <c r="Q125" s="189">
        <v>0</v>
      </c>
      <c r="R125" s="189">
        <f>Q125*H125</f>
        <v>0</v>
      </c>
      <c r="S125" s="189">
        <v>0.015</v>
      </c>
      <c r="T125" s="190">
        <f>S125*H125</f>
        <v>0.041999999999999996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91" t="s">
        <v>147</v>
      </c>
      <c r="AT125" s="191" t="s">
        <v>116</v>
      </c>
      <c r="AU125" s="191" t="s">
        <v>81</v>
      </c>
      <c r="AY125" s="15" t="s">
        <v>113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5" t="s">
        <v>79</v>
      </c>
      <c r="BK125" s="192">
        <f>ROUND(I125*H125,2)</f>
        <v>0</v>
      </c>
      <c r="BL125" s="15" t="s">
        <v>147</v>
      </c>
      <c r="BM125" s="191" t="s">
        <v>221</v>
      </c>
    </row>
    <row r="126" spans="1:65" s="1" customFormat="1" ht="16.5" customHeight="1">
      <c r="A126" s="32"/>
      <c r="B126" s="33"/>
      <c r="C126" s="180" t="s">
        <v>7</v>
      </c>
      <c r="D126" s="180" t="s">
        <v>116</v>
      </c>
      <c r="E126" s="181" t="s">
        <v>222</v>
      </c>
      <c r="F126" s="182" t="s">
        <v>223</v>
      </c>
      <c r="G126" s="183" t="s">
        <v>119</v>
      </c>
      <c r="H126" s="184">
        <v>17.9</v>
      </c>
      <c r="I126" s="185"/>
      <c r="J126" s="186">
        <f>ROUND(I126*H126,2)</f>
        <v>0</v>
      </c>
      <c r="K126" s="182" t="s">
        <v>19</v>
      </c>
      <c r="L126" s="37"/>
      <c r="M126" s="187" t="s">
        <v>19</v>
      </c>
      <c r="N126" s="188" t="s">
        <v>45</v>
      </c>
      <c r="O126" s="62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1" t="s">
        <v>147</v>
      </c>
      <c r="AT126" s="191" t="s">
        <v>116</v>
      </c>
      <c r="AU126" s="191" t="s">
        <v>81</v>
      </c>
      <c r="AY126" s="15" t="s">
        <v>113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5" t="s">
        <v>79</v>
      </c>
      <c r="BK126" s="192">
        <f>ROUND(I126*H126,2)</f>
        <v>0</v>
      </c>
      <c r="BL126" s="15" t="s">
        <v>147</v>
      </c>
      <c r="BM126" s="191" t="s">
        <v>224</v>
      </c>
    </row>
    <row r="127" spans="1:65" s="1" customFormat="1" ht="24" customHeight="1">
      <c r="A127" s="32"/>
      <c r="B127" s="33"/>
      <c r="C127" s="180" t="s">
        <v>225</v>
      </c>
      <c r="D127" s="180" t="s">
        <v>116</v>
      </c>
      <c r="E127" s="181" t="s">
        <v>226</v>
      </c>
      <c r="F127" s="182" t="s">
        <v>227</v>
      </c>
      <c r="G127" s="183" t="s">
        <v>119</v>
      </c>
      <c r="H127" s="184">
        <v>19</v>
      </c>
      <c r="I127" s="185"/>
      <c r="J127" s="186">
        <f>ROUND(I127*H127,2)</f>
        <v>0</v>
      </c>
      <c r="K127" s="182" t="s">
        <v>120</v>
      </c>
      <c r="L127" s="37"/>
      <c r="M127" s="187" t="s">
        <v>19</v>
      </c>
      <c r="N127" s="188" t="s">
        <v>45</v>
      </c>
      <c r="O127" s="62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91" t="s">
        <v>147</v>
      </c>
      <c r="AT127" s="191" t="s">
        <v>116</v>
      </c>
      <c r="AU127" s="191" t="s">
        <v>81</v>
      </c>
      <c r="AY127" s="15" t="s">
        <v>113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5" t="s">
        <v>79</v>
      </c>
      <c r="BK127" s="192">
        <f>ROUND(I127*H127,2)</f>
        <v>0</v>
      </c>
      <c r="BL127" s="15" t="s">
        <v>147</v>
      </c>
      <c r="BM127" s="191" t="s">
        <v>228</v>
      </c>
    </row>
    <row r="128" spans="2:51" s="12" customFormat="1" ht="11.25">
      <c r="B128" s="193"/>
      <c r="C128" s="194"/>
      <c r="D128" s="195" t="s">
        <v>123</v>
      </c>
      <c r="E128" s="196" t="s">
        <v>19</v>
      </c>
      <c r="F128" s="197" t="s">
        <v>229</v>
      </c>
      <c r="G128" s="194"/>
      <c r="H128" s="198">
        <v>13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123</v>
      </c>
      <c r="AU128" s="204" t="s">
        <v>81</v>
      </c>
      <c r="AV128" s="12" t="s">
        <v>81</v>
      </c>
      <c r="AW128" s="12" t="s">
        <v>35</v>
      </c>
      <c r="AX128" s="12" t="s">
        <v>74</v>
      </c>
      <c r="AY128" s="204" t="s">
        <v>113</v>
      </c>
    </row>
    <row r="129" spans="2:51" s="12" customFormat="1" ht="11.25">
      <c r="B129" s="193"/>
      <c r="C129" s="194"/>
      <c r="D129" s="195" t="s">
        <v>123</v>
      </c>
      <c r="E129" s="196" t="s">
        <v>19</v>
      </c>
      <c r="F129" s="197" t="s">
        <v>169</v>
      </c>
      <c r="G129" s="194"/>
      <c r="H129" s="198">
        <v>6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123</v>
      </c>
      <c r="AU129" s="204" t="s">
        <v>81</v>
      </c>
      <c r="AV129" s="12" t="s">
        <v>81</v>
      </c>
      <c r="AW129" s="12" t="s">
        <v>35</v>
      </c>
      <c r="AX129" s="12" t="s">
        <v>74</v>
      </c>
      <c r="AY129" s="204" t="s">
        <v>113</v>
      </c>
    </row>
    <row r="130" spans="2:51" s="13" customFormat="1" ht="11.25">
      <c r="B130" s="215"/>
      <c r="C130" s="216"/>
      <c r="D130" s="195" t="s">
        <v>123</v>
      </c>
      <c r="E130" s="217" t="s">
        <v>19</v>
      </c>
      <c r="F130" s="218" t="s">
        <v>170</v>
      </c>
      <c r="G130" s="216"/>
      <c r="H130" s="219">
        <v>19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123</v>
      </c>
      <c r="AU130" s="225" t="s">
        <v>81</v>
      </c>
      <c r="AV130" s="13" t="s">
        <v>131</v>
      </c>
      <c r="AW130" s="13" t="s">
        <v>35</v>
      </c>
      <c r="AX130" s="13" t="s">
        <v>79</v>
      </c>
      <c r="AY130" s="225" t="s">
        <v>113</v>
      </c>
    </row>
    <row r="131" spans="1:65" s="1" customFormat="1" ht="16.5" customHeight="1">
      <c r="A131" s="32"/>
      <c r="B131" s="33"/>
      <c r="C131" s="205" t="s">
        <v>230</v>
      </c>
      <c r="D131" s="205" t="s">
        <v>158</v>
      </c>
      <c r="E131" s="206" t="s">
        <v>231</v>
      </c>
      <c r="F131" s="207" t="s">
        <v>232</v>
      </c>
      <c r="G131" s="208" t="s">
        <v>129</v>
      </c>
      <c r="H131" s="209">
        <v>0.139</v>
      </c>
      <c r="I131" s="210"/>
      <c r="J131" s="211">
        <f>ROUND(I131*H131,2)</f>
        <v>0</v>
      </c>
      <c r="K131" s="207" t="s">
        <v>120</v>
      </c>
      <c r="L131" s="212"/>
      <c r="M131" s="213" t="s">
        <v>19</v>
      </c>
      <c r="N131" s="214" t="s">
        <v>45</v>
      </c>
      <c r="O131" s="62"/>
      <c r="P131" s="189">
        <f>O131*H131</f>
        <v>0</v>
      </c>
      <c r="Q131" s="189">
        <v>0.55</v>
      </c>
      <c r="R131" s="189">
        <f>Q131*H131</f>
        <v>0.07645000000000002</v>
      </c>
      <c r="S131" s="189">
        <v>0</v>
      </c>
      <c r="T131" s="190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1" t="s">
        <v>161</v>
      </c>
      <c r="AT131" s="191" t="s">
        <v>158</v>
      </c>
      <c r="AU131" s="191" t="s">
        <v>81</v>
      </c>
      <c r="AY131" s="15" t="s">
        <v>113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5" t="s">
        <v>79</v>
      </c>
      <c r="BK131" s="192">
        <f>ROUND(I131*H131,2)</f>
        <v>0</v>
      </c>
      <c r="BL131" s="15" t="s">
        <v>147</v>
      </c>
      <c r="BM131" s="191" t="s">
        <v>233</v>
      </c>
    </row>
    <row r="132" spans="2:51" s="12" customFormat="1" ht="11.25">
      <c r="B132" s="193"/>
      <c r="C132" s="194"/>
      <c r="D132" s="195" t="s">
        <v>123</v>
      </c>
      <c r="E132" s="196" t="s">
        <v>19</v>
      </c>
      <c r="F132" s="197" t="s">
        <v>234</v>
      </c>
      <c r="G132" s="194"/>
      <c r="H132" s="198">
        <v>0.081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123</v>
      </c>
      <c r="AU132" s="204" t="s">
        <v>81</v>
      </c>
      <c r="AV132" s="12" t="s">
        <v>81</v>
      </c>
      <c r="AW132" s="12" t="s">
        <v>35</v>
      </c>
      <c r="AX132" s="12" t="s">
        <v>74</v>
      </c>
      <c r="AY132" s="204" t="s">
        <v>113</v>
      </c>
    </row>
    <row r="133" spans="2:51" s="12" customFormat="1" ht="11.25">
      <c r="B133" s="193"/>
      <c r="C133" s="194"/>
      <c r="D133" s="195" t="s">
        <v>123</v>
      </c>
      <c r="E133" s="196" t="s">
        <v>19</v>
      </c>
      <c r="F133" s="197" t="s">
        <v>235</v>
      </c>
      <c r="G133" s="194"/>
      <c r="H133" s="198">
        <v>0.058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123</v>
      </c>
      <c r="AU133" s="204" t="s">
        <v>81</v>
      </c>
      <c r="AV133" s="12" t="s">
        <v>81</v>
      </c>
      <c r="AW133" s="12" t="s">
        <v>35</v>
      </c>
      <c r="AX133" s="12" t="s">
        <v>74</v>
      </c>
      <c r="AY133" s="204" t="s">
        <v>113</v>
      </c>
    </row>
    <row r="134" spans="2:51" s="13" customFormat="1" ht="11.25">
      <c r="B134" s="215"/>
      <c r="C134" s="216"/>
      <c r="D134" s="195" t="s">
        <v>123</v>
      </c>
      <c r="E134" s="217" t="s">
        <v>19</v>
      </c>
      <c r="F134" s="218" t="s">
        <v>170</v>
      </c>
      <c r="G134" s="216"/>
      <c r="H134" s="219">
        <v>0.139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123</v>
      </c>
      <c r="AU134" s="225" t="s">
        <v>81</v>
      </c>
      <c r="AV134" s="13" t="s">
        <v>131</v>
      </c>
      <c r="AW134" s="13" t="s">
        <v>35</v>
      </c>
      <c r="AX134" s="13" t="s">
        <v>79</v>
      </c>
      <c r="AY134" s="225" t="s">
        <v>113</v>
      </c>
    </row>
    <row r="135" spans="1:65" s="1" customFormat="1" ht="24" customHeight="1">
      <c r="A135" s="32"/>
      <c r="B135" s="33"/>
      <c r="C135" s="180" t="s">
        <v>236</v>
      </c>
      <c r="D135" s="180" t="s">
        <v>116</v>
      </c>
      <c r="E135" s="181" t="s">
        <v>237</v>
      </c>
      <c r="F135" s="182" t="s">
        <v>238</v>
      </c>
      <c r="G135" s="183" t="s">
        <v>129</v>
      </c>
      <c r="H135" s="184">
        <v>0.594</v>
      </c>
      <c r="I135" s="185"/>
      <c r="J135" s="186">
        <f>ROUND(I135*H135,2)</f>
        <v>0</v>
      </c>
      <c r="K135" s="182" t="s">
        <v>120</v>
      </c>
      <c r="L135" s="37"/>
      <c r="M135" s="187" t="s">
        <v>19</v>
      </c>
      <c r="N135" s="188" t="s">
        <v>45</v>
      </c>
      <c r="O135" s="62"/>
      <c r="P135" s="189">
        <f>O135*H135</f>
        <v>0</v>
      </c>
      <c r="Q135" s="189">
        <v>0.02337</v>
      </c>
      <c r="R135" s="189">
        <f>Q135*H135</f>
        <v>0.013881779999999998</v>
      </c>
      <c r="S135" s="189">
        <v>0</v>
      </c>
      <c r="T135" s="190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1" t="s">
        <v>147</v>
      </c>
      <c r="AT135" s="191" t="s">
        <v>116</v>
      </c>
      <c r="AU135" s="191" t="s">
        <v>81</v>
      </c>
      <c r="AY135" s="15" t="s">
        <v>113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5" t="s">
        <v>79</v>
      </c>
      <c r="BK135" s="192">
        <f>ROUND(I135*H135,2)</f>
        <v>0</v>
      </c>
      <c r="BL135" s="15" t="s">
        <v>147</v>
      </c>
      <c r="BM135" s="191" t="s">
        <v>239</v>
      </c>
    </row>
    <row r="136" spans="2:51" s="12" customFormat="1" ht="11.25">
      <c r="B136" s="193"/>
      <c r="C136" s="194"/>
      <c r="D136" s="195" t="s">
        <v>123</v>
      </c>
      <c r="E136" s="196" t="s">
        <v>19</v>
      </c>
      <c r="F136" s="197" t="s">
        <v>240</v>
      </c>
      <c r="G136" s="194"/>
      <c r="H136" s="198">
        <v>0.594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123</v>
      </c>
      <c r="AU136" s="204" t="s">
        <v>81</v>
      </c>
      <c r="AV136" s="12" t="s">
        <v>81</v>
      </c>
      <c r="AW136" s="12" t="s">
        <v>35</v>
      </c>
      <c r="AX136" s="12" t="s">
        <v>79</v>
      </c>
      <c r="AY136" s="204" t="s">
        <v>113</v>
      </c>
    </row>
    <row r="137" spans="1:65" s="1" customFormat="1" ht="16.5" customHeight="1">
      <c r="A137" s="32"/>
      <c r="B137" s="33"/>
      <c r="C137" s="180" t="s">
        <v>241</v>
      </c>
      <c r="D137" s="180" t="s">
        <v>116</v>
      </c>
      <c r="E137" s="181" t="s">
        <v>242</v>
      </c>
      <c r="F137" s="182" t="s">
        <v>243</v>
      </c>
      <c r="G137" s="183" t="s">
        <v>119</v>
      </c>
      <c r="H137" s="184">
        <v>6</v>
      </c>
      <c r="I137" s="185"/>
      <c r="J137" s="186">
        <f>ROUND(I137*H137,2)</f>
        <v>0</v>
      </c>
      <c r="K137" s="182" t="s">
        <v>120</v>
      </c>
      <c r="L137" s="37"/>
      <c r="M137" s="187" t="s">
        <v>19</v>
      </c>
      <c r="N137" s="188" t="s">
        <v>45</v>
      </c>
      <c r="O137" s="62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1" t="s">
        <v>147</v>
      </c>
      <c r="AT137" s="191" t="s">
        <v>116</v>
      </c>
      <c r="AU137" s="191" t="s">
        <v>81</v>
      </c>
      <c r="AY137" s="15" t="s">
        <v>113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5" t="s">
        <v>79</v>
      </c>
      <c r="BK137" s="192">
        <f>ROUND(I137*H137,2)</f>
        <v>0</v>
      </c>
      <c r="BL137" s="15" t="s">
        <v>147</v>
      </c>
      <c r="BM137" s="191" t="s">
        <v>244</v>
      </c>
    </row>
    <row r="138" spans="2:51" s="12" customFormat="1" ht="11.25">
      <c r="B138" s="193"/>
      <c r="C138" s="194"/>
      <c r="D138" s="195" t="s">
        <v>123</v>
      </c>
      <c r="E138" s="196" t="s">
        <v>19</v>
      </c>
      <c r="F138" s="197" t="s">
        <v>156</v>
      </c>
      <c r="G138" s="194"/>
      <c r="H138" s="198">
        <v>6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123</v>
      </c>
      <c r="AU138" s="204" t="s">
        <v>81</v>
      </c>
      <c r="AV138" s="12" t="s">
        <v>81</v>
      </c>
      <c r="AW138" s="12" t="s">
        <v>35</v>
      </c>
      <c r="AX138" s="12" t="s">
        <v>79</v>
      </c>
      <c r="AY138" s="204" t="s">
        <v>113</v>
      </c>
    </row>
    <row r="139" spans="1:65" s="1" customFormat="1" ht="16.5" customHeight="1">
      <c r="A139" s="32"/>
      <c r="B139" s="33"/>
      <c r="C139" s="205" t="s">
        <v>245</v>
      </c>
      <c r="D139" s="205" t="s">
        <v>158</v>
      </c>
      <c r="E139" s="206" t="s">
        <v>214</v>
      </c>
      <c r="F139" s="207" t="s">
        <v>215</v>
      </c>
      <c r="G139" s="208" t="s">
        <v>129</v>
      </c>
      <c r="H139" s="209">
        <v>0.455</v>
      </c>
      <c r="I139" s="210"/>
      <c r="J139" s="211">
        <f>ROUND(I139*H139,2)</f>
        <v>0</v>
      </c>
      <c r="K139" s="207" t="s">
        <v>120</v>
      </c>
      <c r="L139" s="212"/>
      <c r="M139" s="213" t="s">
        <v>19</v>
      </c>
      <c r="N139" s="214" t="s">
        <v>45</v>
      </c>
      <c r="O139" s="62"/>
      <c r="P139" s="189">
        <f>O139*H139</f>
        <v>0</v>
      </c>
      <c r="Q139" s="189">
        <v>0.55</v>
      </c>
      <c r="R139" s="189">
        <f>Q139*H139</f>
        <v>0.25025000000000003</v>
      </c>
      <c r="S139" s="189">
        <v>0</v>
      </c>
      <c r="T139" s="190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1" t="s">
        <v>161</v>
      </c>
      <c r="AT139" s="191" t="s">
        <v>158</v>
      </c>
      <c r="AU139" s="191" t="s">
        <v>81</v>
      </c>
      <c r="AY139" s="15" t="s">
        <v>113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5" t="s">
        <v>79</v>
      </c>
      <c r="BK139" s="192">
        <f>ROUND(I139*H139,2)</f>
        <v>0</v>
      </c>
      <c r="BL139" s="15" t="s">
        <v>147</v>
      </c>
      <c r="BM139" s="191" t="s">
        <v>246</v>
      </c>
    </row>
    <row r="140" spans="2:51" s="12" customFormat="1" ht="11.25">
      <c r="B140" s="193"/>
      <c r="C140" s="194"/>
      <c r="D140" s="195" t="s">
        <v>123</v>
      </c>
      <c r="E140" s="196" t="s">
        <v>19</v>
      </c>
      <c r="F140" s="197" t="s">
        <v>217</v>
      </c>
      <c r="G140" s="194"/>
      <c r="H140" s="198">
        <v>0.455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123</v>
      </c>
      <c r="AU140" s="204" t="s">
        <v>81</v>
      </c>
      <c r="AV140" s="12" t="s">
        <v>81</v>
      </c>
      <c r="AW140" s="12" t="s">
        <v>35</v>
      </c>
      <c r="AX140" s="12" t="s">
        <v>79</v>
      </c>
      <c r="AY140" s="204" t="s">
        <v>113</v>
      </c>
    </row>
    <row r="141" spans="1:65" s="1" customFormat="1" ht="16.5" customHeight="1">
      <c r="A141" s="32"/>
      <c r="B141" s="33"/>
      <c r="C141" s="180" t="s">
        <v>247</v>
      </c>
      <c r="D141" s="180" t="s">
        <v>116</v>
      </c>
      <c r="E141" s="181" t="s">
        <v>248</v>
      </c>
      <c r="F141" s="182" t="s">
        <v>249</v>
      </c>
      <c r="G141" s="183" t="s">
        <v>119</v>
      </c>
      <c r="H141" s="184">
        <v>6</v>
      </c>
      <c r="I141" s="185"/>
      <c r="J141" s="186">
        <f>ROUND(I141*H141,2)</f>
        <v>0</v>
      </c>
      <c r="K141" s="182" t="s">
        <v>120</v>
      </c>
      <c r="L141" s="37"/>
      <c r="M141" s="187" t="s">
        <v>19</v>
      </c>
      <c r="N141" s="188" t="s">
        <v>45</v>
      </c>
      <c r="O141" s="62"/>
      <c r="P141" s="189">
        <f>O141*H141</f>
        <v>0</v>
      </c>
      <c r="Q141" s="189">
        <v>0.0002</v>
      </c>
      <c r="R141" s="189">
        <f>Q141*H141</f>
        <v>0.0012000000000000001</v>
      </c>
      <c r="S141" s="189">
        <v>0</v>
      </c>
      <c r="T141" s="190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1" t="s">
        <v>147</v>
      </c>
      <c r="AT141" s="191" t="s">
        <v>116</v>
      </c>
      <c r="AU141" s="191" t="s">
        <v>81</v>
      </c>
      <c r="AY141" s="15" t="s">
        <v>113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5" t="s">
        <v>79</v>
      </c>
      <c r="BK141" s="192">
        <f>ROUND(I141*H141,2)</f>
        <v>0</v>
      </c>
      <c r="BL141" s="15" t="s">
        <v>147</v>
      </c>
      <c r="BM141" s="191" t="s">
        <v>250</v>
      </c>
    </row>
    <row r="142" spans="1:65" s="1" customFormat="1" ht="24" customHeight="1">
      <c r="A142" s="32"/>
      <c r="B142" s="33"/>
      <c r="C142" s="180" t="s">
        <v>251</v>
      </c>
      <c r="D142" s="180" t="s">
        <v>116</v>
      </c>
      <c r="E142" s="181" t="s">
        <v>252</v>
      </c>
      <c r="F142" s="182" t="s">
        <v>253</v>
      </c>
      <c r="G142" s="183" t="s">
        <v>134</v>
      </c>
      <c r="H142" s="184">
        <v>0.627</v>
      </c>
      <c r="I142" s="185"/>
      <c r="J142" s="186">
        <f>ROUND(I142*H142,2)</f>
        <v>0</v>
      </c>
      <c r="K142" s="182" t="s">
        <v>120</v>
      </c>
      <c r="L142" s="37"/>
      <c r="M142" s="187" t="s">
        <v>19</v>
      </c>
      <c r="N142" s="188" t="s">
        <v>45</v>
      </c>
      <c r="O142" s="62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1" t="s">
        <v>147</v>
      </c>
      <c r="AT142" s="191" t="s">
        <v>116</v>
      </c>
      <c r="AU142" s="191" t="s">
        <v>81</v>
      </c>
      <c r="AY142" s="15" t="s">
        <v>113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5" t="s">
        <v>79</v>
      </c>
      <c r="BK142" s="192">
        <f>ROUND(I142*H142,2)</f>
        <v>0</v>
      </c>
      <c r="BL142" s="15" t="s">
        <v>147</v>
      </c>
      <c r="BM142" s="191" t="s">
        <v>254</v>
      </c>
    </row>
    <row r="143" spans="1:65" s="1" customFormat="1" ht="24" customHeight="1">
      <c r="A143" s="32"/>
      <c r="B143" s="33"/>
      <c r="C143" s="180" t="s">
        <v>255</v>
      </c>
      <c r="D143" s="180" t="s">
        <v>116</v>
      </c>
      <c r="E143" s="181" t="s">
        <v>256</v>
      </c>
      <c r="F143" s="182" t="s">
        <v>257</v>
      </c>
      <c r="G143" s="183" t="s">
        <v>134</v>
      </c>
      <c r="H143" s="184">
        <v>0.627</v>
      </c>
      <c r="I143" s="185"/>
      <c r="J143" s="186">
        <f>ROUND(I143*H143,2)</f>
        <v>0</v>
      </c>
      <c r="K143" s="182" t="s">
        <v>120</v>
      </c>
      <c r="L143" s="37"/>
      <c r="M143" s="187" t="s">
        <v>19</v>
      </c>
      <c r="N143" s="188" t="s">
        <v>45</v>
      </c>
      <c r="O143" s="62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1" t="s">
        <v>147</v>
      </c>
      <c r="AT143" s="191" t="s">
        <v>116</v>
      </c>
      <c r="AU143" s="191" t="s">
        <v>81</v>
      </c>
      <c r="AY143" s="15" t="s">
        <v>113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5" t="s">
        <v>79</v>
      </c>
      <c r="BK143" s="192">
        <f>ROUND(I143*H143,2)</f>
        <v>0</v>
      </c>
      <c r="BL143" s="15" t="s">
        <v>147</v>
      </c>
      <c r="BM143" s="191" t="s">
        <v>258</v>
      </c>
    </row>
    <row r="144" spans="2:63" s="11" customFormat="1" ht="22.5" customHeight="1">
      <c r="B144" s="164"/>
      <c r="C144" s="165"/>
      <c r="D144" s="166" t="s">
        <v>73</v>
      </c>
      <c r="E144" s="178" t="s">
        <v>259</v>
      </c>
      <c r="F144" s="178" t="s">
        <v>260</v>
      </c>
      <c r="G144" s="165"/>
      <c r="H144" s="165"/>
      <c r="I144" s="168"/>
      <c r="J144" s="179">
        <f>BK144</f>
        <v>0</v>
      </c>
      <c r="K144" s="165"/>
      <c r="L144" s="170"/>
      <c r="M144" s="171"/>
      <c r="N144" s="172"/>
      <c r="O144" s="172"/>
      <c r="P144" s="173">
        <f>SUM(P145:P162)</f>
        <v>0</v>
      </c>
      <c r="Q144" s="172"/>
      <c r="R144" s="173">
        <f>SUM(R145:R162)</f>
        <v>0.08406306000000001</v>
      </c>
      <c r="S144" s="172"/>
      <c r="T144" s="174">
        <f>SUM(T145:T162)</f>
        <v>0.055848</v>
      </c>
      <c r="AR144" s="175" t="s">
        <v>81</v>
      </c>
      <c r="AT144" s="176" t="s">
        <v>73</v>
      </c>
      <c r="AU144" s="176" t="s">
        <v>79</v>
      </c>
      <c r="AY144" s="175" t="s">
        <v>113</v>
      </c>
      <c r="BK144" s="177">
        <f>SUM(BK145:BK162)</f>
        <v>0</v>
      </c>
    </row>
    <row r="145" spans="1:65" s="1" customFormat="1" ht="16.5" customHeight="1">
      <c r="A145" s="32"/>
      <c r="B145" s="33"/>
      <c r="C145" s="180" t="s">
        <v>261</v>
      </c>
      <c r="D145" s="180" t="s">
        <v>116</v>
      </c>
      <c r="E145" s="181" t="s">
        <v>262</v>
      </c>
      <c r="F145" s="182" t="s">
        <v>263</v>
      </c>
      <c r="G145" s="183" t="s">
        <v>119</v>
      </c>
      <c r="H145" s="184">
        <v>13</v>
      </c>
      <c r="I145" s="185"/>
      <c r="J145" s="186">
        <f>ROUND(I145*H145,2)</f>
        <v>0</v>
      </c>
      <c r="K145" s="182" t="s">
        <v>120</v>
      </c>
      <c r="L145" s="37"/>
      <c r="M145" s="187" t="s">
        <v>19</v>
      </c>
      <c r="N145" s="188" t="s">
        <v>45</v>
      </c>
      <c r="O145" s="62"/>
      <c r="P145" s="189">
        <f>O145*H145</f>
        <v>0</v>
      </c>
      <c r="Q145" s="189">
        <v>0</v>
      </c>
      <c r="R145" s="189">
        <f>Q145*H145</f>
        <v>0</v>
      </c>
      <c r="S145" s="189">
        <v>0.00312</v>
      </c>
      <c r="T145" s="190">
        <f>S145*H145</f>
        <v>0.04056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1" t="s">
        <v>147</v>
      </c>
      <c r="AT145" s="191" t="s">
        <v>116</v>
      </c>
      <c r="AU145" s="191" t="s">
        <v>81</v>
      </c>
      <c r="AY145" s="15" t="s">
        <v>113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5" t="s">
        <v>79</v>
      </c>
      <c r="BK145" s="192">
        <f>ROUND(I145*H145,2)</f>
        <v>0</v>
      </c>
      <c r="BL145" s="15" t="s">
        <v>147</v>
      </c>
      <c r="BM145" s="191" t="s">
        <v>264</v>
      </c>
    </row>
    <row r="146" spans="1:65" s="1" customFormat="1" ht="16.5" customHeight="1">
      <c r="A146" s="32"/>
      <c r="B146" s="33"/>
      <c r="C146" s="180" t="s">
        <v>265</v>
      </c>
      <c r="D146" s="180" t="s">
        <v>116</v>
      </c>
      <c r="E146" s="181" t="s">
        <v>266</v>
      </c>
      <c r="F146" s="182" t="s">
        <v>267</v>
      </c>
      <c r="G146" s="183" t="s">
        <v>119</v>
      </c>
      <c r="H146" s="184">
        <v>4.9</v>
      </c>
      <c r="I146" s="185"/>
      <c r="J146" s="186">
        <f>ROUND(I146*H146,2)</f>
        <v>0</v>
      </c>
      <c r="K146" s="182" t="s">
        <v>120</v>
      </c>
      <c r="L146" s="37"/>
      <c r="M146" s="187" t="s">
        <v>19</v>
      </c>
      <c r="N146" s="188" t="s">
        <v>45</v>
      </c>
      <c r="O146" s="62"/>
      <c r="P146" s="189">
        <f>O146*H146</f>
        <v>0</v>
      </c>
      <c r="Q146" s="189">
        <v>0</v>
      </c>
      <c r="R146" s="189">
        <f>Q146*H146</f>
        <v>0</v>
      </c>
      <c r="S146" s="189">
        <v>0.00312</v>
      </c>
      <c r="T146" s="190">
        <f>S146*H146</f>
        <v>0.015288000000000001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1" t="s">
        <v>147</v>
      </c>
      <c r="AT146" s="191" t="s">
        <v>116</v>
      </c>
      <c r="AU146" s="191" t="s">
        <v>81</v>
      </c>
      <c r="AY146" s="15" t="s">
        <v>113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5" t="s">
        <v>79</v>
      </c>
      <c r="BK146" s="192">
        <f>ROUND(I146*H146,2)</f>
        <v>0</v>
      </c>
      <c r="BL146" s="15" t="s">
        <v>147</v>
      </c>
      <c r="BM146" s="191" t="s">
        <v>268</v>
      </c>
    </row>
    <row r="147" spans="1:65" s="1" customFormat="1" ht="16.5" customHeight="1">
      <c r="A147" s="32"/>
      <c r="B147" s="33"/>
      <c r="C147" s="180" t="s">
        <v>161</v>
      </c>
      <c r="D147" s="180" t="s">
        <v>116</v>
      </c>
      <c r="E147" s="181" t="s">
        <v>269</v>
      </c>
      <c r="F147" s="182" t="s">
        <v>270</v>
      </c>
      <c r="G147" s="183" t="s">
        <v>205</v>
      </c>
      <c r="H147" s="184">
        <v>5.3</v>
      </c>
      <c r="I147" s="185"/>
      <c r="J147" s="186">
        <f>ROUND(I147*H147,2)</f>
        <v>0</v>
      </c>
      <c r="K147" s="182" t="s">
        <v>120</v>
      </c>
      <c r="L147" s="37"/>
      <c r="M147" s="187" t="s">
        <v>19</v>
      </c>
      <c r="N147" s="188" t="s">
        <v>45</v>
      </c>
      <c r="O147" s="62"/>
      <c r="P147" s="189">
        <f>O147*H147</f>
        <v>0</v>
      </c>
      <c r="Q147" s="189">
        <v>0.00039</v>
      </c>
      <c r="R147" s="189">
        <f>Q147*H147</f>
        <v>0.002067</v>
      </c>
      <c r="S147" s="189">
        <v>0</v>
      </c>
      <c r="T147" s="190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1" t="s">
        <v>147</v>
      </c>
      <c r="AT147" s="191" t="s">
        <v>116</v>
      </c>
      <c r="AU147" s="191" t="s">
        <v>81</v>
      </c>
      <c r="AY147" s="15" t="s">
        <v>113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5" t="s">
        <v>79</v>
      </c>
      <c r="BK147" s="192">
        <f>ROUND(I147*H147,2)</f>
        <v>0</v>
      </c>
      <c r="BL147" s="15" t="s">
        <v>147</v>
      </c>
      <c r="BM147" s="191" t="s">
        <v>271</v>
      </c>
    </row>
    <row r="148" spans="2:51" s="12" customFormat="1" ht="11.25">
      <c r="B148" s="193"/>
      <c r="C148" s="194"/>
      <c r="D148" s="195" t="s">
        <v>123</v>
      </c>
      <c r="E148" s="196" t="s">
        <v>19</v>
      </c>
      <c r="F148" s="197" t="s">
        <v>272</v>
      </c>
      <c r="G148" s="194"/>
      <c r="H148" s="198">
        <v>5.3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123</v>
      </c>
      <c r="AU148" s="204" t="s">
        <v>81</v>
      </c>
      <c r="AV148" s="12" t="s">
        <v>81</v>
      </c>
      <c r="AW148" s="12" t="s">
        <v>35</v>
      </c>
      <c r="AX148" s="12" t="s">
        <v>79</v>
      </c>
      <c r="AY148" s="204" t="s">
        <v>113</v>
      </c>
    </row>
    <row r="149" spans="1:65" s="1" customFormat="1" ht="16.5" customHeight="1">
      <c r="A149" s="32"/>
      <c r="B149" s="33"/>
      <c r="C149" s="180" t="s">
        <v>273</v>
      </c>
      <c r="D149" s="180" t="s">
        <v>116</v>
      </c>
      <c r="E149" s="181" t="s">
        <v>274</v>
      </c>
      <c r="F149" s="182" t="s">
        <v>275</v>
      </c>
      <c r="G149" s="183" t="s">
        <v>205</v>
      </c>
      <c r="H149" s="184">
        <v>8.6</v>
      </c>
      <c r="I149" s="185"/>
      <c r="J149" s="186">
        <f>ROUND(I149*H149,2)</f>
        <v>0</v>
      </c>
      <c r="K149" s="182" t="s">
        <v>19</v>
      </c>
      <c r="L149" s="37"/>
      <c r="M149" s="187" t="s">
        <v>19</v>
      </c>
      <c r="N149" s="188" t="s">
        <v>45</v>
      </c>
      <c r="O149" s="62"/>
      <c r="P149" s="189">
        <f>O149*H149</f>
        <v>0</v>
      </c>
      <c r="Q149" s="189">
        <v>0.00039</v>
      </c>
      <c r="R149" s="189">
        <f>Q149*H149</f>
        <v>0.0033539999999999998</v>
      </c>
      <c r="S149" s="189">
        <v>0</v>
      </c>
      <c r="T149" s="190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1" t="s">
        <v>147</v>
      </c>
      <c r="AT149" s="191" t="s">
        <v>116</v>
      </c>
      <c r="AU149" s="191" t="s">
        <v>81</v>
      </c>
      <c r="AY149" s="15" t="s">
        <v>113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5" t="s">
        <v>79</v>
      </c>
      <c r="BK149" s="192">
        <f>ROUND(I149*H149,2)</f>
        <v>0</v>
      </c>
      <c r="BL149" s="15" t="s">
        <v>147</v>
      </c>
      <c r="BM149" s="191" t="s">
        <v>276</v>
      </c>
    </row>
    <row r="150" spans="2:51" s="12" customFormat="1" ht="11.25">
      <c r="B150" s="193"/>
      <c r="C150" s="194"/>
      <c r="D150" s="195" t="s">
        <v>123</v>
      </c>
      <c r="E150" s="196" t="s">
        <v>19</v>
      </c>
      <c r="F150" s="197" t="s">
        <v>277</v>
      </c>
      <c r="G150" s="194"/>
      <c r="H150" s="198">
        <v>8.6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123</v>
      </c>
      <c r="AU150" s="204" t="s">
        <v>81</v>
      </c>
      <c r="AV150" s="12" t="s">
        <v>81</v>
      </c>
      <c r="AW150" s="12" t="s">
        <v>35</v>
      </c>
      <c r="AX150" s="12" t="s">
        <v>79</v>
      </c>
      <c r="AY150" s="204" t="s">
        <v>113</v>
      </c>
    </row>
    <row r="151" spans="1:65" s="1" customFormat="1" ht="24" customHeight="1">
      <c r="A151" s="32"/>
      <c r="B151" s="33"/>
      <c r="C151" s="180" t="s">
        <v>278</v>
      </c>
      <c r="D151" s="180" t="s">
        <v>116</v>
      </c>
      <c r="E151" s="181" t="s">
        <v>279</v>
      </c>
      <c r="F151" s="182" t="s">
        <v>280</v>
      </c>
      <c r="G151" s="183" t="s">
        <v>119</v>
      </c>
      <c r="H151" s="184">
        <v>4.9</v>
      </c>
      <c r="I151" s="185"/>
      <c r="J151" s="186">
        <f>ROUND(I151*H151,2)</f>
        <v>0</v>
      </c>
      <c r="K151" s="182" t="s">
        <v>120</v>
      </c>
      <c r="L151" s="37"/>
      <c r="M151" s="187" t="s">
        <v>19</v>
      </c>
      <c r="N151" s="188" t="s">
        <v>45</v>
      </c>
      <c r="O151" s="62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1" t="s">
        <v>147</v>
      </c>
      <c r="AT151" s="191" t="s">
        <v>116</v>
      </c>
      <c r="AU151" s="191" t="s">
        <v>81</v>
      </c>
      <c r="AY151" s="15" t="s">
        <v>113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5" t="s">
        <v>79</v>
      </c>
      <c r="BK151" s="192">
        <f>ROUND(I151*H151,2)</f>
        <v>0</v>
      </c>
      <c r="BL151" s="15" t="s">
        <v>147</v>
      </c>
      <c r="BM151" s="191" t="s">
        <v>281</v>
      </c>
    </row>
    <row r="152" spans="2:51" s="12" customFormat="1" ht="11.25">
      <c r="B152" s="193"/>
      <c r="C152" s="194"/>
      <c r="D152" s="195" t="s">
        <v>123</v>
      </c>
      <c r="E152" s="196" t="s">
        <v>19</v>
      </c>
      <c r="F152" s="197" t="s">
        <v>282</v>
      </c>
      <c r="G152" s="194"/>
      <c r="H152" s="198">
        <v>4.9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123</v>
      </c>
      <c r="AU152" s="204" t="s">
        <v>81</v>
      </c>
      <c r="AV152" s="12" t="s">
        <v>81</v>
      </c>
      <c r="AW152" s="12" t="s">
        <v>35</v>
      </c>
      <c r="AX152" s="12" t="s">
        <v>79</v>
      </c>
      <c r="AY152" s="204" t="s">
        <v>113</v>
      </c>
    </row>
    <row r="153" spans="1:65" s="1" customFormat="1" ht="24" customHeight="1">
      <c r="A153" s="32"/>
      <c r="B153" s="33"/>
      <c r="C153" s="180" t="s">
        <v>283</v>
      </c>
      <c r="D153" s="180" t="s">
        <v>116</v>
      </c>
      <c r="E153" s="181" t="s">
        <v>284</v>
      </c>
      <c r="F153" s="182" t="s">
        <v>285</v>
      </c>
      <c r="G153" s="183" t="s">
        <v>119</v>
      </c>
      <c r="H153" s="184">
        <v>19.304</v>
      </c>
      <c r="I153" s="185"/>
      <c r="J153" s="186">
        <f>ROUND(I153*H153,2)</f>
        <v>0</v>
      </c>
      <c r="K153" s="182" t="s">
        <v>120</v>
      </c>
      <c r="L153" s="37"/>
      <c r="M153" s="187" t="s">
        <v>19</v>
      </c>
      <c r="N153" s="188" t="s">
        <v>45</v>
      </c>
      <c r="O153" s="62"/>
      <c r="P153" s="189">
        <f>O153*H153</f>
        <v>0</v>
      </c>
      <c r="Q153" s="189">
        <v>0.00265</v>
      </c>
      <c r="R153" s="189">
        <f>Q153*H153</f>
        <v>0.051155599999999996</v>
      </c>
      <c r="S153" s="189">
        <v>0</v>
      </c>
      <c r="T153" s="190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1" t="s">
        <v>147</v>
      </c>
      <c r="AT153" s="191" t="s">
        <v>116</v>
      </c>
      <c r="AU153" s="191" t="s">
        <v>81</v>
      </c>
      <c r="AY153" s="15" t="s">
        <v>113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5" t="s">
        <v>79</v>
      </c>
      <c r="BK153" s="192">
        <f>ROUND(I153*H153,2)</f>
        <v>0</v>
      </c>
      <c r="BL153" s="15" t="s">
        <v>147</v>
      </c>
      <c r="BM153" s="191" t="s">
        <v>286</v>
      </c>
    </row>
    <row r="154" spans="2:51" s="12" customFormat="1" ht="11.25">
      <c r="B154" s="193"/>
      <c r="C154" s="194"/>
      <c r="D154" s="195" t="s">
        <v>123</v>
      </c>
      <c r="E154" s="196" t="s">
        <v>19</v>
      </c>
      <c r="F154" s="197" t="s">
        <v>287</v>
      </c>
      <c r="G154" s="194"/>
      <c r="H154" s="198">
        <v>17.9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123</v>
      </c>
      <c r="AU154" s="204" t="s">
        <v>81</v>
      </c>
      <c r="AV154" s="12" t="s">
        <v>81</v>
      </c>
      <c r="AW154" s="12" t="s">
        <v>35</v>
      </c>
      <c r="AX154" s="12" t="s">
        <v>74</v>
      </c>
      <c r="AY154" s="204" t="s">
        <v>113</v>
      </c>
    </row>
    <row r="155" spans="2:51" s="12" customFormat="1" ht="11.25">
      <c r="B155" s="193"/>
      <c r="C155" s="194"/>
      <c r="D155" s="195" t="s">
        <v>123</v>
      </c>
      <c r="E155" s="196" t="s">
        <v>19</v>
      </c>
      <c r="F155" s="197" t="s">
        <v>288</v>
      </c>
      <c r="G155" s="194"/>
      <c r="H155" s="198">
        <v>1.404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123</v>
      </c>
      <c r="AU155" s="204" t="s">
        <v>81</v>
      </c>
      <c r="AV155" s="12" t="s">
        <v>81</v>
      </c>
      <c r="AW155" s="12" t="s">
        <v>35</v>
      </c>
      <c r="AX155" s="12" t="s">
        <v>74</v>
      </c>
      <c r="AY155" s="204" t="s">
        <v>113</v>
      </c>
    </row>
    <row r="156" spans="2:51" s="13" customFormat="1" ht="11.25">
      <c r="B156" s="215"/>
      <c r="C156" s="216"/>
      <c r="D156" s="195" t="s">
        <v>123</v>
      </c>
      <c r="E156" s="217" t="s">
        <v>19</v>
      </c>
      <c r="F156" s="218" t="s">
        <v>170</v>
      </c>
      <c r="G156" s="216"/>
      <c r="H156" s="219">
        <v>19.304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123</v>
      </c>
      <c r="AU156" s="225" t="s">
        <v>81</v>
      </c>
      <c r="AV156" s="13" t="s">
        <v>131</v>
      </c>
      <c r="AW156" s="13" t="s">
        <v>35</v>
      </c>
      <c r="AX156" s="13" t="s">
        <v>79</v>
      </c>
      <c r="AY156" s="225" t="s">
        <v>113</v>
      </c>
    </row>
    <row r="157" spans="1:65" s="1" customFormat="1" ht="24" customHeight="1">
      <c r="A157" s="32"/>
      <c r="B157" s="33"/>
      <c r="C157" s="180" t="s">
        <v>289</v>
      </c>
      <c r="D157" s="180" t="s">
        <v>116</v>
      </c>
      <c r="E157" s="181" t="s">
        <v>290</v>
      </c>
      <c r="F157" s="182" t="s">
        <v>291</v>
      </c>
      <c r="G157" s="183" t="s">
        <v>119</v>
      </c>
      <c r="H157" s="184">
        <v>19.569</v>
      </c>
      <c r="I157" s="185"/>
      <c r="J157" s="186">
        <f>ROUND(I157*H157,2)</f>
        <v>0</v>
      </c>
      <c r="K157" s="182" t="s">
        <v>120</v>
      </c>
      <c r="L157" s="37"/>
      <c r="M157" s="187" t="s">
        <v>19</v>
      </c>
      <c r="N157" s="188" t="s">
        <v>45</v>
      </c>
      <c r="O157" s="62"/>
      <c r="P157" s="189">
        <f>O157*H157</f>
        <v>0</v>
      </c>
      <c r="Q157" s="189">
        <v>0.00034</v>
      </c>
      <c r="R157" s="189">
        <f>Q157*H157</f>
        <v>0.00665346</v>
      </c>
      <c r="S157" s="189">
        <v>0</v>
      </c>
      <c r="T157" s="190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1" t="s">
        <v>147</v>
      </c>
      <c r="AT157" s="191" t="s">
        <v>116</v>
      </c>
      <c r="AU157" s="191" t="s">
        <v>81</v>
      </c>
      <c r="AY157" s="15" t="s">
        <v>113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5" t="s">
        <v>79</v>
      </c>
      <c r="BK157" s="192">
        <f>ROUND(I157*H157,2)</f>
        <v>0</v>
      </c>
      <c r="BL157" s="15" t="s">
        <v>147</v>
      </c>
      <c r="BM157" s="191" t="s">
        <v>292</v>
      </c>
    </row>
    <row r="158" spans="1:65" s="1" customFormat="1" ht="16.5" customHeight="1">
      <c r="A158" s="32"/>
      <c r="B158" s="33"/>
      <c r="C158" s="180" t="s">
        <v>293</v>
      </c>
      <c r="D158" s="180" t="s">
        <v>116</v>
      </c>
      <c r="E158" s="181" t="s">
        <v>294</v>
      </c>
      <c r="F158" s="182" t="s">
        <v>295</v>
      </c>
      <c r="G158" s="183" t="s">
        <v>205</v>
      </c>
      <c r="H158" s="184">
        <v>4.3</v>
      </c>
      <c r="I158" s="185"/>
      <c r="J158" s="186">
        <f>ROUND(I158*H158,2)</f>
        <v>0</v>
      </c>
      <c r="K158" s="182" t="s">
        <v>120</v>
      </c>
      <c r="L158" s="37"/>
      <c r="M158" s="187" t="s">
        <v>19</v>
      </c>
      <c r="N158" s="188" t="s">
        <v>45</v>
      </c>
      <c r="O158" s="62"/>
      <c r="P158" s="189">
        <f>O158*H158</f>
        <v>0</v>
      </c>
      <c r="Q158" s="189">
        <v>0.00041</v>
      </c>
      <c r="R158" s="189">
        <f>Q158*H158</f>
        <v>0.0017629999999999998</v>
      </c>
      <c r="S158" s="189">
        <v>0</v>
      </c>
      <c r="T158" s="190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1" t="s">
        <v>147</v>
      </c>
      <c r="AT158" s="191" t="s">
        <v>116</v>
      </c>
      <c r="AU158" s="191" t="s">
        <v>81</v>
      </c>
      <c r="AY158" s="15" t="s">
        <v>113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5" t="s">
        <v>79</v>
      </c>
      <c r="BK158" s="192">
        <f>ROUND(I158*H158,2)</f>
        <v>0</v>
      </c>
      <c r="BL158" s="15" t="s">
        <v>147</v>
      </c>
      <c r="BM158" s="191" t="s">
        <v>296</v>
      </c>
    </row>
    <row r="159" spans="2:51" s="12" customFormat="1" ht="11.25">
      <c r="B159" s="193"/>
      <c r="C159" s="194"/>
      <c r="D159" s="195" t="s">
        <v>123</v>
      </c>
      <c r="E159" s="196" t="s">
        <v>19</v>
      </c>
      <c r="F159" s="197" t="s">
        <v>297</v>
      </c>
      <c r="G159" s="194"/>
      <c r="H159" s="198">
        <v>4.3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123</v>
      </c>
      <c r="AU159" s="204" t="s">
        <v>81</v>
      </c>
      <c r="AV159" s="12" t="s">
        <v>81</v>
      </c>
      <c r="AW159" s="12" t="s">
        <v>35</v>
      </c>
      <c r="AX159" s="12" t="s">
        <v>79</v>
      </c>
      <c r="AY159" s="204" t="s">
        <v>113</v>
      </c>
    </row>
    <row r="160" spans="1:65" s="1" customFormat="1" ht="16.5" customHeight="1">
      <c r="A160" s="32"/>
      <c r="B160" s="33"/>
      <c r="C160" s="180" t="s">
        <v>298</v>
      </c>
      <c r="D160" s="180" t="s">
        <v>116</v>
      </c>
      <c r="E160" s="181" t="s">
        <v>299</v>
      </c>
      <c r="F160" s="182" t="s">
        <v>300</v>
      </c>
      <c r="G160" s="183" t="s">
        <v>205</v>
      </c>
      <c r="H160" s="184">
        <v>3.6</v>
      </c>
      <c r="I160" s="185"/>
      <c r="J160" s="186">
        <f>ROUND(I160*H160,2)</f>
        <v>0</v>
      </c>
      <c r="K160" s="182" t="s">
        <v>120</v>
      </c>
      <c r="L160" s="37"/>
      <c r="M160" s="187" t="s">
        <v>19</v>
      </c>
      <c r="N160" s="188" t="s">
        <v>45</v>
      </c>
      <c r="O160" s="62"/>
      <c r="P160" s="189">
        <f>O160*H160</f>
        <v>0</v>
      </c>
      <c r="Q160" s="189">
        <v>0.0019</v>
      </c>
      <c r="R160" s="189">
        <f>Q160*H160</f>
        <v>0.00684</v>
      </c>
      <c r="S160" s="189">
        <v>0</v>
      </c>
      <c r="T160" s="190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1" t="s">
        <v>147</v>
      </c>
      <c r="AT160" s="191" t="s">
        <v>116</v>
      </c>
      <c r="AU160" s="191" t="s">
        <v>81</v>
      </c>
      <c r="AY160" s="15" t="s">
        <v>113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5" t="s">
        <v>79</v>
      </c>
      <c r="BK160" s="192">
        <f>ROUND(I160*H160,2)</f>
        <v>0</v>
      </c>
      <c r="BL160" s="15" t="s">
        <v>147</v>
      </c>
      <c r="BM160" s="191" t="s">
        <v>301</v>
      </c>
    </row>
    <row r="161" spans="1:65" s="1" customFormat="1" ht="16.5" customHeight="1">
      <c r="A161" s="32"/>
      <c r="B161" s="33"/>
      <c r="C161" s="180" t="s">
        <v>302</v>
      </c>
      <c r="D161" s="180" t="s">
        <v>116</v>
      </c>
      <c r="E161" s="181" t="s">
        <v>303</v>
      </c>
      <c r="F161" s="182" t="s">
        <v>304</v>
      </c>
      <c r="G161" s="183" t="s">
        <v>205</v>
      </c>
      <c r="H161" s="184">
        <v>3.6</v>
      </c>
      <c r="I161" s="185"/>
      <c r="J161" s="186">
        <f>ROUND(I161*H161,2)</f>
        <v>0</v>
      </c>
      <c r="K161" s="182" t="s">
        <v>120</v>
      </c>
      <c r="L161" s="37"/>
      <c r="M161" s="187" t="s">
        <v>19</v>
      </c>
      <c r="N161" s="188" t="s">
        <v>45</v>
      </c>
      <c r="O161" s="62"/>
      <c r="P161" s="189">
        <f>O161*H161</f>
        <v>0</v>
      </c>
      <c r="Q161" s="189">
        <v>0.0028</v>
      </c>
      <c r="R161" s="189">
        <f>Q161*H161</f>
        <v>0.01008</v>
      </c>
      <c r="S161" s="189">
        <v>0</v>
      </c>
      <c r="T161" s="190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1" t="s">
        <v>147</v>
      </c>
      <c r="AT161" s="191" t="s">
        <v>116</v>
      </c>
      <c r="AU161" s="191" t="s">
        <v>81</v>
      </c>
      <c r="AY161" s="15" t="s">
        <v>113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5" t="s">
        <v>79</v>
      </c>
      <c r="BK161" s="192">
        <f>ROUND(I161*H161,2)</f>
        <v>0</v>
      </c>
      <c r="BL161" s="15" t="s">
        <v>147</v>
      </c>
      <c r="BM161" s="191" t="s">
        <v>305</v>
      </c>
    </row>
    <row r="162" spans="1:65" s="1" customFormat="1" ht="24" customHeight="1">
      <c r="A162" s="32"/>
      <c r="B162" s="33"/>
      <c r="C162" s="180" t="s">
        <v>306</v>
      </c>
      <c r="D162" s="180" t="s">
        <v>116</v>
      </c>
      <c r="E162" s="181" t="s">
        <v>307</v>
      </c>
      <c r="F162" s="182" t="s">
        <v>308</v>
      </c>
      <c r="G162" s="183" t="s">
        <v>205</v>
      </c>
      <c r="H162" s="184">
        <v>4.3</v>
      </c>
      <c r="I162" s="185"/>
      <c r="J162" s="186">
        <f>ROUND(I162*H162,2)</f>
        <v>0</v>
      </c>
      <c r="K162" s="182" t="s">
        <v>19</v>
      </c>
      <c r="L162" s="37"/>
      <c r="M162" s="187" t="s">
        <v>19</v>
      </c>
      <c r="N162" s="188" t="s">
        <v>45</v>
      </c>
      <c r="O162" s="62"/>
      <c r="P162" s="189">
        <f>O162*H162</f>
        <v>0</v>
      </c>
      <c r="Q162" s="189">
        <v>0.0005</v>
      </c>
      <c r="R162" s="189">
        <f>Q162*H162</f>
        <v>0.00215</v>
      </c>
      <c r="S162" s="189">
        <v>0</v>
      </c>
      <c r="T162" s="190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1" t="s">
        <v>147</v>
      </c>
      <c r="AT162" s="191" t="s">
        <v>116</v>
      </c>
      <c r="AU162" s="191" t="s">
        <v>81</v>
      </c>
      <c r="AY162" s="15" t="s">
        <v>113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5" t="s">
        <v>79</v>
      </c>
      <c r="BK162" s="192">
        <f>ROUND(I162*H162,2)</f>
        <v>0</v>
      </c>
      <c r="BL162" s="15" t="s">
        <v>147</v>
      </c>
      <c r="BM162" s="191" t="s">
        <v>309</v>
      </c>
    </row>
    <row r="163" spans="2:63" s="11" customFormat="1" ht="22.5" customHeight="1">
      <c r="B163" s="164"/>
      <c r="C163" s="165"/>
      <c r="D163" s="166" t="s">
        <v>73</v>
      </c>
      <c r="E163" s="178" t="s">
        <v>310</v>
      </c>
      <c r="F163" s="178" t="s">
        <v>311</v>
      </c>
      <c r="G163" s="165"/>
      <c r="H163" s="165"/>
      <c r="I163" s="168"/>
      <c r="J163" s="179">
        <f>BK163</f>
        <v>0</v>
      </c>
      <c r="K163" s="165"/>
      <c r="L163" s="170"/>
      <c r="M163" s="171"/>
      <c r="N163" s="172"/>
      <c r="O163" s="172"/>
      <c r="P163" s="173">
        <f>SUM(P164:P182)</f>
        <v>0</v>
      </c>
      <c r="Q163" s="172"/>
      <c r="R163" s="173">
        <f>SUM(R164:R182)</f>
        <v>0.0792405</v>
      </c>
      <c r="S163" s="172"/>
      <c r="T163" s="174">
        <f>SUM(T164:T182)</f>
        <v>0</v>
      </c>
      <c r="AR163" s="175" t="s">
        <v>81</v>
      </c>
      <c r="AT163" s="176" t="s">
        <v>73</v>
      </c>
      <c r="AU163" s="176" t="s">
        <v>79</v>
      </c>
      <c r="AY163" s="175" t="s">
        <v>113</v>
      </c>
      <c r="BK163" s="177">
        <f>SUM(BK164:BK182)</f>
        <v>0</v>
      </c>
    </row>
    <row r="164" spans="1:65" s="1" customFormat="1" ht="24" customHeight="1">
      <c r="A164" s="32"/>
      <c r="B164" s="33"/>
      <c r="C164" s="180" t="s">
        <v>312</v>
      </c>
      <c r="D164" s="180" t="s">
        <v>116</v>
      </c>
      <c r="E164" s="181" t="s">
        <v>313</v>
      </c>
      <c r="F164" s="182" t="s">
        <v>314</v>
      </c>
      <c r="G164" s="183" t="s">
        <v>119</v>
      </c>
      <c r="H164" s="184">
        <v>13</v>
      </c>
      <c r="I164" s="185"/>
      <c r="J164" s="186">
        <f>ROUND(I164*H164,2)</f>
        <v>0</v>
      </c>
      <c r="K164" s="182" t="s">
        <v>120</v>
      </c>
      <c r="L164" s="37"/>
      <c r="M164" s="187" t="s">
        <v>19</v>
      </c>
      <c r="N164" s="188" t="s">
        <v>45</v>
      </c>
      <c r="O164" s="62"/>
      <c r="P164" s="189">
        <f>O164*H164</f>
        <v>0</v>
      </c>
      <c r="Q164" s="189">
        <v>1E-05</v>
      </c>
      <c r="R164" s="189">
        <f>Q164*H164</f>
        <v>0.00013000000000000002</v>
      </c>
      <c r="S164" s="189">
        <v>0</v>
      </c>
      <c r="T164" s="190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1" t="s">
        <v>147</v>
      </c>
      <c r="AT164" s="191" t="s">
        <v>116</v>
      </c>
      <c r="AU164" s="191" t="s">
        <v>81</v>
      </c>
      <c r="AY164" s="15" t="s">
        <v>113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5" t="s">
        <v>79</v>
      </c>
      <c r="BK164" s="192">
        <f>ROUND(I164*H164,2)</f>
        <v>0</v>
      </c>
      <c r="BL164" s="15" t="s">
        <v>147</v>
      </c>
      <c r="BM164" s="191" t="s">
        <v>315</v>
      </c>
    </row>
    <row r="165" spans="1:65" s="1" customFormat="1" ht="24" customHeight="1">
      <c r="A165" s="32"/>
      <c r="B165" s="33"/>
      <c r="C165" s="205" t="s">
        <v>316</v>
      </c>
      <c r="D165" s="205" t="s">
        <v>158</v>
      </c>
      <c r="E165" s="206" t="s">
        <v>317</v>
      </c>
      <c r="F165" s="207" t="s">
        <v>318</v>
      </c>
      <c r="G165" s="208" t="s">
        <v>119</v>
      </c>
      <c r="H165" s="209">
        <v>14.3</v>
      </c>
      <c r="I165" s="210"/>
      <c r="J165" s="211">
        <f>ROUND(I165*H165,2)</f>
        <v>0</v>
      </c>
      <c r="K165" s="207" t="s">
        <v>19</v>
      </c>
      <c r="L165" s="212"/>
      <c r="M165" s="213" t="s">
        <v>19</v>
      </c>
      <c r="N165" s="214" t="s">
        <v>45</v>
      </c>
      <c r="O165" s="62"/>
      <c r="P165" s="189">
        <f>O165*H165</f>
        <v>0</v>
      </c>
      <c r="Q165" s="189">
        <v>0.0025</v>
      </c>
      <c r="R165" s="189">
        <f>Q165*H165</f>
        <v>0.035750000000000004</v>
      </c>
      <c r="S165" s="189">
        <v>0</v>
      </c>
      <c r="T165" s="190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1" t="s">
        <v>161</v>
      </c>
      <c r="AT165" s="191" t="s">
        <v>158</v>
      </c>
      <c r="AU165" s="191" t="s">
        <v>81</v>
      </c>
      <c r="AY165" s="15" t="s">
        <v>113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5" t="s">
        <v>79</v>
      </c>
      <c r="BK165" s="192">
        <f>ROUND(I165*H165,2)</f>
        <v>0</v>
      </c>
      <c r="BL165" s="15" t="s">
        <v>147</v>
      </c>
      <c r="BM165" s="191" t="s">
        <v>319</v>
      </c>
    </row>
    <row r="166" spans="2:51" s="12" customFormat="1" ht="11.25">
      <c r="B166" s="193"/>
      <c r="C166" s="194"/>
      <c r="D166" s="195" t="s">
        <v>123</v>
      </c>
      <c r="E166" s="194"/>
      <c r="F166" s="197" t="s">
        <v>320</v>
      </c>
      <c r="G166" s="194"/>
      <c r="H166" s="198">
        <v>14.3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123</v>
      </c>
      <c r="AU166" s="204" t="s">
        <v>81</v>
      </c>
      <c r="AV166" s="12" t="s">
        <v>81</v>
      </c>
      <c r="AW166" s="12" t="s">
        <v>4</v>
      </c>
      <c r="AX166" s="12" t="s">
        <v>79</v>
      </c>
      <c r="AY166" s="204" t="s">
        <v>113</v>
      </c>
    </row>
    <row r="167" spans="1:65" s="1" customFormat="1" ht="24" customHeight="1">
      <c r="A167" s="32"/>
      <c r="B167" s="33"/>
      <c r="C167" s="180" t="s">
        <v>321</v>
      </c>
      <c r="D167" s="180" t="s">
        <v>116</v>
      </c>
      <c r="E167" s="181" t="s">
        <v>313</v>
      </c>
      <c r="F167" s="182" t="s">
        <v>314</v>
      </c>
      <c r="G167" s="183" t="s">
        <v>119</v>
      </c>
      <c r="H167" s="184">
        <v>13</v>
      </c>
      <c r="I167" s="185"/>
      <c r="J167" s="186">
        <f>ROUND(I167*H167,2)</f>
        <v>0</v>
      </c>
      <c r="K167" s="182" t="s">
        <v>120</v>
      </c>
      <c r="L167" s="37"/>
      <c r="M167" s="187" t="s">
        <v>19</v>
      </c>
      <c r="N167" s="188" t="s">
        <v>45</v>
      </c>
      <c r="O167" s="62"/>
      <c r="P167" s="189">
        <f>O167*H167</f>
        <v>0</v>
      </c>
      <c r="Q167" s="189">
        <v>1E-05</v>
      </c>
      <c r="R167" s="189">
        <f>Q167*H167</f>
        <v>0.00013000000000000002</v>
      </c>
      <c r="S167" s="189">
        <v>0</v>
      </c>
      <c r="T167" s="190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1" t="s">
        <v>147</v>
      </c>
      <c r="AT167" s="191" t="s">
        <v>116</v>
      </c>
      <c r="AU167" s="191" t="s">
        <v>81</v>
      </c>
      <c r="AY167" s="15" t="s">
        <v>113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5" t="s">
        <v>79</v>
      </c>
      <c r="BK167" s="192">
        <f>ROUND(I167*H167,2)</f>
        <v>0</v>
      </c>
      <c r="BL167" s="15" t="s">
        <v>147</v>
      </c>
      <c r="BM167" s="191" t="s">
        <v>322</v>
      </c>
    </row>
    <row r="168" spans="1:65" s="1" customFormat="1" ht="24" customHeight="1">
      <c r="A168" s="32"/>
      <c r="B168" s="33"/>
      <c r="C168" s="205" t="s">
        <v>323</v>
      </c>
      <c r="D168" s="205" t="s">
        <v>158</v>
      </c>
      <c r="E168" s="206" t="s">
        <v>324</v>
      </c>
      <c r="F168" s="207" t="s">
        <v>325</v>
      </c>
      <c r="G168" s="208" t="s">
        <v>119</v>
      </c>
      <c r="H168" s="209">
        <v>14.3</v>
      </c>
      <c r="I168" s="210"/>
      <c r="J168" s="211">
        <f>ROUND(I168*H168,2)</f>
        <v>0</v>
      </c>
      <c r="K168" s="207" t="s">
        <v>19</v>
      </c>
      <c r="L168" s="212"/>
      <c r="M168" s="213" t="s">
        <v>19</v>
      </c>
      <c r="N168" s="214" t="s">
        <v>45</v>
      </c>
      <c r="O168" s="62"/>
      <c r="P168" s="189">
        <f>O168*H168</f>
        <v>0</v>
      </c>
      <c r="Q168" s="189">
        <v>0.00022</v>
      </c>
      <c r="R168" s="189">
        <f>Q168*H168</f>
        <v>0.0031460000000000004</v>
      </c>
      <c r="S168" s="189">
        <v>0</v>
      </c>
      <c r="T168" s="190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1" t="s">
        <v>161</v>
      </c>
      <c r="AT168" s="191" t="s">
        <v>158</v>
      </c>
      <c r="AU168" s="191" t="s">
        <v>81</v>
      </c>
      <c r="AY168" s="15" t="s">
        <v>113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5" t="s">
        <v>79</v>
      </c>
      <c r="BK168" s="192">
        <f>ROUND(I168*H168,2)</f>
        <v>0</v>
      </c>
      <c r="BL168" s="15" t="s">
        <v>147</v>
      </c>
      <c r="BM168" s="191" t="s">
        <v>326</v>
      </c>
    </row>
    <row r="169" spans="2:51" s="12" customFormat="1" ht="11.25">
      <c r="B169" s="193"/>
      <c r="C169" s="194"/>
      <c r="D169" s="195" t="s">
        <v>123</v>
      </c>
      <c r="E169" s="194"/>
      <c r="F169" s="197" t="s">
        <v>320</v>
      </c>
      <c r="G169" s="194"/>
      <c r="H169" s="198">
        <v>14.3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123</v>
      </c>
      <c r="AU169" s="204" t="s">
        <v>81</v>
      </c>
      <c r="AV169" s="12" t="s">
        <v>81</v>
      </c>
      <c r="AW169" s="12" t="s">
        <v>4</v>
      </c>
      <c r="AX169" s="12" t="s">
        <v>79</v>
      </c>
      <c r="AY169" s="204" t="s">
        <v>113</v>
      </c>
    </row>
    <row r="170" spans="1:65" s="1" customFormat="1" ht="16.5" customHeight="1">
      <c r="A170" s="32"/>
      <c r="B170" s="33"/>
      <c r="C170" s="180" t="s">
        <v>327</v>
      </c>
      <c r="D170" s="180" t="s">
        <v>116</v>
      </c>
      <c r="E170" s="181" t="s">
        <v>328</v>
      </c>
      <c r="F170" s="182" t="s">
        <v>329</v>
      </c>
      <c r="G170" s="183" t="s">
        <v>119</v>
      </c>
      <c r="H170" s="184">
        <v>11.44</v>
      </c>
      <c r="I170" s="185"/>
      <c r="J170" s="186">
        <f>ROUND(I170*H170,2)</f>
        <v>0</v>
      </c>
      <c r="K170" s="182" t="s">
        <v>120</v>
      </c>
      <c r="L170" s="37"/>
      <c r="M170" s="187" t="s">
        <v>19</v>
      </c>
      <c r="N170" s="188" t="s">
        <v>45</v>
      </c>
      <c r="O170" s="62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1" t="s">
        <v>147</v>
      </c>
      <c r="AT170" s="191" t="s">
        <v>116</v>
      </c>
      <c r="AU170" s="191" t="s">
        <v>81</v>
      </c>
      <c r="AY170" s="15" t="s">
        <v>113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5" t="s">
        <v>79</v>
      </c>
      <c r="BK170" s="192">
        <f>ROUND(I170*H170,2)</f>
        <v>0</v>
      </c>
      <c r="BL170" s="15" t="s">
        <v>147</v>
      </c>
      <c r="BM170" s="191" t="s">
        <v>330</v>
      </c>
    </row>
    <row r="171" spans="2:51" s="12" customFormat="1" ht="11.25">
      <c r="B171" s="193"/>
      <c r="C171" s="194"/>
      <c r="D171" s="195" t="s">
        <v>123</v>
      </c>
      <c r="E171" s="196" t="s">
        <v>19</v>
      </c>
      <c r="F171" s="197" t="s">
        <v>331</v>
      </c>
      <c r="G171" s="194"/>
      <c r="H171" s="198">
        <v>3.64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123</v>
      </c>
      <c r="AU171" s="204" t="s">
        <v>81</v>
      </c>
      <c r="AV171" s="12" t="s">
        <v>81</v>
      </c>
      <c r="AW171" s="12" t="s">
        <v>35</v>
      </c>
      <c r="AX171" s="12" t="s">
        <v>74</v>
      </c>
      <c r="AY171" s="204" t="s">
        <v>113</v>
      </c>
    </row>
    <row r="172" spans="2:51" s="12" customFormat="1" ht="11.25">
      <c r="B172" s="193"/>
      <c r="C172" s="194"/>
      <c r="D172" s="195" t="s">
        <v>123</v>
      </c>
      <c r="E172" s="196" t="s">
        <v>19</v>
      </c>
      <c r="F172" s="197" t="s">
        <v>332</v>
      </c>
      <c r="G172" s="194"/>
      <c r="H172" s="198">
        <v>7.8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123</v>
      </c>
      <c r="AU172" s="204" t="s">
        <v>81</v>
      </c>
      <c r="AV172" s="12" t="s">
        <v>81</v>
      </c>
      <c r="AW172" s="12" t="s">
        <v>35</v>
      </c>
      <c r="AX172" s="12" t="s">
        <v>74</v>
      </c>
      <c r="AY172" s="204" t="s">
        <v>113</v>
      </c>
    </row>
    <row r="173" spans="2:51" s="13" customFormat="1" ht="11.25">
      <c r="B173" s="215"/>
      <c r="C173" s="216"/>
      <c r="D173" s="195" t="s">
        <v>123</v>
      </c>
      <c r="E173" s="217" t="s">
        <v>19</v>
      </c>
      <c r="F173" s="218" t="s">
        <v>170</v>
      </c>
      <c r="G173" s="216"/>
      <c r="H173" s="219">
        <v>11.44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123</v>
      </c>
      <c r="AU173" s="225" t="s">
        <v>81</v>
      </c>
      <c r="AV173" s="13" t="s">
        <v>131</v>
      </c>
      <c r="AW173" s="13" t="s">
        <v>35</v>
      </c>
      <c r="AX173" s="13" t="s">
        <v>79</v>
      </c>
      <c r="AY173" s="225" t="s">
        <v>113</v>
      </c>
    </row>
    <row r="174" spans="1:65" s="1" customFormat="1" ht="24" customHeight="1">
      <c r="A174" s="32"/>
      <c r="B174" s="33"/>
      <c r="C174" s="205" t="s">
        <v>333</v>
      </c>
      <c r="D174" s="205" t="s">
        <v>158</v>
      </c>
      <c r="E174" s="206" t="s">
        <v>334</v>
      </c>
      <c r="F174" s="207" t="s">
        <v>335</v>
      </c>
      <c r="G174" s="208" t="s">
        <v>119</v>
      </c>
      <c r="H174" s="209">
        <v>13</v>
      </c>
      <c r="I174" s="210"/>
      <c r="J174" s="211">
        <f>ROUND(I174*H174,2)</f>
        <v>0</v>
      </c>
      <c r="K174" s="207" t="s">
        <v>19</v>
      </c>
      <c r="L174" s="212"/>
      <c r="M174" s="213" t="s">
        <v>19</v>
      </c>
      <c r="N174" s="214" t="s">
        <v>45</v>
      </c>
      <c r="O174" s="62"/>
      <c r="P174" s="189">
        <f>O174*H174</f>
        <v>0</v>
      </c>
      <c r="Q174" s="189">
        <v>0.0025</v>
      </c>
      <c r="R174" s="189">
        <f>Q174*H174</f>
        <v>0.0325</v>
      </c>
      <c r="S174" s="189">
        <v>0</v>
      </c>
      <c r="T174" s="190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1" t="s">
        <v>161</v>
      </c>
      <c r="AT174" s="191" t="s">
        <v>158</v>
      </c>
      <c r="AU174" s="191" t="s">
        <v>81</v>
      </c>
      <c r="AY174" s="15" t="s">
        <v>113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5" t="s">
        <v>79</v>
      </c>
      <c r="BK174" s="192">
        <f>ROUND(I174*H174,2)</f>
        <v>0</v>
      </c>
      <c r="BL174" s="15" t="s">
        <v>147</v>
      </c>
      <c r="BM174" s="191" t="s">
        <v>336</v>
      </c>
    </row>
    <row r="175" spans="1:65" s="1" customFormat="1" ht="16.5" customHeight="1">
      <c r="A175" s="32"/>
      <c r="B175" s="33"/>
      <c r="C175" s="180" t="s">
        <v>337</v>
      </c>
      <c r="D175" s="180" t="s">
        <v>116</v>
      </c>
      <c r="E175" s="181" t="s">
        <v>338</v>
      </c>
      <c r="F175" s="182" t="s">
        <v>339</v>
      </c>
      <c r="G175" s="183" t="s">
        <v>119</v>
      </c>
      <c r="H175" s="184">
        <v>4.9</v>
      </c>
      <c r="I175" s="185"/>
      <c r="J175" s="186">
        <f>ROUND(I175*H175,2)</f>
        <v>0</v>
      </c>
      <c r="K175" s="182" t="s">
        <v>120</v>
      </c>
      <c r="L175" s="37"/>
      <c r="M175" s="187" t="s">
        <v>19</v>
      </c>
      <c r="N175" s="188" t="s">
        <v>45</v>
      </c>
      <c r="O175" s="62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1" t="s">
        <v>147</v>
      </c>
      <c r="AT175" s="191" t="s">
        <v>116</v>
      </c>
      <c r="AU175" s="191" t="s">
        <v>81</v>
      </c>
      <c r="AY175" s="15" t="s">
        <v>113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5" t="s">
        <v>79</v>
      </c>
      <c r="BK175" s="192">
        <f>ROUND(I175*H175,2)</f>
        <v>0</v>
      </c>
      <c r="BL175" s="15" t="s">
        <v>147</v>
      </c>
      <c r="BM175" s="191" t="s">
        <v>340</v>
      </c>
    </row>
    <row r="176" spans="1:65" s="1" customFormat="1" ht="24" customHeight="1">
      <c r="A176" s="32"/>
      <c r="B176" s="33"/>
      <c r="C176" s="205" t="s">
        <v>341</v>
      </c>
      <c r="D176" s="205" t="s">
        <v>158</v>
      </c>
      <c r="E176" s="206" t="s">
        <v>342</v>
      </c>
      <c r="F176" s="207" t="s">
        <v>343</v>
      </c>
      <c r="G176" s="208" t="s">
        <v>119</v>
      </c>
      <c r="H176" s="209">
        <v>5.39</v>
      </c>
      <c r="I176" s="210"/>
      <c r="J176" s="211">
        <f>ROUND(I176*H176,2)</f>
        <v>0</v>
      </c>
      <c r="K176" s="207" t="s">
        <v>19</v>
      </c>
      <c r="L176" s="212"/>
      <c r="M176" s="213" t="s">
        <v>19</v>
      </c>
      <c r="N176" s="214" t="s">
        <v>45</v>
      </c>
      <c r="O176" s="62"/>
      <c r="P176" s="189">
        <f>O176*H176</f>
        <v>0</v>
      </c>
      <c r="Q176" s="189">
        <v>0.00135</v>
      </c>
      <c r="R176" s="189">
        <f>Q176*H176</f>
        <v>0.0072765</v>
      </c>
      <c r="S176" s="189">
        <v>0</v>
      </c>
      <c r="T176" s="190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1" t="s">
        <v>161</v>
      </c>
      <c r="AT176" s="191" t="s">
        <v>158</v>
      </c>
      <c r="AU176" s="191" t="s">
        <v>81</v>
      </c>
      <c r="AY176" s="15" t="s">
        <v>113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5" t="s">
        <v>79</v>
      </c>
      <c r="BK176" s="192">
        <f>ROUND(I176*H176,2)</f>
        <v>0</v>
      </c>
      <c r="BL176" s="15" t="s">
        <v>147</v>
      </c>
      <c r="BM176" s="191" t="s">
        <v>344</v>
      </c>
    </row>
    <row r="177" spans="2:51" s="12" customFormat="1" ht="11.25">
      <c r="B177" s="193"/>
      <c r="C177" s="194"/>
      <c r="D177" s="195" t="s">
        <v>123</v>
      </c>
      <c r="E177" s="194"/>
      <c r="F177" s="197" t="s">
        <v>345</v>
      </c>
      <c r="G177" s="194"/>
      <c r="H177" s="198">
        <v>5.39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123</v>
      </c>
      <c r="AU177" s="204" t="s">
        <v>81</v>
      </c>
      <c r="AV177" s="12" t="s">
        <v>81</v>
      </c>
      <c r="AW177" s="12" t="s">
        <v>4</v>
      </c>
      <c r="AX177" s="12" t="s">
        <v>79</v>
      </c>
      <c r="AY177" s="204" t="s">
        <v>113</v>
      </c>
    </row>
    <row r="178" spans="1:65" s="1" customFormat="1" ht="16.5" customHeight="1">
      <c r="A178" s="32"/>
      <c r="B178" s="33"/>
      <c r="C178" s="180" t="s">
        <v>346</v>
      </c>
      <c r="D178" s="180" t="s">
        <v>116</v>
      </c>
      <c r="E178" s="181" t="s">
        <v>347</v>
      </c>
      <c r="F178" s="182" t="s">
        <v>348</v>
      </c>
      <c r="G178" s="183" t="s">
        <v>205</v>
      </c>
      <c r="H178" s="184">
        <v>28</v>
      </c>
      <c r="I178" s="185"/>
      <c r="J178" s="186">
        <f>ROUND(I178*H178,2)</f>
        <v>0</v>
      </c>
      <c r="K178" s="182" t="s">
        <v>120</v>
      </c>
      <c r="L178" s="37"/>
      <c r="M178" s="187" t="s">
        <v>19</v>
      </c>
      <c r="N178" s="188" t="s">
        <v>45</v>
      </c>
      <c r="O178" s="62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1" t="s">
        <v>147</v>
      </c>
      <c r="AT178" s="191" t="s">
        <v>116</v>
      </c>
      <c r="AU178" s="191" t="s">
        <v>81</v>
      </c>
      <c r="AY178" s="15" t="s">
        <v>113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5" t="s">
        <v>79</v>
      </c>
      <c r="BK178" s="192">
        <f>ROUND(I178*H178,2)</f>
        <v>0</v>
      </c>
      <c r="BL178" s="15" t="s">
        <v>147</v>
      </c>
      <c r="BM178" s="191" t="s">
        <v>349</v>
      </c>
    </row>
    <row r="179" spans="1:65" s="1" customFormat="1" ht="16.5" customHeight="1">
      <c r="A179" s="32"/>
      <c r="B179" s="33"/>
      <c r="C179" s="205" t="s">
        <v>350</v>
      </c>
      <c r="D179" s="205" t="s">
        <v>158</v>
      </c>
      <c r="E179" s="206" t="s">
        <v>351</v>
      </c>
      <c r="F179" s="207" t="s">
        <v>352</v>
      </c>
      <c r="G179" s="208" t="s">
        <v>205</v>
      </c>
      <c r="H179" s="209">
        <v>30.8</v>
      </c>
      <c r="I179" s="210"/>
      <c r="J179" s="211">
        <f>ROUND(I179*H179,2)</f>
        <v>0</v>
      </c>
      <c r="K179" s="207" t="s">
        <v>19</v>
      </c>
      <c r="L179" s="212"/>
      <c r="M179" s="213" t="s">
        <v>19</v>
      </c>
      <c r="N179" s="214" t="s">
        <v>45</v>
      </c>
      <c r="O179" s="62"/>
      <c r="P179" s="189">
        <f>O179*H179</f>
        <v>0</v>
      </c>
      <c r="Q179" s="189">
        <v>1E-05</v>
      </c>
      <c r="R179" s="189">
        <f>Q179*H179</f>
        <v>0.000308</v>
      </c>
      <c r="S179" s="189">
        <v>0</v>
      </c>
      <c r="T179" s="190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1" t="s">
        <v>161</v>
      </c>
      <c r="AT179" s="191" t="s">
        <v>158</v>
      </c>
      <c r="AU179" s="191" t="s">
        <v>81</v>
      </c>
      <c r="AY179" s="15" t="s">
        <v>113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5" t="s">
        <v>79</v>
      </c>
      <c r="BK179" s="192">
        <f>ROUND(I179*H179,2)</f>
        <v>0</v>
      </c>
      <c r="BL179" s="15" t="s">
        <v>147</v>
      </c>
      <c r="BM179" s="191" t="s">
        <v>353</v>
      </c>
    </row>
    <row r="180" spans="2:51" s="12" customFormat="1" ht="11.25">
      <c r="B180" s="193"/>
      <c r="C180" s="194"/>
      <c r="D180" s="195" t="s">
        <v>123</v>
      </c>
      <c r="E180" s="194"/>
      <c r="F180" s="197" t="s">
        <v>354</v>
      </c>
      <c r="G180" s="194"/>
      <c r="H180" s="198">
        <v>30.8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123</v>
      </c>
      <c r="AU180" s="204" t="s">
        <v>81</v>
      </c>
      <c r="AV180" s="12" t="s">
        <v>81</v>
      </c>
      <c r="AW180" s="12" t="s">
        <v>4</v>
      </c>
      <c r="AX180" s="12" t="s">
        <v>79</v>
      </c>
      <c r="AY180" s="204" t="s">
        <v>113</v>
      </c>
    </row>
    <row r="181" spans="1:65" s="1" customFormat="1" ht="24" customHeight="1">
      <c r="A181" s="32"/>
      <c r="B181" s="33"/>
      <c r="C181" s="180" t="s">
        <v>355</v>
      </c>
      <c r="D181" s="180" t="s">
        <v>116</v>
      </c>
      <c r="E181" s="181" t="s">
        <v>356</v>
      </c>
      <c r="F181" s="182" t="s">
        <v>357</v>
      </c>
      <c r="G181" s="183" t="s">
        <v>134</v>
      </c>
      <c r="H181" s="184">
        <v>0.079</v>
      </c>
      <c r="I181" s="185"/>
      <c r="J181" s="186">
        <f>ROUND(I181*H181,2)</f>
        <v>0</v>
      </c>
      <c r="K181" s="182" t="s">
        <v>120</v>
      </c>
      <c r="L181" s="37"/>
      <c r="M181" s="187" t="s">
        <v>19</v>
      </c>
      <c r="N181" s="188" t="s">
        <v>45</v>
      </c>
      <c r="O181" s="62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1" t="s">
        <v>147</v>
      </c>
      <c r="AT181" s="191" t="s">
        <v>116</v>
      </c>
      <c r="AU181" s="191" t="s">
        <v>81</v>
      </c>
      <c r="AY181" s="15" t="s">
        <v>113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5" t="s">
        <v>79</v>
      </c>
      <c r="BK181" s="192">
        <f>ROUND(I181*H181,2)</f>
        <v>0</v>
      </c>
      <c r="BL181" s="15" t="s">
        <v>147</v>
      </c>
      <c r="BM181" s="191" t="s">
        <v>358</v>
      </c>
    </row>
    <row r="182" spans="1:65" s="1" customFormat="1" ht="24" customHeight="1">
      <c r="A182" s="32"/>
      <c r="B182" s="33"/>
      <c r="C182" s="180" t="s">
        <v>359</v>
      </c>
      <c r="D182" s="180" t="s">
        <v>116</v>
      </c>
      <c r="E182" s="181" t="s">
        <v>360</v>
      </c>
      <c r="F182" s="182" t="s">
        <v>361</v>
      </c>
      <c r="G182" s="183" t="s">
        <v>134</v>
      </c>
      <c r="H182" s="184">
        <v>0.079</v>
      </c>
      <c r="I182" s="185"/>
      <c r="J182" s="186">
        <f>ROUND(I182*H182,2)</f>
        <v>0</v>
      </c>
      <c r="K182" s="182" t="s">
        <v>120</v>
      </c>
      <c r="L182" s="37"/>
      <c r="M182" s="187" t="s">
        <v>19</v>
      </c>
      <c r="N182" s="188" t="s">
        <v>45</v>
      </c>
      <c r="O182" s="62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1" t="s">
        <v>147</v>
      </c>
      <c r="AT182" s="191" t="s">
        <v>116</v>
      </c>
      <c r="AU182" s="191" t="s">
        <v>81</v>
      </c>
      <c r="AY182" s="15" t="s">
        <v>113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5" t="s">
        <v>79</v>
      </c>
      <c r="BK182" s="192">
        <f>ROUND(I182*H182,2)</f>
        <v>0</v>
      </c>
      <c r="BL182" s="15" t="s">
        <v>147</v>
      </c>
      <c r="BM182" s="191" t="s">
        <v>362</v>
      </c>
    </row>
    <row r="183" spans="2:63" s="11" customFormat="1" ht="25.5" customHeight="1">
      <c r="B183" s="164"/>
      <c r="C183" s="165"/>
      <c r="D183" s="166" t="s">
        <v>73</v>
      </c>
      <c r="E183" s="167" t="s">
        <v>363</v>
      </c>
      <c r="F183" s="167" t="s">
        <v>364</v>
      </c>
      <c r="G183" s="165"/>
      <c r="H183" s="165"/>
      <c r="I183" s="168"/>
      <c r="J183" s="169">
        <f>BK183</f>
        <v>0</v>
      </c>
      <c r="K183" s="165"/>
      <c r="L183" s="170"/>
      <c r="M183" s="171"/>
      <c r="N183" s="172"/>
      <c r="O183" s="172"/>
      <c r="P183" s="173">
        <f>P184</f>
        <v>0</v>
      </c>
      <c r="Q183" s="172"/>
      <c r="R183" s="173">
        <f>R184</f>
        <v>0</v>
      </c>
      <c r="S183" s="172"/>
      <c r="T183" s="174">
        <f>T184</f>
        <v>0</v>
      </c>
      <c r="AR183" s="175" t="s">
        <v>144</v>
      </c>
      <c r="AT183" s="176" t="s">
        <v>73</v>
      </c>
      <c r="AU183" s="176" t="s">
        <v>74</v>
      </c>
      <c r="AY183" s="175" t="s">
        <v>113</v>
      </c>
      <c r="BK183" s="177">
        <f>BK184</f>
        <v>0</v>
      </c>
    </row>
    <row r="184" spans="2:63" s="11" customFormat="1" ht="22.5" customHeight="1">
      <c r="B184" s="164"/>
      <c r="C184" s="165"/>
      <c r="D184" s="166" t="s">
        <v>73</v>
      </c>
      <c r="E184" s="178" t="s">
        <v>365</v>
      </c>
      <c r="F184" s="178" t="s">
        <v>366</v>
      </c>
      <c r="G184" s="165"/>
      <c r="H184" s="165"/>
      <c r="I184" s="168"/>
      <c r="J184" s="179">
        <f>BK184</f>
        <v>0</v>
      </c>
      <c r="K184" s="165"/>
      <c r="L184" s="170"/>
      <c r="M184" s="171"/>
      <c r="N184" s="172"/>
      <c r="O184" s="172"/>
      <c r="P184" s="173">
        <f>SUM(P185:P186)</f>
        <v>0</v>
      </c>
      <c r="Q184" s="172"/>
      <c r="R184" s="173">
        <f>SUM(R185:R186)</f>
        <v>0</v>
      </c>
      <c r="S184" s="172"/>
      <c r="T184" s="174">
        <f>SUM(T185:T186)</f>
        <v>0</v>
      </c>
      <c r="AR184" s="175" t="s">
        <v>144</v>
      </c>
      <c r="AT184" s="176" t="s">
        <v>73</v>
      </c>
      <c r="AU184" s="176" t="s">
        <v>79</v>
      </c>
      <c r="AY184" s="175" t="s">
        <v>113</v>
      </c>
      <c r="BK184" s="177">
        <f>SUM(BK185:BK186)</f>
        <v>0</v>
      </c>
    </row>
    <row r="185" spans="1:65" s="1" customFormat="1" ht="24" customHeight="1">
      <c r="A185" s="32"/>
      <c r="B185" s="33"/>
      <c r="C185" s="180" t="s">
        <v>367</v>
      </c>
      <c r="D185" s="180" t="s">
        <v>116</v>
      </c>
      <c r="E185" s="181" t="s">
        <v>368</v>
      </c>
      <c r="F185" s="182" t="s">
        <v>369</v>
      </c>
      <c r="G185" s="183" t="s">
        <v>138</v>
      </c>
      <c r="H185" s="184">
        <v>1</v>
      </c>
      <c r="I185" s="185"/>
      <c r="J185" s="186">
        <f>ROUND(I185*H185,2)</f>
        <v>0</v>
      </c>
      <c r="K185" s="182" t="s">
        <v>19</v>
      </c>
      <c r="L185" s="37"/>
      <c r="M185" s="187" t="s">
        <v>19</v>
      </c>
      <c r="N185" s="188" t="s">
        <v>45</v>
      </c>
      <c r="O185" s="62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1" t="s">
        <v>370</v>
      </c>
      <c r="AT185" s="191" t="s">
        <v>116</v>
      </c>
      <c r="AU185" s="191" t="s">
        <v>81</v>
      </c>
      <c r="AY185" s="15" t="s">
        <v>113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5" t="s">
        <v>79</v>
      </c>
      <c r="BK185" s="192">
        <f>ROUND(I185*H185,2)</f>
        <v>0</v>
      </c>
      <c r="BL185" s="15" t="s">
        <v>370</v>
      </c>
      <c r="BM185" s="191" t="s">
        <v>371</v>
      </c>
    </row>
    <row r="186" spans="1:65" s="1" customFormat="1" ht="16.5" customHeight="1">
      <c r="A186" s="32"/>
      <c r="B186" s="33"/>
      <c r="C186" s="180" t="s">
        <v>372</v>
      </c>
      <c r="D186" s="180" t="s">
        <v>116</v>
      </c>
      <c r="E186" s="181" t="s">
        <v>373</v>
      </c>
      <c r="F186" s="182" t="s">
        <v>374</v>
      </c>
      <c r="G186" s="183" t="s">
        <v>138</v>
      </c>
      <c r="H186" s="184">
        <v>1</v>
      </c>
      <c r="I186" s="185"/>
      <c r="J186" s="186">
        <f>ROUND(I186*H186,2)</f>
        <v>0</v>
      </c>
      <c r="K186" s="182" t="s">
        <v>19</v>
      </c>
      <c r="L186" s="37"/>
      <c r="M186" s="226" t="s">
        <v>19</v>
      </c>
      <c r="N186" s="227" t="s">
        <v>45</v>
      </c>
      <c r="O186" s="228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1" t="s">
        <v>370</v>
      </c>
      <c r="AT186" s="191" t="s">
        <v>116</v>
      </c>
      <c r="AU186" s="191" t="s">
        <v>81</v>
      </c>
      <c r="AY186" s="15" t="s">
        <v>113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5" t="s">
        <v>79</v>
      </c>
      <c r="BK186" s="192">
        <f>ROUND(I186*H186,2)</f>
        <v>0</v>
      </c>
      <c r="BL186" s="15" t="s">
        <v>370</v>
      </c>
      <c r="BM186" s="191" t="s">
        <v>375</v>
      </c>
    </row>
    <row r="187" spans="1:31" s="1" customFormat="1" ht="6.75" customHeight="1">
      <c r="A187" s="32"/>
      <c r="B187" s="45"/>
      <c r="C187" s="46"/>
      <c r="D187" s="46"/>
      <c r="E187" s="46"/>
      <c r="F187" s="46"/>
      <c r="G187" s="46"/>
      <c r="H187" s="46"/>
      <c r="I187" s="129"/>
      <c r="J187" s="46"/>
      <c r="K187" s="46"/>
      <c r="L187" s="37"/>
      <c r="M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</sheetData>
  <sheetProtection sheet="1" objects="1" scenarios="1" formatColumns="0" formatRows="0" autoFilter="0"/>
  <autoFilter ref="C83:K186"/>
  <mergeCells count="6">
    <mergeCell ref="E46:H46"/>
    <mergeCell ref="E76:H76"/>
    <mergeCell ref="L2:V2"/>
    <mergeCell ref="E7:H7"/>
    <mergeCell ref="E16:H16"/>
    <mergeCell ref="E25:H2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MiksikovaEva</cp:lastModifiedBy>
  <dcterms:created xsi:type="dcterms:W3CDTF">2019-09-04T10:15:35Z</dcterms:created>
  <dcterms:modified xsi:type="dcterms:W3CDTF">2019-10-10T08:00:41Z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