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PS101.1 - Vnější rozvod b..." sheetId="2" r:id="rId2"/>
    <sheet name="PS101.2 - Rozvod zemního ..." sheetId="3" r:id="rId3"/>
    <sheet name="PS101.3 - Rozvod bioplynu" sheetId="4" r:id="rId4"/>
    <sheet name="PS101.4 - Rozvod topné vody" sheetId="5" r:id="rId5"/>
    <sheet name="PS101.5 - Zařízení včetně..." sheetId="6" r:id="rId6"/>
    <sheet name="PS101.6 - Elektroinstalace" sheetId="7" r:id="rId7"/>
    <sheet name="PS101.7 - Demontáže" sheetId="8" r:id="rId8"/>
    <sheet name="VON - Vedlejší a ostatní ..." sheetId="9" r:id="rId9"/>
    <sheet name="Pokyny pro vyplnění" sheetId="10" r:id="rId10"/>
  </sheets>
  <definedNames>
    <definedName name="_xlnm.Print_Area" localSheetId="0">'Rekapitulace stavby'!$D$4:$AO$36,'Rekapitulace stavby'!$C$42:$AQ$64</definedName>
    <definedName name="_xlnm.Print_Titles" localSheetId="0">'Rekapitulace stavby'!$52:$52</definedName>
    <definedName name="_xlnm._FilterDatabase" localSheetId="1" hidden="1">'PS101.1 - Vnější rozvod b...'!$C$94:$K$165</definedName>
    <definedName name="_xlnm.Print_Area" localSheetId="1">'PS101.1 - Vnější rozvod b...'!$C$4:$J$41,'PS101.1 - Vnější rozvod b...'!$C$47:$J$74,'PS101.1 - Vnější rozvod b...'!$C$80:$K$165</definedName>
    <definedName name="_xlnm.Print_Titles" localSheetId="1">'PS101.1 - Vnější rozvod b...'!$94:$94</definedName>
    <definedName name="_xlnm._FilterDatabase" localSheetId="2" hidden="1">'PS101.2 - Rozvod zemního ...'!$C$90:$K$170</definedName>
    <definedName name="_xlnm.Print_Area" localSheetId="2">'PS101.2 - Rozvod zemního ...'!$C$4:$J$41,'PS101.2 - Rozvod zemního ...'!$C$47:$J$70,'PS101.2 - Rozvod zemního ...'!$C$76:$K$170</definedName>
    <definedName name="_xlnm.Print_Titles" localSheetId="2">'PS101.2 - Rozvod zemního ...'!$90:$90</definedName>
    <definedName name="_xlnm._FilterDatabase" localSheetId="3" hidden="1">'PS101.3 - Rozvod bioplynu'!$C$90:$K$164</definedName>
    <definedName name="_xlnm.Print_Area" localSheetId="3">'PS101.3 - Rozvod bioplynu'!$C$4:$J$41,'PS101.3 - Rozvod bioplynu'!$C$47:$J$70,'PS101.3 - Rozvod bioplynu'!$C$76:$K$164</definedName>
    <definedName name="_xlnm.Print_Titles" localSheetId="3">'PS101.3 - Rozvod bioplynu'!$90:$90</definedName>
    <definedName name="_xlnm._FilterDatabase" localSheetId="4" hidden="1">'PS101.4 - Rozvod topné vody'!$C$92:$K$180</definedName>
    <definedName name="_xlnm.Print_Area" localSheetId="4">'PS101.4 - Rozvod topné vody'!$C$4:$J$41,'PS101.4 - Rozvod topné vody'!$C$47:$J$72,'PS101.4 - Rozvod topné vody'!$C$78:$K$180</definedName>
    <definedName name="_xlnm.Print_Titles" localSheetId="4">'PS101.4 - Rozvod topné vody'!$92:$92</definedName>
    <definedName name="_xlnm._FilterDatabase" localSheetId="5" hidden="1">'PS101.5 - Zařízení včetně...'!$C$87:$K$109</definedName>
    <definedName name="_xlnm.Print_Area" localSheetId="5">'PS101.5 - Zařízení včetně...'!$C$4:$J$41,'PS101.5 - Zařízení včetně...'!$C$47:$J$67,'PS101.5 - Zařízení včetně...'!$C$73:$K$109</definedName>
    <definedName name="_xlnm.Print_Titles" localSheetId="5">'PS101.5 - Zařízení včetně...'!$87:$87</definedName>
    <definedName name="_xlnm._FilterDatabase" localSheetId="6" hidden="1">'PS101.6 - Elektroinstalace'!$C$86:$K$94</definedName>
    <definedName name="_xlnm.Print_Area" localSheetId="6">'PS101.6 - Elektroinstalace'!$C$4:$J$41,'PS101.6 - Elektroinstalace'!$C$47:$J$66,'PS101.6 - Elektroinstalace'!$C$72:$K$94</definedName>
    <definedName name="_xlnm.Print_Titles" localSheetId="6">'PS101.6 - Elektroinstalace'!$86:$86</definedName>
    <definedName name="_xlnm._FilterDatabase" localSheetId="7" hidden="1">'PS101.7 - Demontáže'!$C$87:$K$100</definedName>
    <definedName name="_xlnm.Print_Area" localSheetId="7">'PS101.7 - Demontáže'!$C$4:$J$41,'PS101.7 - Demontáže'!$C$47:$J$67,'PS101.7 - Demontáže'!$C$73:$K$100</definedName>
    <definedName name="_xlnm.Print_Titles" localSheetId="7">'PS101.7 - Demontáže'!$87:$87</definedName>
    <definedName name="_xlnm._FilterDatabase" localSheetId="8" hidden="1">'VON - Vedlejší a ostatní ...'!$C$83:$K$102</definedName>
    <definedName name="_xlnm.Print_Area" localSheetId="8">'VON - Vedlejší a ostatní ...'!$C$4:$J$39,'VON - Vedlejší a ostatní ...'!$C$45:$J$65,'VON - Vedlejší a ostatní ...'!$C$71:$K$102</definedName>
    <definedName name="_xlnm.Print_Titles" localSheetId="8">'VON - Vedlejší a ostatní ...'!$83:$83</definedName>
    <definedName name="_xlnm.Print_Area" localSheetId="9">'Pokyny pro vyplnění'!$B$2:$K$71,'Pokyny pro vyplnění'!$B$74:$K$118,'Pokyny pro vyplnění'!$B$121:$K$190,'Pokyny pro vyplnění'!$B$198:$K$218</definedName>
  </definedNames>
  <calcPr/>
</workbook>
</file>

<file path=xl/calcChain.xml><?xml version="1.0" encoding="utf-8"?>
<calcChain xmlns="http://schemas.openxmlformats.org/spreadsheetml/2006/main">
  <c i="9" r="J37"/>
  <c r="J36"/>
  <c i="1" r="AY63"/>
  <c i="9" r="J35"/>
  <c i="1" r="AX63"/>
  <c i="9" r="BI101"/>
  <c r="BH101"/>
  <c r="BG101"/>
  <c r="BF101"/>
  <c r="T101"/>
  <c r="T100"/>
  <c r="R101"/>
  <c r="R100"/>
  <c r="P101"/>
  <c r="P100"/>
  <c r="BK101"/>
  <c r="BK100"/>
  <c r="J100"/>
  <c r="J101"/>
  <c r="BE101"/>
  <c r="J64"/>
  <c r="BI98"/>
  <c r="BH98"/>
  <c r="BG98"/>
  <c r="BF98"/>
  <c r="T98"/>
  <c r="R98"/>
  <c r="P98"/>
  <c r="BK98"/>
  <c r="J98"/>
  <c r="BE98"/>
  <c r="BI97"/>
  <c r="BH97"/>
  <c r="BG97"/>
  <c r="BF97"/>
  <c r="T97"/>
  <c r="R97"/>
  <c r="P97"/>
  <c r="BK97"/>
  <c r="J97"/>
  <c r="BE97"/>
  <c r="BI96"/>
  <c r="BH96"/>
  <c r="BG96"/>
  <c r="BF96"/>
  <c r="T96"/>
  <c r="T95"/>
  <c r="R96"/>
  <c r="R95"/>
  <c r="P96"/>
  <c r="P95"/>
  <c r="BK96"/>
  <c r="BK95"/>
  <c r="J95"/>
  <c r="J96"/>
  <c r="BE96"/>
  <c r="J63"/>
  <c r="BI94"/>
  <c r="BH94"/>
  <c r="BG94"/>
  <c r="BF94"/>
  <c r="T94"/>
  <c r="T93"/>
  <c r="R94"/>
  <c r="R93"/>
  <c r="P94"/>
  <c r="P93"/>
  <c r="BK94"/>
  <c r="BK93"/>
  <c r="J93"/>
  <c r="J94"/>
  <c r="BE94"/>
  <c r="J62"/>
  <c r="BI91"/>
  <c r="BH91"/>
  <c r="BG91"/>
  <c r="BF91"/>
  <c r="T91"/>
  <c r="R91"/>
  <c r="P91"/>
  <c r="BK91"/>
  <c r="J91"/>
  <c r="BE91"/>
  <c r="BI89"/>
  <c r="BH89"/>
  <c r="BG89"/>
  <c r="BF89"/>
  <c r="T89"/>
  <c r="R89"/>
  <c r="P89"/>
  <c r="BK89"/>
  <c r="J89"/>
  <c r="BE89"/>
  <c r="BI87"/>
  <c r="F37"/>
  <c i="1" r="BD63"/>
  <c i="9" r="BH87"/>
  <c r="F36"/>
  <c i="1" r="BC63"/>
  <c i="9" r="BG87"/>
  <c r="F35"/>
  <c i="1" r="BB63"/>
  <c i="9" r="BF87"/>
  <c r="J34"/>
  <c i="1" r="AW63"/>
  <c i="9" r="F34"/>
  <c i="1" r="BA63"/>
  <c i="9" r="T87"/>
  <c r="T86"/>
  <c r="T85"/>
  <c r="T84"/>
  <c r="R87"/>
  <c r="R86"/>
  <c r="R85"/>
  <c r="R84"/>
  <c r="P87"/>
  <c r="P86"/>
  <c r="P85"/>
  <c r="P84"/>
  <c i="1" r="AU63"/>
  <c i="9" r="BK87"/>
  <c r="BK86"/>
  <c r="J86"/>
  <c r="BK85"/>
  <c r="J85"/>
  <c r="BK84"/>
  <c r="J84"/>
  <c r="J59"/>
  <c r="J30"/>
  <c i="1" r="AG63"/>
  <c i="9" r="J87"/>
  <c r="BE87"/>
  <c r="J33"/>
  <c i="1" r="AV63"/>
  <c i="9" r="F33"/>
  <c i="1" r="AZ63"/>
  <c i="9" r="J61"/>
  <c r="J60"/>
  <c r="F78"/>
  <c r="E76"/>
  <c r="F52"/>
  <c r="E50"/>
  <c r="J39"/>
  <c r="J24"/>
  <c r="E24"/>
  <c r="J81"/>
  <c r="J55"/>
  <c r="J23"/>
  <c r="J21"/>
  <c r="E21"/>
  <c r="J80"/>
  <c r="J54"/>
  <c r="J20"/>
  <c r="J18"/>
  <c r="E18"/>
  <c r="F81"/>
  <c r="F55"/>
  <c r="J17"/>
  <c r="J15"/>
  <c r="E15"/>
  <c r="F80"/>
  <c r="F54"/>
  <c r="J14"/>
  <c r="J12"/>
  <c r="J78"/>
  <c r="J52"/>
  <c r="E7"/>
  <c r="E74"/>
  <c r="E48"/>
  <c i="8" r="J39"/>
  <c r="J38"/>
  <c i="1" r="AY62"/>
  <c i="8" r="J37"/>
  <c i="1" r="AX62"/>
  <c i="8" r="BI99"/>
  <c r="BH99"/>
  <c r="BG99"/>
  <c r="BF99"/>
  <c r="T99"/>
  <c r="R99"/>
  <c r="P99"/>
  <c r="BK99"/>
  <c r="J99"/>
  <c r="BE99"/>
  <c r="BI98"/>
  <c r="BH98"/>
  <c r="BG98"/>
  <c r="BF98"/>
  <c r="T98"/>
  <c r="R98"/>
  <c r="P98"/>
  <c r="BK98"/>
  <c r="J98"/>
  <c r="BE98"/>
  <c r="BI96"/>
  <c r="BH96"/>
  <c r="BG96"/>
  <c r="BF96"/>
  <c r="T96"/>
  <c r="T95"/>
  <c r="R96"/>
  <c r="R95"/>
  <c r="P96"/>
  <c r="P95"/>
  <c r="BK96"/>
  <c r="BK95"/>
  <c r="J95"/>
  <c r="J96"/>
  <c r="BE96"/>
  <c r="J66"/>
  <c r="BI93"/>
  <c r="BH93"/>
  <c r="BG93"/>
  <c r="BF93"/>
  <c r="T93"/>
  <c r="R93"/>
  <c r="P93"/>
  <c r="BK93"/>
  <c r="J93"/>
  <c r="BE93"/>
  <c r="BI91"/>
  <c r="F39"/>
  <c i="1" r="BD62"/>
  <c i="8" r="BH91"/>
  <c r="F38"/>
  <c i="1" r="BC62"/>
  <c i="8" r="BG91"/>
  <c r="F37"/>
  <c i="1" r="BB62"/>
  <c i="8" r="BF91"/>
  <c r="J36"/>
  <c i="1" r="AW62"/>
  <c i="8" r="F36"/>
  <c i="1" r="BA62"/>
  <c i="8" r="T91"/>
  <c r="T90"/>
  <c r="T89"/>
  <c r="T88"/>
  <c r="R91"/>
  <c r="R90"/>
  <c r="R89"/>
  <c r="R88"/>
  <c r="P91"/>
  <c r="P90"/>
  <c r="P89"/>
  <c r="P88"/>
  <c i="1" r="AU62"/>
  <c i="8" r="BK91"/>
  <c r="BK90"/>
  <c r="J90"/>
  <c r="BK89"/>
  <c r="J89"/>
  <c r="BK88"/>
  <c r="J88"/>
  <c r="J63"/>
  <c r="J32"/>
  <c i="1" r="AG62"/>
  <c i="8" r="J91"/>
  <c r="BE91"/>
  <c r="J35"/>
  <c i="1" r="AV62"/>
  <c i="8" r="F35"/>
  <c i="1" r="AZ62"/>
  <c i="8" r="J65"/>
  <c r="J64"/>
  <c r="F82"/>
  <c r="E80"/>
  <c r="F56"/>
  <c r="E54"/>
  <c r="J41"/>
  <c r="J26"/>
  <c r="E26"/>
  <c r="J85"/>
  <c r="J59"/>
  <c r="J25"/>
  <c r="J23"/>
  <c r="E23"/>
  <c r="J84"/>
  <c r="J58"/>
  <c r="J22"/>
  <c r="J20"/>
  <c r="E20"/>
  <c r="F85"/>
  <c r="F59"/>
  <c r="J19"/>
  <c r="J17"/>
  <c r="E17"/>
  <c r="F84"/>
  <c r="F58"/>
  <c r="J16"/>
  <c r="J14"/>
  <c r="J82"/>
  <c r="J56"/>
  <c r="E7"/>
  <c r="E76"/>
  <c r="E50"/>
  <c i="7" r="J39"/>
  <c r="J38"/>
  <c i="1" r="AY61"/>
  <c i="7" r="J37"/>
  <c i="1" r="AX61"/>
  <c i="7" r="BI93"/>
  <c r="BH93"/>
  <c r="BG93"/>
  <c r="BF93"/>
  <c r="T93"/>
  <c r="R93"/>
  <c r="P93"/>
  <c r="BK93"/>
  <c r="J93"/>
  <c r="BE93"/>
  <c r="BI92"/>
  <c r="BH92"/>
  <c r="BG92"/>
  <c r="BF92"/>
  <c r="T92"/>
  <c r="R92"/>
  <c r="P92"/>
  <c r="BK92"/>
  <c r="J92"/>
  <c r="BE92"/>
  <c r="BI90"/>
  <c r="F39"/>
  <c i="1" r="BD61"/>
  <c i="7" r="BH90"/>
  <c r="F38"/>
  <c i="1" r="BC61"/>
  <c i="7" r="BG90"/>
  <c r="F37"/>
  <c i="1" r="BB61"/>
  <c i="7" r="BF90"/>
  <c r="J36"/>
  <c i="1" r="AW61"/>
  <c i="7" r="F36"/>
  <c i="1" r="BA61"/>
  <c i="7" r="T90"/>
  <c r="T89"/>
  <c r="T88"/>
  <c r="T87"/>
  <c r="R90"/>
  <c r="R89"/>
  <c r="R88"/>
  <c r="R87"/>
  <c r="P90"/>
  <c r="P89"/>
  <c r="P88"/>
  <c r="P87"/>
  <c i="1" r="AU61"/>
  <c i="7" r="BK90"/>
  <c r="BK89"/>
  <c r="J89"/>
  <c r="BK88"/>
  <c r="J88"/>
  <c r="BK87"/>
  <c r="J87"/>
  <c r="J63"/>
  <c r="J32"/>
  <c i="1" r="AG61"/>
  <c i="7" r="J90"/>
  <c r="BE90"/>
  <c r="J35"/>
  <c i="1" r="AV61"/>
  <c i="7" r="F35"/>
  <c i="1" r="AZ61"/>
  <c i="7" r="J65"/>
  <c r="J64"/>
  <c r="F81"/>
  <c r="E79"/>
  <c r="F56"/>
  <c r="E54"/>
  <c r="J41"/>
  <c r="J26"/>
  <c r="E26"/>
  <c r="J84"/>
  <c r="J59"/>
  <c r="J25"/>
  <c r="J23"/>
  <c r="E23"/>
  <c r="J83"/>
  <c r="J58"/>
  <c r="J22"/>
  <c r="J20"/>
  <c r="E20"/>
  <c r="F84"/>
  <c r="F59"/>
  <c r="J19"/>
  <c r="J17"/>
  <c r="E17"/>
  <c r="F83"/>
  <c r="F58"/>
  <c r="J16"/>
  <c r="J14"/>
  <c r="J81"/>
  <c r="J56"/>
  <c r="E7"/>
  <c r="E75"/>
  <c r="E50"/>
  <c i="6" r="J39"/>
  <c r="J38"/>
  <c i="1" r="AY60"/>
  <c i="6" r="J37"/>
  <c i="1" r="AX60"/>
  <c i="6" r="BI108"/>
  <c r="BH108"/>
  <c r="BG108"/>
  <c r="BF108"/>
  <c r="T108"/>
  <c r="R108"/>
  <c r="P108"/>
  <c r="BK108"/>
  <c r="J108"/>
  <c r="BE108"/>
  <c r="BI105"/>
  <c r="BH105"/>
  <c r="BG105"/>
  <c r="BF105"/>
  <c r="T105"/>
  <c r="T104"/>
  <c r="R105"/>
  <c r="R104"/>
  <c r="P105"/>
  <c r="P104"/>
  <c r="BK105"/>
  <c r="BK104"/>
  <c r="J104"/>
  <c r="J105"/>
  <c r="BE105"/>
  <c r="J66"/>
  <c r="BI102"/>
  <c r="BH102"/>
  <c r="BG102"/>
  <c r="BF102"/>
  <c r="T102"/>
  <c r="R102"/>
  <c r="P102"/>
  <c r="BK102"/>
  <c r="J102"/>
  <c r="BE102"/>
  <c r="BI100"/>
  <c r="BH100"/>
  <c r="BG100"/>
  <c r="BF100"/>
  <c r="T100"/>
  <c r="R100"/>
  <c r="P100"/>
  <c r="BK100"/>
  <c r="J100"/>
  <c r="BE100"/>
  <c r="BI99"/>
  <c r="BH99"/>
  <c r="BG99"/>
  <c r="BF99"/>
  <c r="T99"/>
  <c r="R99"/>
  <c r="P99"/>
  <c r="BK99"/>
  <c r="J99"/>
  <c r="BE99"/>
  <c r="BI97"/>
  <c r="BH97"/>
  <c r="BG97"/>
  <c r="BF97"/>
  <c r="T97"/>
  <c r="R97"/>
  <c r="P97"/>
  <c r="BK97"/>
  <c r="J97"/>
  <c r="BE97"/>
  <c r="BI95"/>
  <c r="BH95"/>
  <c r="BG95"/>
  <c r="BF95"/>
  <c r="T95"/>
  <c r="R95"/>
  <c r="P95"/>
  <c r="BK95"/>
  <c r="J95"/>
  <c r="BE95"/>
  <c r="BI93"/>
  <c r="BH93"/>
  <c r="BG93"/>
  <c r="BF93"/>
  <c r="T93"/>
  <c r="R93"/>
  <c r="P93"/>
  <c r="BK93"/>
  <c r="J93"/>
  <c r="BE93"/>
  <c r="BI91"/>
  <c r="F39"/>
  <c i="1" r="BD60"/>
  <c i="6" r="BH91"/>
  <c r="F38"/>
  <c i="1" r="BC60"/>
  <c i="6" r="BG91"/>
  <c r="F37"/>
  <c i="1" r="BB60"/>
  <c i="6" r="BF91"/>
  <c r="J36"/>
  <c i="1" r="AW60"/>
  <c i="6" r="F36"/>
  <c i="1" r="BA60"/>
  <c i="6" r="T91"/>
  <c r="T90"/>
  <c r="T89"/>
  <c r="T88"/>
  <c r="R91"/>
  <c r="R90"/>
  <c r="R89"/>
  <c r="R88"/>
  <c r="P91"/>
  <c r="P90"/>
  <c r="P89"/>
  <c r="P88"/>
  <c i="1" r="AU60"/>
  <c i="6" r="BK91"/>
  <c r="BK90"/>
  <c r="J90"/>
  <c r="BK89"/>
  <c r="J89"/>
  <c r="BK88"/>
  <c r="J88"/>
  <c r="J63"/>
  <c r="J32"/>
  <c i="1" r="AG60"/>
  <c i="6" r="J91"/>
  <c r="BE91"/>
  <c r="J35"/>
  <c i="1" r="AV60"/>
  <c i="6" r="F35"/>
  <c i="1" r="AZ60"/>
  <c i="6" r="J65"/>
  <c r="J64"/>
  <c r="F82"/>
  <c r="E80"/>
  <c r="F56"/>
  <c r="E54"/>
  <c r="J41"/>
  <c r="J26"/>
  <c r="E26"/>
  <c r="J85"/>
  <c r="J59"/>
  <c r="J25"/>
  <c r="J23"/>
  <c r="E23"/>
  <c r="J84"/>
  <c r="J58"/>
  <c r="J22"/>
  <c r="J20"/>
  <c r="E20"/>
  <c r="F85"/>
  <c r="F59"/>
  <c r="J19"/>
  <c r="J17"/>
  <c r="E17"/>
  <c r="F84"/>
  <c r="F58"/>
  <c r="J16"/>
  <c r="J14"/>
  <c r="J82"/>
  <c r="J56"/>
  <c r="E7"/>
  <c r="E76"/>
  <c r="E50"/>
  <c i="5" r="J39"/>
  <c r="J38"/>
  <c i="1" r="AY59"/>
  <c i="5" r="J37"/>
  <c i="1" r="AX59"/>
  <c i="5" r="BI179"/>
  <c r="BH179"/>
  <c r="BG179"/>
  <c r="BF179"/>
  <c r="T179"/>
  <c r="R179"/>
  <c r="P179"/>
  <c r="BK179"/>
  <c r="J179"/>
  <c r="BE179"/>
  <c r="BI178"/>
  <c r="BH178"/>
  <c r="BG178"/>
  <c r="BF178"/>
  <c r="T178"/>
  <c r="R178"/>
  <c r="P178"/>
  <c r="BK178"/>
  <c r="J178"/>
  <c r="BE178"/>
  <c r="BI176"/>
  <c r="BH176"/>
  <c r="BG176"/>
  <c r="BF176"/>
  <c r="T176"/>
  <c r="R176"/>
  <c r="P176"/>
  <c r="BK176"/>
  <c r="J176"/>
  <c r="BE176"/>
  <c r="BI175"/>
  <c r="BH175"/>
  <c r="BG175"/>
  <c r="BF175"/>
  <c r="T175"/>
  <c r="R175"/>
  <c r="P175"/>
  <c r="BK175"/>
  <c r="J175"/>
  <c r="BE175"/>
  <c r="BI173"/>
  <c r="BH173"/>
  <c r="BG173"/>
  <c r="BF173"/>
  <c r="T173"/>
  <c r="R173"/>
  <c r="P173"/>
  <c r="BK173"/>
  <c r="J173"/>
  <c r="BE173"/>
  <c r="BI172"/>
  <c r="BH172"/>
  <c r="BG172"/>
  <c r="BF172"/>
  <c r="T172"/>
  <c r="R172"/>
  <c r="P172"/>
  <c r="BK172"/>
  <c r="J172"/>
  <c r="BE172"/>
  <c r="BI170"/>
  <c r="BH170"/>
  <c r="BG170"/>
  <c r="BF170"/>
  <c r="T170"/>
  <c r="R170"/>
  <c r="P170"/>
  <c r="BK170"/>
  <c r="J170"/>
  <c r="BE170"/>
  <c r="BI169"/>
  <c r="BH169"/>
  <c r="BG169"/>
  <c r="BF169"/>
  <c r="T169"/>
  <c r="R169"/>
  <c r="P169"/>
  <c r="BK169"/>
  <c r="J169"/>
  <c r="BE169"/>
  <c r="BI167"/>
  <c r="BH167"/>
  <c r="BG167"/>
  <c r="BF167"/>
  <c r="T167"/>
  <c r="R167"/>
  <c r="P167"/>
  <c r="BK167"/>
  <c r="J167"/>
  <c r="BE167"/>
  <c r="BI166"/>
  <c r="BH166"/>
  <c r="BG166"/>
  <c r="BF166"/>
  <c r="T166"/>
  <c r="T165"/>
  <c r="T164"/>
  <c r="R166"/>
  <c r="R165"/>
  <c r="R164"/>
  <c r="P166"/>
  <c r="P165"/>
  <c r="P164"/>
  <c r="BK166"/>
  <c r="BK165"/>
  <c r="J165"/>
  <c r="BK164"/>
  <c r="J164"/>
  <c r="J166"/>
  <c r="BE166"/>
  <c r="J71"/>
  <c r="J70"/>
  <c r="BI162"/>
  <c r="BH162"/>
  <c r="BG162"/>
  <c r="BF162"/>
  <c r="T162"/>
  <c r="R162"/>
  <c r="P162"/>
  <c r="BK162"/>
  <c r="J162"/>
  <c r="BE162"/>
  <c r="BI160"/>
  <c r="BH160"/>
  <c r="BG160"/>
  <c r="BF160"/>
  <c r="T160"/>
  <c r="R160"/>
  <c r="P160"/>
  <c r="BK160"/>
  <c r="J160"/>
  <c r="BE160"/>
  <c r="BI158"/>
  <c r="BH158"/>
  <c r="BG158"/>
  <c r="BF158"/>
  <c r="T158"/>
  <c r="R158"/>
  <c r="P158"/>
  <c r="BK158"/>
  <c r="J158"/>
  <c r="BE158"/>
  <c r="BI156"/>
  <c r="BH156"/>
  <c r="BG156"/>
  <c r="BF156"/>
  <c r="T156"/>
  <c r="R156"/>
  <c r="P156"/>
  <c r="BK156"/>
  <c r="J156"/>
  <c r="BE156"/>
  <c r="BI154"/>
  <c r="BH154"/>
  <c r="BG154"/>
  <c r="BF154"/>
  <c r="T154"/>
  <c r="R154"/>
  <c r="P154"/>
  <c r="BK154"/>
  <c r="J154"/>
  <c r="BE154"/>
  <c r="BI152"/>
  <c r="BH152"/>
  <c r="BG152"/>
  <c r="BF152"/>
  <c r="T152"/>
  <c r="R152"/>
  <c r="P152"/>
  <c r="BK152"/>
  <c r="J152"/>
  <c r="BE152"/>
  <c r="BI150"/>
  <c r="BH150"/>
  <c r="BG150"/>
  <c r="BF150"/>
  <c r="T150"/>
  <c r="R150"/>
  <c r="P150"/>
  <c r="BK150"/>
  <c r="J150"/>
  <c r="BE150"/>
  <c r="BI148"/>
  <c r="BH148"/>
  <c r="BG148"/>
  <c r="BF148"/>
  <c r="T148"/>
  <c r="T147"/>
  <c r="R148"/>
  <c r="R147"/>
  <c r="P148"/>
  <c r="P147"/>
  <c r="BK148"/>
  <c r="BK147"/>
  <c r="J147"/>
  <c r="J148"/>
  <c r="BE148"/>
  <c r="J69"/>
  <c r="BI145"/>
  <c r="BH145"/>
  <c r="BG145"/>
  <c r="BF145"/>
  <c r="T145"/>
  <c r="R145"/>
  <c r="P145"/>
  <c r="BK145"/>
  <c r="J145"/>
  <c r="BE145"/>
  <c r="BI143"/>
  <c r="BH143"/>
  <c r="BG143"/>
  <c r="BF143"/>
  <c r="T143"/>
  <c r="R143"/>
  <c r="P143"/>
  <c r="BK143"/>
  <c r="J143"/>
  <c r="BE143"/>
  <c r="BI141"/>
  <c r="BH141"/>
  <c r="BG141"/>
  <c r="BF141"/>
  <c r="T141"/>
  <c r="R141"/>
  <c r="P141"/>
  <c r="BK141"/>
  <c r="J141"/>
  <c r="BE141"/>
  <c r="BI139"/>
  <c r="BH139"/>
  <c r="BG139"/>
  <c r="BF139"/>
  <c r="T139"/>
  <c r="R139"/>
  <c r="P139"/>
  <c r="BK139"/>
  <c r="J139"/>
  <c r="BE139"/>
  <c r="BI137"/>
  <c r="BH137"/>
  <c r="BG137"/>
  <c r="BF137"/>
  <c r="T137"/>
  <c r="R137"/>
  <c r="P137"/>
  <c r="BK137"/>
  <c r="J137"/>
  <c r="BE137"/>
  <c r="BI135"/>
  <c r="BH135"/>
  <c r="BG135"/>
  <c r="BF135"/>
  <c r="T135"/>
  <c r="R135"/>
  <c r="P135"/>
  <c r="BK135"/>
  <c r="J135"/>
  <c r="BE135"/>
  <c r="BI133"/>
  <c r="BH133"/>
  <c r="BG133"/>
  <c r="BF133"/>
  <c r="T133"/>
  <c r="R133"/>
  <c r="P133"/>
  <c r="BK133"/>
  <c r="J133"/>
  <c r="BE133"/>
  <c r="BI131"/>
  <c r="BH131"/>
  <c r="BG131"/>
  <c r="BF131"/>
  <c r="T131"/>
  <c r="R131"/>
  <c r="P131"/>
  <c r="BK131"/>
  <c r="J131"/>
  <c r="BE131"/>
  <c r="BI130"/>
  <c r="BH130"/>
  <c r="BG130"/>
  <c r="BF130"/>
  <c r="T130"/>
  <c r="R130"/>
  <c r="P130"/>
  <c r="BK130"/>
  <c r="J130"/>
  <c r="BE130"/>
  <c r="BI128"/>
  <c r="BH128"/>
  <c r="BG128"/>
  <c r="BF128"/>
  <c r="T128"/>
  <c r="R128"/>
  <c r="P128"/>
  <c r="BK128"/>
  <c r="J128"/>
  <c r="BE128"/>
  <c r="BI126"/>
  <c r="BH126"/>
  <c r="BG126"/>
  <c r="BF126"/>
  <c r="T126"/>
  <c r="R126"/>
  <c r="P126"/>
  <c r="BK126"/>
  <c r="J126"/>
  <c r="BE126"/>
  <c r="BI125"/>
  <c r="BH125"/>
  <c r="BG125"/>
  <c r="BF125"/>
  <c r="T125"/>
  <c r="R125"/>
  <c r="P125"/>
  <c r="BK125"/>
  <c r="J125"/>
  <c r="BE125"/>
  <c r="BI123"/>
  <c r="BH123"/>
  <c r="BG123"/>
  <c r="BF123"/>
  <c r="T123"/>
  <c r="R123"/>
  <c r="P123"/>
  <c r="BK123"/>
  <c r="J123"/>
  <c r="BE123"/>
  <c r="BI122"/>
  <c r="BH122"/>
  <c r="BG122"/>
  <c r="BF122"/>
  <c r="T122"/>
  <c r="R122"/>
  <c r="P122"/>
  <c r="BK122"/>
  <c r="J122"/>
  <c r="BE122"/>
  <c r="BI120"/>
  <c r="BH120"/>
  <c r="BG120"/>
  <c r="BF120"/>
  <c r="T120"/>
  <c r="R120"/>
  <c r="P120"/>
  <c r="BK120"/>
  <c r="J120"/>
  <c r="BE120"/>
  <c r="BI119"/>
  <c r="BH119"/>
  <c r="BG119"/>
  <c r="BF119"/>
  <c r="T119"/>
  <c r="T118"/>
  <c r="R119"/>
  <c r="R118"/>
  <c r="P119"/>
  <c r="P118"/>
  <c r="BK119"/>
  <c r="BK118"/>
  <c r="J118"/>
  <c r="J119"/>
  <c r="BE119"/>
  <c r="J68"/>
  <c r="BI116"/>
  <c r="BH116"/>
  <c r="BG116"/>
  <c r="BF116"/>
  <c r="T116"/>
  <c r="R116"/>
  <c r="P116"/>
  <c r="BK116"/>
  <c r="J116"/>
  <c r="BE116"/>
  <c r="BI115"/>
  <c r="BH115"/>
  <c r="BG115"/>
  <c r="BF115"/>
  <c r="T115"/>
  <c r="R115"/>
  <c r="P115"/>
  <c r="BK115"/>
  <c r="J115"/>
  <c r="BE115"/>
  <c r="BI112"/>
  <c r="BH112"/>
  <c r="BG112"/>
  <c r="BF112"/>
  <c r="T112"/>
  <c r="R112"/>
  <c r="P112"/>
  <c r="BK112"/>
  <c r="J112"/>
  <c r="BE112"/>
  <c r="BI109"/>
  <c r="BH109"/>
  <c r="BG109"/>
  <c r="BF109"/>
  <c r="T109"/>
  <c r="T108"/>
  <c r="R109"/>
  <c r="R108"/>
  <c r="P109"/>
  <c r="P108"/>
  <c r="BK109"/>
  <c r="BK108"/>
  <c r="J108"/>
  <c r="J109"/>
  <c r="BE109"/>
  <c r="J67"/>
  <c r="BI106"/>
  <c r="BH106"/>
  <c r="BG106"/>
  <c r="BF106"/>
  <c r="T106"/>
  <c r="R106"/>
  <c r="P106"/>
  <c r="BK106"/>
  <c r="J106"/>
  <c r="BE106"/>
  <c r="BI104"/>
  <c r="BH104"/>
  <c r="BG104"/>
  <c r="BF104"/>
  <c r="T104"/>
  <c r="R104"/>
  <c r="P104"/>
  <c r="BK104"/>
  <c r="J104"/>
  <c r="BE104"/>
  <c r="BI103"/>
  <c r="BH103"/>
  <c r="BG103"/>
  <c r="BF103"/>
  <c r="T103"/>
  <c r="T102"/>
  <c r="R103"/>
  <c r="R102"/>
  <c r="P103"/>
  <c r="P102"/>
  <c r="BK103"/>
  <c r="BK102"/>
  <c r="J102"/>
  <c r="J103"/>
  <c r="BE103"/>
  <c r="J66"/>
  <c r="BI100"/>
  <c r="BH100"/>
  <c r="BG100"/>
  <c r="BF100"/>
  <c r="T100"/>
  <c r="R100"/>
  <c r="P100"/>
  <c r="BK100"/>
  <c r="J100"/>
  <c r="BE100"/>
  <c r="BI99"/>
  <c r="BH99"/>
  <c r="BG99"/>
  <c r="BF99"/>
  <c r="T99"/>
  <c r="R99"/>
  <c r="P99"/>
  <c r="BK99"/>
  <c r="J99"/>
  <c r="BE99"/>
  <c r="BI96"/>
  <c r="F39"/>
  <c i="1" r="BD59"/>
  <c i="5" r="BH96"/>
  <c r="F38"/>
  <c i="1" r="BC59"/>
  <c i="5" r="BG96"/>
  <c r="F37"/>
  <c i="1" r="BB59"/>
  <c i="5" r="BF96"/>
  <c r="J36"/>
  <c i="1" r="AW59"/>
  <c i="5" r="F36"/>
  <c i="1" r="BA59"/>
  <c i="5" r="T96"/>
  <c r="T95"/>
  <c r="T94"/>
  <c r="T93"/>
  <c r="R96"/>
  <c r="R95"/>
  <c r="R94"/>
  <c r="R93"/>
  <c r="P96"/>
  <c r="P95"/>
  <c r="P94"/>
  <c r="P93"/>
  <c i="1" r="AU59"/>
  <c i="5" r="BK96"/>
  <c r="BK95"/>
  <c r="J95"/>
  <c r="BK94"/>
  <c r="J94"/>
  <c r="BK93"/>
  <c r="J93"/>
  <c r="J63"/>
  <c r="J32"/>
  <c i="1" r="AG59"/>
  <c i="5" r="J96"/>
  <c r="BE96"/>
  <c r="J35"/>
  <c i="1" r="AV59"/>
  <c i="5" r="F35"/>
  <c i="1" r="AZ59"/>
  <c i="5" r="J65"/>
  <c r="J64"/>
  <c r="F87"/>
  <c r="E85"/>
  <c r="F56"/>
  <c r="E54"/>
  <c r="J41"/>
  <c r="J26"/>
  <c r="E26"/>
  <c r="J90"/>
  <c r="J59"/>
  <c r="J25"/>
  <c r="J23"/>
  <c r="E23"/>
  <c r="J89"/>
  <c r="J58"/>
  <c r="J22"/>
  <c r="J20"/>
  <c r="E20"/>
  <c r="F90"/>
  <c r="F59"/>
  <c r="J19"/>
  <c r="J17"/>
  <c r="E17"/>
  <c r="F89"/>
  <c r="F58"/>
  <c r="J16"/>
  <c r="J14"/>
  <c r="J87"/>
  <c r="J56"/>
  <c r="E7"/>
  <c r="E81"/>
  <c r="E50"/>
  <c i="4" r="J39"/>
  <c r="J38"/>
  <c i="1" r="AY58"/>
  <c i="4" r="J37"/>
  <c i="1" r="AX58"/>
  <c i="4" r="BI163"/>
  <c r="BH163"/>
  <c r="BG163"/>
  <c r="BF163"/>
  <c r="T163"/>
  <c r="T162"/>
  <c r="R163"/>
  <c r="R162"/>
  <c r="P163"/>
  <c r="P162"/>
  <c r="BK163"/>
  <c r="BK162"/>
  <c r="J162"/>
  <c r="J163"/>
  <c r="BE163"/>
  <c r="J69"/>
  <c r="BI160"/>
  <c r="BH160"/>
  <c r="BG160"/>
  <c r="BF160"/>
  <c r="T160"/>
  <c r="R160"/>
  <c r="P160"/>
  <c r="BK160"/>
  <c r="J160"/>
  <c r="BE160"/>
  <c r="BI158"/>
  <c r="BH158"/>
  <c r="BG158"/>
  <c r="BF158"/>
  <c r="T158"/>
  <c r="R158"/>
  <c r="P158"/>
  <c r="BK158"/>
  <c r="J158"/>
  <c r="BE158"/>
  <c r="BI156"/>
  <c r="BH156"/>
  <c r="BG156"/>
  <c r="BF156"/>
  <c r="T156"/>
  <c r="R156"/>
  <c r="P156"/>
  <c r="BK156"/>
  <c r="J156"/>
  <c r="BE156"/>
  <c r="BI155"/>
  <c r="BH155"/>
  <c r="BG155"/>
  <c r="BF155"/>
  <c r="T155"/>
  <c r="R155"/>
  <c r="P155"/>
  <c r="BK155"/>
  <c r="J155"/>
  <c r="BE155"/>
  <c r="BI153"/>
  <c r="BH153"/>
  <c r="BG153"/>
  <c r="BF153"/>
  <c r="T153"/>
  <c r="R153"/>
  <c r="P153"/>
  <c r="BK153"/>
  <c r="J153"/>
  <c r="BE153"/>
  <c r="BI152"/>
  <c r="BH152"/>
  <c r="BG152"/>
  <c r="BF152"/>
  <c r="T152"/>
  <c r="R152"/>
  <c r="P152"/>
  <c r="BK152"/>
  <c r="J152"/>
  <c r="BE152"/>
  <c r="BI150"/>
  <c r="BH150"/>
  <c r="BG150"/>
  <c r="BF150"/>
  <c r="T150"/>
  <c r="R150"/>
  <c r="P150"/>
  <c r="BK150"/>
  <c r="J150"/>
  <c r="BE150"/>
  <c r="BI148"/>
  <c r="BH148"/>
  <c r="BG148"/>
  <c r="BF148"/>
  <c r="T148"/>
  <c r="R148"/>
  <c r="P148"/>
  <c r="BK148"/>
  <c r="J148"/>
  <c r="BE148"/>
  <c r="BI146"/>
  <c r="BH146"/>
  <c r="BG146"/>
  <c r="BF146"/>
  <c r="T146"/>
  <c r="R146"/>
  <c r="P146"/>
  <c r="BK146"/>
  <c r="J146"/>
  <c r="BE146"/>
  <c r="BI144"/>
  <c r="BH144"/>
  <c r="BG144"/>
  <c r="BF144"/>
  <c r="T144"/>
  <c r="R144"/>
  <c r="P144"/>
  <c r="BK144"/>
  <c r="J144"/>
  <c r="BE144"/>
  <c r="BI142"/>
  <c r="BH142"/>
  <c r="BG142"/>
  <c r="BF142"/>
  <c r="T142"/>
  <c r="R142"/>
  <c r="P142"/>
  <c r="BK142"/>
  <c r="J142"/>
  <c r="BE142"/>
  <c r="BI141"/>
  <c r="BH141"/>
  <c r="BG141"/>
  <c r="BF141"/>
  <c r="T141"/>
  <c r="R141"/>
  <c r="P141"/>
  <c r="BK141"/>
  <c r="J141"/>
  <c r="BE141"/>
  <c r="BI139"/>
  <c r="BH139"/>
  <c r="BG139"/>
  <c r="BF139"/>
  <c r="T139"/>
  <c r="R139"/>
  <c r="P139"/>
  <c r="BK139"/>
  <c r="J139"/>
  <c r="BE139"/>
  <c r="BI138"/>
  <c r="BH138"/>
  <c r="BG138"/>
  <c r="BF138"/>
  <c r="T138"/>
  <c r="T137"/>
  <c r="T136"/>
  <c r="R138"/>
  <c r="R137"/>
  <c r="R136"/>
  <c r="P138"/>
  <c r="P137"/>
  <c r="P136"/>
  <c r="BK138"/>
  <c r="BK137"/>
  <c r="J137"/>
  <c r="BK136"/>
  <c r="J136"/>
  <c r="J138"/>
  <c r="BE138"/>
  <c r="J68"/>
  <c r="J67"/>
  <c r="BI134"/>
  <c r="BH134"/>
  <c r="BG134"/>
  <c r="BF134"/>
  <c r="T134"/>
  <c r="R134"/>
  <c r="P134"/>
  <c r="BK134"/>
  <c r="J134"/>
  <c r="BE134"/>
  <c r="BI131"/>
  <c r="BH131"/>
  <c r="BG131"/>
  <c r="BF131"/>
  <c r="T131"/>
  <c r="R131"/>
  <c r="P131"/>
  <c r="BK131"/>
  <c r="J131"/>
  <c r="BE131"/>
  <c r="BI129"/>
  <c r="BH129"/>
  <c r="BG129"/>
  <c r="BF129"/>
  <c r="T129"/>
  <c r="R129"/>
  <c r="P129"/>
  <c r="BK129"/>
  <c r="J129"/>
  <c r="BE129"/>
  <c r="BI127"/>
  <c r="BH127"/>
  <c r="BG127"/>
  <c r="BF127"/>
  <c r="T127"/>
  <c r="R127"/>
  <c r="P127"/>
  <c r="BK127"/>
  <c r="J127"/>
  <c r="BE127"/>
  <c r="BI126"/>
  <c r="BH126"/>
  <c r="BG126"/>
  <c r="BF126"/>
  <c r="T126"/>
  <c r="T125"/>
  <c r="R126"/>
  <c r="R125"/>
  <c r="P126"/>
  <c r="P125"/>
  <c r="BK126"/>
  <c r="BK125"/>
  <c r="J125"/>
  <c r="J126"/>
  <c r="BE126"/>
  <c r="J66"/>
  <c r="BI123"/>
  <c r="BH123"/>
  <c r="BG123"/>
  <c r="BF123"/>
  <c r="T123"/>
  <c r="R123"/>
  <c r="P123"/>
  <c r="BK123"/>
  <c r="J123"/>
  <c r="BE123"/>
  <c r="BI122"/>
  <c r="BH122"/>
  <c r="BG122"/>
  <c r="BF122"/>
  <c r="T122"/>
  <c r="R122"/>
  <c r="P122"/>
  <c r="BK122"/>
  <c r="J122"/>
  <c r="BE122"/>
  <c r="BI120"/>
  <c r="BH120"/>
  <c r="BG120"/>
  <c r="BF120"/>
  <c r="T120"/>
  <c r="R120"/>
  <c r="P120"/>
  <c r="BK120"/>
  <c r="J120"/>
  <c r="BE120"/>
  <c r="BI118"/>
  <c r="BH118"/>
  <c r="BG118"/>
  <c r="BF118"/>
  <c r="T118"/>
  <c r="R118"/>
  <c r="P118"/>
  <c r="BK118"/>
  <c r="J118"/>
  <c r="BE118"/>
  <c r="BI116"/>
  <c r="BH116"/>
  <c r="BG116"/>
  <c r="BF116"/>
  <c r="T116"/>
  <c r="R116"/>
  <c r="P116"/>
  <c r="BK116"/>
  <c r="J116"/>
  <c r="BE116"/>
  <c r="BI113"/>
  <c r="BH113"/>
  <c r="BG113"/>
  <c r="BF113"/>
  <c r="T113"/>
  <c r="R113"/>
  <c r="P113"/>
  <c r="BK113"/>
  <c r="J113"/>
  <c r="BE113"/>
  <c r="BI111"/>
  <c r="BH111"/>
  <c r="BG111"/>
  <c r="BF111"/>
  <c r="T111"/>
  <c r="R111"/>
  <c r="P111"/>
  <c r="BK111"/>
  <c r="J111"/>
  <c r="BE111"/>
  <c r="BI109"/>
  <c r="BH109"/>
  <c r="BG109"/>
  <c r="BF109"/>
  <c r="T109"/>
  <c r="R109"/>
  <c r="P109"/>
  <c r="BK109"/>
  <c r="J109"/>
  <c r="BE109"/>
  <c r="BI107"/>
  <c r="BH107"/>
  <c r="BG107"/>
  <c r="BF107"/>
  <c r="T107"/>
  <c r="R107"/>
  <c r="P107"/>
  <c r="BK107"/>
  <c r="J107"/>
  <c r="BE107"/>
  <c r="BI105"/>
  <c r="BH105"/>
  <c r="BG105"/>
  <c r="BF105"/>
  <c r="T105"/>
  <c r="R105"/>
  <c r="P105"/>
  <c r="BK105"/>
  <c r="J105"/>
  <c r="BE105"/>
  <c r="BI103"/>
  <c r="BH103"/>
  <c r="BG103"/>
  <c r="BF103"/>
  <c r="T103"/>
  <c r="R103"/>
  <c r="P103"/>
  <c r="BK103"/>
  <c r="J103"/>
  <c r="BE103"/>
  <c r="BI101"/>
  <c r="BH101"/>
  <c r="BG101"/>
  <c r="BF101"/>
  <c r="T101"/>
  <c r="R101"/>
  <c r="P101"/>
  <c r="BK101"/>
  <c r="J101"/>
  <c r="BE101"/>
  <c r="BI98"/>
  <c r="BH98"/>
  <c r="BG98"/>
  <c r="BF98"/>
  <c r="T98"/>
  <c r="R98"/>
  <c r="P98"/>
  <c r="BK98"/>
  <c r="J98"/>
  <c r="BE98"/>
  <c r="BI96"/>
  <c r="BH96"/>
  <c r="BG96"/>
  <c r="BF96"/>
  <c r="T96"/>
  <c r="R96"/>
  <c r="P96"/>
  <c r="BK96"/>
  <c r="J96"/>
  <c r="BE96"/>
  <c r="BI94"/>
  <c r="F39"/>
  <c i="1" r="BD58"/>
  <c i="4" r="BH94"/>
  <c r="F38"/>
  <c i="1" r="BC58"/>
  <c i="4" r="BG94"/>
  <c r="F37"/>
  <c i="1" r="BB58"/>
  <c i="4" r="BF94"/>
  <c r="J36"/>
  <c i="1" r="AW58"/>
  <c i="4" r="F36"/>
  <c i="1" r="BA58"/>
  <c i="4" r="T94"/>
  <c r="T93"/>
  <c r="T92"/>
  <c r="T91"/>
  <c r="R94"/>
  <c r="R93"/>
  <c r="R92"/>
  <c r="R91"/>
  <c r="P94"/>
  <c r="P93"/>
  <c r="P92"/>
  <c r="P91"/>
  <c i="1" r="AU58"/>
  <c i="4" r="BK94"/>
  <c r="BK93"/>
  <c r="J93"/>
  <c r="BK92"/>
  <c r="J92"/>
  <c r="BK91"/>
  <c r="J91"/>
  <c r="J63"/>
  <c r="J32"/>
  <c i="1" r="AG58"/>
  <c i="4" r="J94"/>
  <c r="BE94"/>
  <c r="J35"/>
  <c i="1" r="AV58"/>
  <c i="4" r="F35"/>
  <c i="1" r="AZ58"/>
  <c i="4" r="J65"/>
  <c r="J64"/>
  <c r="F85"/>
  <c r="E83"/>
  <c r="F56"/>
  <c r="E54"/>
  <c r="J41"/>
  <c r="J26"/>
  <c r="E26"/>
  <c r="J88"/>
  <c r="J59"/>
  <c r="J25"/>
  <c r="J23"/>
  <c r="E23"/>
  <c r="J87"/>
  <c r="J58"/>
  <c r="J22"/>
  <c r="J20"/>
  <c r="E20"/>
  <c r="F88"/>
  <c r="F59"/>
  <c r="J19"/>
  <c r="J17"/>
  <c r="E17"/>
  <c r="F87"/>
  <c r="F58"/>
  <c r="J16"/>
  <c r="J14"/>
  <c r="J85"/>
  <c r="J56"/>
  <c r="E7"/>
  <c r="E79"/>
  <c r="E50"/>
  <c i="3" r="J39"/>
  <c r="J38"/>
  <c i="1" r="AY57"/>
  <c i="3" r="J37"/>
  <c i="1" r="AX57"/>
  <c i="3" r="BI169"/>
  <c r="BH169"/>
  <c r="BG169"/>
  <c r="BF169"/>
  <c r="T169"/>
  <c r="R169"/>
  <c r="P169"/>
  <c r="BK169"/>
  <c r="J169"/>
  <c r="BE169"/>
  <c r="BI168"/>
  <c r="BH168"/>
  <c r="BG168"/>
  <c r="BF168"/>
  <c r="T168"/>
  <c r="R168"/>
  <c r="P168"/>
  <c r="BK168"/>
  <c r="J168"/>
  <c r="BE168"/>
  <c r="BI166"/>
  <c r="BH166"/>
  <c r="BG166"/>
  <c r="BF166"/>
  <c r="T166"/>
  <c r="R166"/>
  <c r="P166"/>
  <c r="BK166"/>
  <c r="J166"/>
  <c r="BE166"/>
  <c r="BI165"/>
  <c r="BH165"/>
  <c r="BG165"/>
  <c r="BF165"/>
  <c r="T165"/>
  <c r="R165"/>
  <c r="P165"/>
  <c r="BK165"/>
  <c r="J165"/>
  <c r="BE165"/>
  <c r="BI163"/>
  <c r="BH163"/>
  <c r="BG163"/>
  <c r="BF163"/>
  <c r="T163"/>
  <c r="R163"/>
  <c r="P163"/>
  <c r="BK163"/>
  <c r="J163"/>
  <c r="BE163"/>
  <c r="BI162"/>
  <c r="BH162"/>
  <c r="BG162"/>
  <c r="BF162"/>
  <c r="T162"/>
  <c r="R162"/>
  <c r="P162"/>
  <c r="BK162"/>
  <c r="J162"/>
  <c r="BE162"/>
  <c r="BI160"/>
  <c r="BH160"/>
  <c r="BG160"/>
  <c r="BF160"/>
  <c r="T160"/>
  <c r="R160"/>
  <c r="P160"/>
  <c r="BK160"/>
  <c r="J160"/>
  <c r="BE160"/>
  <c r="BI159"/>
  <c r="BH159"/>
  <c r="BG159"/>
  <c r="BF159"/>
  <c r="T159"/>
  <c r="R159"/>
  <c r="P159"/>
  <c r="BK159"/>
  <c r="J159"/>
  <c r="BE159"/>
  <c r="BI157"/>
  <c r="BH157"/>
  <c r="BG157"/>
  <c r="BF157"/>
  <c r="T157"/>
  <c r="R157"/>
  <c r="P157"/>
  <c r="BK157"/>
  <c r="J157"/>
  <c r="BE157"/>
  <c r="BI155"/>
  <c r="BH155"/>
  <c r="BG155"/>
  <c r="BF155"/>
  <c r="T155"/>
  <c r="R155"/>
  <c r="P155"/>
  <c r="BK155"/>
  <c r="J155"/>
  <c r="BE155"/>
  <c r="BI153"/>
  <c r="BH153"/>
  <c r="BG153"/>
  <c r="BF153"/>
  <c r="T153"/>
  <c r="R153"/>
  <c r="P153"/>
  <c r="BK153"/>
  <c r="J153"/>
  <c r="BE153"/>
  <c r="BI151"/>
  <c r="BH151"/>
  <c r="BG151"/>
  <c r="BF151"/>
  <c r="T151"/>
  <c r="R151"/>
  <c r="P151"/>
  <c r="BK151"/>
  <c r="J151"/>
  <c r="BE151"/>
  <c r="BI149"/>
  <c r="BH149"/>
  <c r="BG149"/>
  <c r="BF149"/>
  <c r="T149"/>
  <c r="R149"/>
  <c r="P149"/>
  <c r="BK149"/>
  <c r="J149"/>
  <c r="BE149"/>
  <c r="BI147"/>
  <c r="BH147"/>
  <c r="BG147"/>
  <c r="BF147"/>
  <c r="T147"/>
  <c r="T146"/>
  <c r="T145"/>
  <c r="R147"/>
  <c r="R146"/>
  <c r="R145"/>
  <c r="P147"/>
  <c r="P146"/>
  <c r="P145"/>
  <c r="BK147"/>
  <c r="BK146"/>
  <c r="J146"/>
  <c r="BK145"/>
  <c r="J145"/>
  <c r="J147"/>
  <c r="BE147"/>
  <c r="J69"/>
  <c r="J68"/>
  <c r="BI143"/>
  <c r="BH143"/>
  <c r="BG143"/>
  <c r="BF143"/>
  <c r="T143"/>
  <c r="R143"/>
  <c r="P143"/>
  <c r="BK143"/>
  <c r="J143"/>
  <c r="BE143"/>
  <c r="BI141"/>
  <c r="BH141"/>
  <c r="BG141"/>
  <c r="BF141"/>
  <c r="T141"/>
  <c r="R141"/>
  <c r="P141"/>
  <c r="BK141"/>
  <c r="J141"/>
  <c r="BE141"/>
  <c r="BI139"/>
  <c r="BH139"/>
  <c r="BG139"/>
  <c r="BF139"/>
  <c r="T139"/>
  <c r="R139"/>
  <c r="P139"/>
  <c r="BK139"/>
  <c r="J139"/>
  <c r="BE139"/>
  <c r="BI137"/>
  <c r="BH137"/>
  <c r="BG137"/>
  <c r="BF137"/>
  <c r="T137"/>
  <c r="R137"/>
  <c r="P137"/>
  <c r="BK137"/>
  <c r="J137"/>
  <c r="BE137"/>
  <c r="BI135"/>
  <c r="BH135"/>
  <c r="BG135"/>
  <c r="BF135"/>
  <c r="T135"/>
  <c r="R135"/>
  <c r="P135"/>
  <c r="BK135"/>
  <c r="J135"/>
  <c r="BE135"/>
  <c r="BI133"/>
  <c r="BH133"/>
  <c r="BG133"/>
  <c r="BF133"/>
  <c r="T133"/>
  <c r="T132"/>
  <c r="R133"/>
  <c r="R132"/>
  <c r="P133"/>
  <c r="P132"/>
  <c r="BK133"/>
  <c r="BK132"/>
  <c r="J132"/>
  <c r="J133"/>
  <c r="BE133"/>
  <c r="J67"/>
  <c r="BI130"/>
  <c r="BH130"/>
  <c r="BG130"/>
  <c r="BF130"/>
  <c r="T130"/>
  <c r="R130"/>
  <c r="P130"/>
  <c r="BK130"/>
  <c r="J130"/>
  <c r="BE130"/>
  <c r="BI129"/>
  <c r="BH129"/>
  <c r="BG129"/>
  <c r="BF129"/>
  <c r="T129"/>
  <c r="T128"/>
  <c r="R129"/>
  <c r="R128"/>
  <c r="P129"/>
  <c r="P128"/>
  <c r="BK129"/>
  <c r="BK128"/>
  <c r="J128"/>
  <c r="J129"/>
  <c r="BE129"/>
  <c r="J66"/>
  <c r="BI126"/>
  <c r="BH126"/>
  <c r="BG126"/>
  <c r="BF126"/>
  <c r="T126"/>
  <c r="R126"/>
  <c r="P126"/>
  <c r="BK126"/>
  <c r="J126"/>
  <c r="BE126"/>
  <c r="BI125"/>
  <c r="BH125"/>
  <c r="BG125"/>
  <c r="BF125"/>
  <c r="T125"/>
  <c r="R125"/>
  <c r="P125"/>
  <c r="BK125"/>
  <c r="J125"/>
  <c r="BE125"/>
  <c r="BI123"/>
  <c r="BH123"/>
  <c r="BG123"/>
  <c r="BF123"/>
  <c r="T123"/>
  <c r="R123"/>
  <c r="P123"/>
  <c r="BK123"/>
  <c r="J123"/>
  <c r="BE123"/>
  <c r="BI121"/>
  <c r="BH121"/>
  <c r="BG121"/>
  <c r="BF121"/>
  <c r="T121"/>
  <c r="R121"/>
  <c r="P121"/>
  <c r="BK121"/>
  <c r="J121"/>
  <c r="BE121"/>
  <c r="BI119"/>
  <c r="BH119"/>
  <c r="BG119"/>
  <c r="BF119"/>
  <c r="T119"/>
  <c r="R119"/>
  <c r="P119"/>
  <c r="BK119"/>
  <c r="J119"/>
  <c r="BE119"/>
  <c r="BI117"/>
  <c r="BH117"/>
  <c r="BG117"/>
  <c r="BF117"/>
  <c r="T117"/>
  <c r="R117"/>
  <c r="P117"/>
  <c r="BK117"/>
  <c r="J117"/>
  <c r="BE117"/>
  <c r="BI114"/>
  <c r="BH114"/>
  <c r="BG114"/>
  <c r="BF114"/>
  <c r="T114"/>
  <c r="R114"/>
  <c r="P114"/>
  <c r="BK114"/>
  <c r="J114"/>
  <c r="BE114"/>
  <c r="BI112"/>
  <c r="BH112"/>
  <c r="BG112"/>
  <c r="BF112"/>
  <c r="T112"/>
  <c r="R112"/>
  <c r="P112"/>
  <c r="BK112"/>
  <c r="J112"/>
  <c r="BE112"/>
  <c r="BI110"/>
  <c r="BH110"/>
  <c r="BG110"/>
  <c r="BF110"/>
  <c r="T110"/>
  <c r="R110"/>
  <c r="P110"/>
  <c r="BK110"/>
  <c r="J110"/>
  <c r="BE110"/>
  <c r="BI108"/>
  <c r="BH108"/>
  <c r="BG108"/>
  <c r="BF108"/>
  <c r="T108"/>
  <c r="R108"/>
  <c r="P108"/>
  <c r="BK108"/>
  <c r="J108"/>
  <c r="BE108"/>
  <c r="BI106"/>
  <c r="BH106"/>
  <c r="BG106"/>
  <c r="BF106"/>
  <c r="T106"/>
  <c r="R106"/>
  <c r="P106"/>
  <c r="BK106"/>
  <c r="J106"/>
  <c r="BE106"/>
  <c r="BI104"/>
  <c r="BH104"/>
  <c r="BG104"/>
  <c r="BF104"/>
  <c r="T104"/>
  <c r="R104"/>
  <c r="P104"/>
  <c r="BK104"/>
  <c r="J104"/>
  <c r="BE104"/>
  <c r="BI101"/>
  <c r="BH101"/>
  <c r="BG101"/>
  <c r="BF101"/>
  <c r="T101"/>
  <c r="R101"/>
  <c r="P101"/>
  <c r="BK101"/>
  <c r="J101"/>
  <c r="BE101"/>
  <c r="BI98"/>
  <c r="BH98"/>
  <c r="BG98"/>
  <c r="BF98"/>
  <c r="T98"/>
  <c r="R98"/>
  <c r="P98"/>
  <c r="BK98"/>
  <c r="J98"/>
  <c r="BE98"/>
  <c r="BI96"/>
  <c r="BH96"/>
  <c r="BG96"/>
  <c r="BF96"/>
  <c r="T96"/>
  <c r="R96"/>
  <c r="P96"/>
  <c r="BK96"/>
  <c r="J96"/>
  <c r="BE96"/>
  <c r="BI94"/>
  <c r="F39"/>
  <c i="1" r="BD57"/>
  <c i="3" r="BH94"/>
  <c r="F38"/>
  <c i="1" r="BC57"/>
  <c i="3" r="BG94"/>
  <c r="F37"/>
  <c i="1" r="BB57"/>
  <c i="3" r="BF94"/>
  <c r="J36"/>
  <c i="1" r="AW57"/>
  <c i="3" r="F36"/>
  <c i="1" r="BA57"/>
  <c i="3" r="T94"/>
  <c r="T93"/>
  <c r="T92"/>
  <c r="T91"/>
  <c r="R94"/>
  <c r="R93"/>
  <c r="R92"/>
  <c r="R91"/>
  <c r="P94"/>
  <c r="P93"/>
  <c r="P92"/>
  <c r="P91"/>
  <c i="1" r="AU57"/>
  <c i="3" r="BK94"/>
  <c r="BK93"/>
  <c r="J93"/>
  <c r="BK92"/>
  <c r="J92"/>
  <c r="BK91"/>
  <c r="J91"/>
  <c r="J63"/>
  <c r="J32"/>
  <c i="1" r="AG57"/>
  <c i="3" r="J94"/>
  <c r="BE94"/>
  <c r="J35"/>
  <c i="1" r="AV57"/>
  <c i="3" r="F35"/>
  <c i="1" r="AZ57"/>
  <c i="3" r="J65"/>
  <c r="J64"/>
  <c r="F85"/>
  <c r="E83"/>
  <c r="F56"/>
  <c r="E54"/>
  <c r="J41"/>
  <c r="J26"/>
  <c r="E26"/>
  <c r="J88"/>
  <c r="J59"/>
  <c r="J25"/>
  <c r="J23"/>
  <c r="E23"/>
  <c r="J87"/>
  <c r="J58"/>
  <c r="J22"/>
  <c r="J20"/>
  <c r="E20"/>
  <c r="F88"/>
  <c r="F59"/>
  <c r="J19"/>
  <c r="J17"/>
  <c r="E17"/>
  <c r="F87"/>
  <c r="F58"/>
  <c r="J16"/>
  <c r="J14"/>
  <c r="J85"/>
  <c r="J56"/>
  <c r="E7"/>
  <c r="E79"/>
  <c r="E50"/>
  <c i="2" r="J39"/>
  <c r="J38"/>
  <c i="1" r="AY56"/>
  <c i="2" r="J37"/>
  <c i="1" r="AX56"/>
  <c i="2" r="BI164"/>
  <c r="BH164"/>
  <c r="BG164"/>
  <c r="BF164"/>
  <c r="T164"/>
  <c r="R164"/>
  <c r="P164"/>
  <c r="BK164"/>
  <c r="J164"/>
  <c r="BE164"/>
  <c r="BI163"/>
  <c r="BH163"/>
  <c r="BG163"/>
  <c r="BF163"/>
  <c r="T163"/>
  <c r="R163"/>
  <c r="P163"/>
  <c r="BK163"/>
  <c r="J163"/>
  <c r="BE163"/>
  <c r="BI161"/>
  <c r="BH161"/>
  <c r="BG161"/>
  <c r="BF161"/>
  <c r="T161"/>
  <c r="R161"/>
  <c r="P161"/>
  <c r="BK161"/>
  <c r="J161"/>
  <c r="BE161"/>
  <c r="BI159"/>
  <c r="BH159"/>
  <c r="BG159"/>
  <c r="BF159"/>
  <c r="T159"/>
  <c r="R159"/>
  <c r="P159"/>
  <c r="BK159"/>
  <c r="J159"/>
  <c r="BE159"/>
  <c r="BI157"/>
  <c r="BH157"/>
  <c r="BG157"/>
  <c r="BF157"/>
  <c r="T157"/>
  <c r="R157"/>
  <c r="P157"/>
  <c r="BK157"/>
  <c r="J157"/>
  <c r="BE157"/>
  <c r="BI155"/>
  <c r="BH155"/>
  <c r="BG155"/>
  <c r="BF155"/>
  <c r="T155"/>
  <c r="T154"/>
  <c r="T153"/>
  <c r="R155"/>
  <c r="R154"/>
  <c r="R153"/>
  <c r="P155"/>
  <c r="P154"/>
  <c r="P153"/>
  <c r="BK155"/>
  <c r="BK154"/>
  <c r="J154"/>
  <c r="BK153"/>
  <c r="J153"/>
  <c r="J155"/>
  <c r="BE155"/>
  <c r="J73"/>
  <c r="J72"/>
  <c r="BI151"/>
  <c r="BH151"/>
  <c r="BG151"/>
  <c r="BF151"/>
  <c r="T151"/>
  <c r="R151"/>
  <c r="P151"/>
  <c r="BK151"/>
  <c r="J151"/>
  <c r="BE151"/>
  <c r="BI149"/>
  <c r="BH149"/>
  <c r="BG149"/>
  <c r="BF149"/>
  <c r="T149"/>
  <c r="R149"/>
  <c r="P149"/>
  <c r="BK149"/>
  <c r="J149"/>
  <c r="BE149"/>
  <c r="BI146"/>
  <c r="BH146"/>
  <c r="BG146"/>
  <c r="BF146"/>
  <c r="T146"/>
  <c r="T145"/>
  <c r="R146"/>
  <c r="R145"/>
  <c r="P146"/>
  <c r="P145"/>
  <c r="BK146"/>
  <c r="BK145"/>
  <c r="J145"/>
  <c r="J146"/>
  <c r="BE146"/>
  <c r="J71"/>
  <c r="BI143"/>
  <c r="BH143"/>
  <c r="BG143"/>
  <c r="BF143"/>
  <c r="T143"/>
  <c r="R143"/>
  <c r="P143"/>
  <c r="BK143"/>
  <c r="J143"/>
  <c r="BE143"/>
  <c r="BI140"/>
  <c r="BH140"/>
  <c r="BG140"/>
  <c r="BF140"/>
  <c r="T140"/>
  <c r="R140"/>
  <c r="P140"/>
  <c r="BK140"/>
  <c r="J140"/>
  <c r="BE140"/>
  <c r="BI137"/>
  <c r="BH137"/>
  <c r="BG137"/>
  <c r="BF137"/>
  <c r="T137"/>
  <c r="R137"/>
  <c r="P137"/>
  <c r="BK137"/>
  <c r="J137"/>
  <c r="BE137"/>
  <c r="BI136"/>
  <c r="BH136"/>
  <c r="BG136"/>
  <c r="BF136"/>
  <c r="T136"/>
  <c r="R136"/>
  <c r="P136"/>
  <c r="BK136"/>
  <c r="J136"/>
  <c r="BE136"/>
  <c r="BI134"/>
  <c r="BH134"/>
  <c r="BG134"/>
  <c r="BF134"/>
  <c r="T134"/>
  <c r="T133"/>
  <c r="T132"/>
  <c r="R134"/>
  <c r="R133"/>
  <c r="R132"/>
  <c r="P134"/>
  <c r="P133"/>
  <c r="P132"/>
  <c r="BK134"/>
  <c r="BK133"/>
  <c r="J133"/>
  <c r="BK132"/>
  <c r="J132"/>
  <c r="J134"/>
  <c r="BE134"/>
  <c r="J70"/>
  <c r="J69"/>
  <c r="BI130"/>
  <c r="BH130"/>
  <c r="BG130"/>
  <c r="BF130"/>
  <c r="T130"/>
  <c r="T129"/>
  <c r="R130"/>
  <c r="R129"/>
  <c r="P130"/>
  <c r="P129"/>
  <c r="BK130"/>
  <c r="BK129"/>
  <c r="J129"/>
  <c r="J130"/>
  <c r="BE130"/>
  <c r="J68"/>
  <c r="BI127"/>
  <c r="BH127"/>
  <c r="BG127"/>
  <c r="BF127"/>
  <c r="T127"/>
  <c r="T126"/>
  <c r="R127"/>
  <c r="R126"/>
  <c r="P127"/>
  <c r="P126"/>
  <c r="BK127"/>
  <c r="BK126"/>
  <c r="J126"/>
  <c r="J127"/>
  <c r="BE127"/>
  <c r="J67"/>
  <c r="BI123"/>
  <c r="BH123"/>
  <c r="BG123"/>
  <c r="BF123"/>
  <c r="T123"/>
  <c r="R123"/>
  <c r="P123"/>
  <c r="BK123"/>
  <c r="J123"/>
  <c r="BE123"/>
  <c r="BI121"/>
  <c r="BH121"/>
  <c r="BG121"/>
  <c r="BF121"/>
  <c r="T121"/>
  <c r="R121"/>
  <c r="P121"/>
  <c r="BK121"/>
  <c r="J121"/>
  <c r="BE121"/>
  <c r="BI118"/>
  <c r="BH118"/>
  <c r="BG118"/>
  <c r="BF118"/>
  <c r="T118"/>
  <c r="R118"/>
  <c r="P118"/>
  <c r="BK118"/>
  <c r="J118"/>
  <c r="BE118"/>
  <c r="BI115"/>
  <c r="BH115"/>
  <c r="BG115"/>
  <c r="BF115"/>
  <c r="T115"/>
  <c r="T114"/>
  <c r="R115"/>
  <c r="R114"/>
  <c r="P115"/>
  <c r="P114"/>
  <c r="BK115"/>
  <c r="BK114"/>
  <c r="J114"/>
  <c r="J115"/>
  <c r="BE115"/>
  <c r="J66"/>
  <c r="BI110"/>
  <c r="BH110"/>
  <c r="BG110"/>
  <c r="BF110"/>
  <c r="T110"/>
  <c r="R110"/>
  <c r="P110"/>
  <c r="BK110"/>
  <c r="J110"/>
  <c r="BE110"/>
  <c r="BI106"/>
  <c r="BH106"/>
  <c r="BG106"/>
  <c r="BF106"/>
  <c r="T106"/>
  <c r="R106"/>
  <c r="P106"/>
  <c r="BK106"/>
  <c r="J106"/>
  <c r="BE106"/>
  <c r="BI103"/>
  <c r="BH103"/>
  <c r="BG103"/>
  <c r="BF103"/>
  <c r="T103"/>
  <c r="R103"/>
  <c r="P103"/>
  <c r="BK103"/>
  <c r="J103"/>
  <c r="BE103"/>
  <c r="BI101"/>
  <c r="BH101"/>
  <c r="BG101"/>
  <c r="BF101"/>
  <c r="T101"/>
  <c r="R101"/>
  <c r="P101"/>
  <c r="BK101"/>
  <c r="J101"/>
  <c r="BE101"/>
  <c r="BI98"/>
  <c r="F39"/>
  <c i="1" r="BD56"/>
  <c i="2" r="BH98"/>
  <c r="F38"/>
  <c i="1" r="BC56"/>
  <c i="2" r="BG98"/>
  <c r="F37"/>
  <c i="1" r="BB56"/>
  <c i="2" r="BF98"/>
  <c r="J36"/>
  <c i="1" r="AW56"/>
  <c i="2" r="F36"/>
  <c i="1" r="BA56"/>
  <c i="2" r="T98"/>
  <c r="T97"/>
  <c r="T96"/>
  <c r="T95"/>
  <c r="R98"/>
  <c r="R97"/>
  <c r="R96"/>
  <c r="R95"/>
  <c r="P98"/>
  <c r="P97"/>
  <c r="P96"/>
  <c r="P95"/>
  <c i="1" r="AU56"/>
  <c i="2" r="BK98"/>
  <c r="BK97"/>
  <c r="J97"/>
  <c r="BK96"/>
  <c r="J96"/>
  <c r="BK95"/>
  <c r="J95"/>
  <c r="J63"/>
  <c r="J32"/>
  <c i="1" r="AG56"/>
  <c i="2" r="J98"/>
  <c r="BE98"/>
  <c r="J35"/>
  <c i="1" r="AV56"/>
  <c i="2" r="F35"/>
  <c i="1" r="AZ56"/>
  <c i="2" r="J65"/>
  <c r="J64"/>
  <c r="F89"/>
  <c r="E87"/>
  <c r="F56"/>
  <c r="E54"/>
  <c r="J41"/>
  <c r="J26"/>
  <c r="E26"/>
  <c r="J92"/>
  <c r="J59"/>
  <c r="J25"/>
  <c r="J23"/>
  <c r="E23"/>
  <c r="J91"/>
  <c r="J58"/>
  <c r="J22"/>
  <c r="J20"/>
  <c r="E20"/>
  <c r="F92"/>
  <c r="F59"/>
  <c r="J19"/>
  <c r="J17"/>
  <c r="E17"/>
  <c r="F91"/>
  <c r="F58"/>
  <c r="J16"/>
  <c r="J14"/>
  <c r="J89"/>
  <c r="J56"/>
  <c r="E7"/>
  <c r="E83"/>
  <c r="E50"/>
  <c i="1" r="BD55"/>
  <c r="BC55"/>
  <c r="BB55"/>
  <c r="BA55"/>
  <c r="AZ55"/>
  <c r="AY55"/>
  <c r="AX55"/>
  <c r="AW55"/>
  <c r="AV55"/>
  <c r="AU55"/>
  <c r="AT55"/>
  <c r="AS55"/>
  <c r="AG55"/>
  <c r="BD54"/>
  <c r="W33"/>
  <c r="BC54"/>
  <c r="W32"/>
  <c r="BB54"/>
  <c r="W31"/>
  <c r="BA54"/>
  <c r="W30"/>
  <c r="AZ54"/>
  <c r="W29"/>
  <c r="AY54"/>
  <c r="AX54"/>
  <c r="AW54"/>
  <c r="AK30"/>
  <c r="AV54"/>
  <c r="AK29"/>
  <c r="AU54"/>
  <c r="AT54"/>
  <c r="AS54"/>
  <c r="AG54"/>
  <c r="AK26"/>
  <c r="AT63"/>
  <c r="AN63"/>
  <c r="AT62"/>
  <c r="AN62"/>
  <c r="AT61"/>
  <c r="AN61"/>
  <c r="AT60"/>
  <c r="AN60"/>
  <c r="AT59"/>
  <c r="AN59"/>
  <c r="AT58"/>
  <c r="AN58"/>
  <c r="AT57"/>
  <c r="AN57"/>
  <c r="AT56"/>
  <c r="AN56"/>
  <c r="AN55"/>
  <c r="AN54"/>
  <c r="L50"/>
  <c r="AM50"/>
  <c r="AM49"/>
  <c r="L49"/>
  <c r="AM47"/>
  <c r="L47"/>
  <c r="L45"/>
  <c r="L44"/>
  <c r="AK35"/>
</calcChain>
</file>

<file path=xl/sharedStrings.xml><?xml version="1.0" encoding="utf-8"?>
<sst xmlns="http://schemas.openxmlformats.org/spreadsheetml/2006/main">
  <si>
    <t>Export Komplet</t>
  </si>
  <si>
    <t>VZ</t>
  </si>
  <si>
    <t>2.0</t>
  </si>
  <si>
    <t>ZAMOK</t>
  </si>
  <si>
    <t>False</t>
  </si>
  <si>
    <t>{313540c5-bbc1-4adc-a009-c065c090f441}</t>
  </si>
  <si>
    <t>0,01</t>
  </si>
  <si>
    <t>21</t>
  </si>
  <si>
    <t>15</t>
  </si>
  <si>
    <t>REKAPITULACE STAVBY</t>
  </si>
  <si>
    <t xml:space="preserve">v ---  níže se nacházejí doplnkové a pomocné údaje k sestavám  --- v</t>
  </si>
  <si>
    <t>Návod na vyplnění</t>
  </si>
  <si>
    <t>0,001</t>
  </si>
  <si>
    <t>Kód:</t>
  </si>
  <si>
    <t>EK-048/2019</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</si>
  <si>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</si>
  <si>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</si>
  <si>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Oprava topného systému a kalového hospodářství na ČOV Vrchlabí - Podhůří</t>
  </si>
  <si>
    <t>KSO:</t>
  </si>
  <si>
    <t/>
  </si>
  <si>
    <t>CC-CZ:</t>
  </si>
  <si>
    <t>Místo:</t>
  </si>
  <si>
    <t xml:space="preserve"> </t>
  </si>
  <si>
    <t>Datum:</t>
  </si>
  <si>
    <t>27. 5. 2019</t>
  </si>
  <si>
    <t>Zadavatel:</t>
  </si>
  <si>
    <t>IČ:</t>
  </si>
  <si>
    <t>DIČ:</t>
  </si>
  <si>
    <t>Uchazeč:</t>
  </si>
  <si>
    <t>Vyplň údaj</t>
  </si>
  <si>
    <t>Projektant:</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</si>
  <si>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</si>
  <si>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</si>
  <si>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</si>
  <si>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</si>
  <si>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</si>
  <si>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</si>
  <si>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</si>
  <si>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</si>
  <si>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</si>
  <si>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</si>
  <si>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</si>
  <si>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</si>
  <si>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</si>
  <si>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</si>
  <si>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</si>
  <si>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</si>
  <si>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</si>
  <si>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</si>
  <si>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</si>
  <si>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</si>
  <si>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</si>
  <si>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</si>
  <si>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</si>
  <si>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</si>
  <si>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</si>
  <si>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</si>
  <si>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</si>
  <si>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</si>
  <si>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</si>
  <si>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</si>
  <si>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</si>
  <si>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</si>
  <si>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</si>
  <si>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</si>
  <si>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</si>
  <si>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</si>
  <si>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</si>
  <si>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</si>
  <si>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</si>
  <si>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</si>
  <si>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</si>
  <si>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</si>
  <si>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PS101</t>
  </si>
  <si>
    <t>Rozvod zemního plynu a bioplynu</t>
  </si>
  <si>
    <t>PRO</t>
  </si>
  <si>
    <t>1</t>
  </si>
  <si>
    <t>{06b2de54-e0af-471c-98d6-00cdf951640d}</t>
  </si>
  <si>
    <t>2</t>
  </si>
  <si>
    <t>/</t>
  </si>
  <si>
    <t>PS101.1</t>
  </si>
  <si>
    <t>Vnější rozvod bioplynu</t>
  </si>
  <si>
    <t>Soupis</t>
  </si>
  <si>
    <t>{a1030c60-d7b8-4b0f-98fb-0424db4ebe60}</t>
  </si>
  <si>
    <t>PS101.2</t>
  </si>
  <si>
    <t>Rozvod zemního plynu</t>
  </si>
  <si>
    <t>{f456c143-dba2-49c7-b5aa-2119ef53542d}</t>
  </si>
  <si>
    <t>PS101.3</t>
  </si>
  <si>
    <t>Rozvod bioplynu</t>
  </si>
  <si>
    <t>{006b1d2c-5dff-4223-a916-f2b814bc5cb9}</t>
  </si>
  <si>
    <t>PS101.4</t>
  </si>
  <si>
    <t>Rozvod topné vody</t>
  </si>
  <si>
    <t>{6209eb10-06c4-424e-87fe-7d94d612f523}</t>
  </si>
  <si>
    <t>PS101.5</t>
  </si>
  <si>
    <t>Zařízení včetně odtahu spalin</t>
  </si>
  <si>
    <t>{33a0f73c-11d9-46b4-b802-05324b24fbad}</t>
  </si>
  <si>
    <t>PS101.6</t>
  </si>
  <si>
    <t>Elektroinstalace</t>
  </si>
  <si>
    <t>{7b25685d-0d2e-4efb-a3cd-0dd58e239630}</t>
  </si>
  <si>
    <t>PS101.7</t>
  </si>
  <si>
    <t>Demontáže</t>
  </si>
  <si>
    <t>{144d596f-090c-4187-9b90-c352cc9fbfbd}</t>
  </si>
  <si>
    <t>VON</t>
  </si>
  <si>
    <t>Vedlejší a ostatní náklady</t>
  </si>
  <si>
    <t>{1cfabd81-73e6-49db-8342-f459a07ccf3b}</t>
  </si>
  <si>
    <t>KRYCÍ LIST SOUPISU PRACÍ</t>
  </si>
  <si>
    <t>Objekt:</t>
  </si>
  <si>
    <t>PS101 - Rozvod zemního plynu a bioplynu</t>
  </si>
  <si>
    <t>Soupis:</t>
  </si>
  <si>
    <t>PS101.1 - Vnější rozvod bioplynu</t>
  </si>
  <si>
    <t>REKAPITULACE ČLENĚNÍ SOUPISU PRACÍ</t>
  </si>
  <si>
    <t>Kód dílu - Popis</t>
  </si>
  <si>
    <t>Cena celkem [CZK]</t>
  </si>
  <si>
    <t>-1</t>
  </si>
  <si>
    <t>HSV - Práce a dodávky HSV</t>
  </si>
  <si>
    <t xml:space="preserve">    1 - Zemní práce</t>
  </si>
  <si>
    <t xml:space="preserve">    2 - Zakládání</t>
  </si>
  <si>
    <t xml:space="preserve">    9 - Ostatní konstrukce a práce, bourání</t>
  </si>
  <si>
    <t xml:space="preserve">    998 - Přesun hmot</t>
  </si>
  <si>
    <t>PSV - Práce a dodávky PSV</t>
  </si>
  <si>
    <t xml:space="preserve">    713 - Izolace tepelné</t>
  </si>
  <si>
    <t xml:space="preserve">    767 - Konstrukce zámečnické</t>
  </si>
  <si>
    <t>M - Práce a dodávky M</t>
  </si>
  <si>
    <t xml:space="preserve">    23-M - Montáže potrubí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</si>
  <si>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</si>
  <si>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</si>
  <si>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</si>
  <si>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</si>
  <si>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</si>
  <si>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</si>
  <si>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</si>
  <si>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</si>
  <si>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</si>
  <si>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</si>
  <si>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</si>
  <si>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</si>
  <si>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</si>
  <si>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</si>
  <si>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</si>
  <si>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</si>
  <si>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</si>
  <si>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</si>
  <si>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131203101</t>
  </si>
  <si>
    <t>Hloubení zapažených i nezapažených jam ručním nebo pneumatickým nářadím s urovnáním dna do předepsaného profilu a spádu v horninách tř. 3 soudržných</t>
  </si>
  <si>
    <t>m3</t>
  </si>
  <si>
    <t>CS ÚRS 2019 01</t>
  </si>
  <si>
    <t>4</t>
  </si>
  <si>
    <t>-1363479649</t>
  </si>
  <si>
    <t>PSC</t>
  </si>
  <si>
    <t xml:space="preserve">Poznámka k souboru cen:_x000d_
1. V cenách jsou započteny i náklady na přehození výkopku na přilehlém terénu na vzdálenost do 3 m od okraje jámy nebo naložení na dopravní prostředek._x000d_
2. V cenách 10-3101 až 40-3102 jsou započteny i náklady na svislý přesun horniny po házečkách do 2 metrů._x000d_
</t>
  </si>
  <si>
    <t>VV</t>
  </si>
  <si>
    <t>"dle samostatného výkazu výměr - vnější plynovod bioplynu" (1,2*(0,3*0,3+0,5*0,5)/2)*5</t>
  </si>
  <si>
    <t>131203109</t>
  </si>
  <si>
    <t>Hloubení zapažených i nezapažených jam ručním nebo pneumatickým nářadím s urovnáním dna do předepsaného profilu a spádu v horninách tř. 3 Příplatek k cenám za lepivost horniny tř. 3</t>
  </si>
  <si>
    <t>469213205</t>
  </si>
  <si>
    <t>3</t>
  </si>
  <si>
    <t>162701105</t>
  </si>
  <si>
    <t>Vodorovné přemístění výkopku nebo sypaniny po suchu na obvyklém dopravním prostředku, bez naložení výkopku, avšak se složením bez rozhrnutí z horniny tř. 1 až 4 na vzdálenost přes 9 000 do 10 000 m</t>
  </si>
  <si>
    <t>1248723253</t>
  </si>
  <si>
    <t xml:space="preserve">Poznámka k souboru cen:_x000d_
1. Ceny nelze použít, předepisuje-li projekt přemístit výkopek na místo nepřístupné obvyklým dopravním prostředkům; toto přemístění se oceňuje individuálně._x000d_
2. V cenách jsou započteny i náhrady za jízdu loženého vozidla v terénu ve výkopišti nebo na násypišti._x000d_
3. V cenách nejsou započteny náklady na rozhrnutí výkopku na násypišti; toto rozhrnutí se oceňuje cenami souboru cen 171 . 0- . . Uložení sypaniny do násypů a 171 20-1201 Uložení sypaniny na skládky._x000d_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5._x000d_
5. Přemísťuje-li se výkopek z dočasných skládek vzdálených do 50 m, neoceňuje se nakládání výkopku, i když se provádí. Toto ustanovení neplatí, vylučuje-li projekt použití dozeru._x000d_
6. V cenách vodorovného přemístění sypaniny nejsou započteny náklady na dodávku materiálu, tyto se oceňují ve specifikaci._x000d_
</t>
  </si>
  <si>
    <t>"celkový objem" 1,02</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</si>
  <si>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</si>
  <si>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</si>
  <si>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-1041276325</t>
  </si>
  <si>
    <t>P</t>
  </si>
  <si>
    <t>Poznámka k položce:_x000d_
Předpokládaná odvozová vzdálenost 15km.</t>
  </si>
  <si>
    <t>1,02*5 'Přepočtené koeficientem množství</t>
  </si>
  <si>
    <t>5</t>
  </si>
  <si>
    <t>171201211</t>
  </si>
  <si>
    <t>Poplatek za uložení stavebního odpadu na skládce (skládkovné) zeminy a kameniva zatříděného do Katalogu odpadů pod kódem 170 504</t>
  </si>
  <si>
    <t>t</t>
  </si>
  <si>
    <t>1392462239</t>
  </si>
  <si>
    <t xml:space="preserve">Poznámka k souboru cen:_x000d_
1. Ceny uvedené v souboru cen lze po dohodě upravit podle místních podmínek._x000d_
</t>
  </si>
  <si>
    <t>1,02*1,75 'Přepočtené koeficientem množství</t>
  </si>
  <si>
    <t>Zakládání</t>
  </si>
  <si>
    <t>6</t>
  </si>
  <si>
    <t>274313711</t>
  </si>
  <si>
    <t>Základy z betonu prostého pasy betonu kamenem neprokládaného tř. C 20/25</t>
  </si>
  <si>
    <t>1421545484</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</si>
  <si>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t>
  </si>
  <si>
    <t>"rozšíření stávajících konstrukcí" 1,95*1,15*0,25*2</t>
  </si>
  <si>
    <t>7</t>
  </si>
  <si>
    <t>274351121</t>
  </si>
  <si>
    <t>Bednění základů pasů rovné zřízení</t>
  </si>
  <si>
    <t>m2</t>
  </si>
  <si>
    <t>-1546949126</t>
  </si>
  <si>
    <t xml:space="preserve">Poznámka k souboru cen:_x000d_
1. Ceny jsou určeny pro bednění ve volném prostranství, ve volných nebo zapažených jamách, rýhách a šachtách._x000d_
2. Kruhové nebo obloukové bednění poloměru do 1 m se oceňuje individuálně._x000d_
</t>
  </si>
  <si>
    <t>"rozšíření stávajících konstrukcí" (1,95*2+1,15*2)*0,25*2</t>
  </si>
  <si>
    <t>8</t>
  </si>
  <si>
    <t>274351122</t>
  </si>
  <si>
    <t>Bednění základů pasů rovné odstranění</t>
  </si>
  <si>
    <t>-1831490561</t>
  </si>
  <si>
    <t>9</t>
  </si>
  <si>
    <t>275313611</t>
  </si>
  <si>
    <t>Základy z betonu prostého patky a bloky z betonu kamenem neprokládaného tř. C 16/20</t>
  </si>
  <si>
    <t>-197859987</t>
  </si>
  <si>
    <t>Ostatní konstrukce a práce, bourání</t>
  </si>
  <si>
    <t>10</t>
  </si>
  <si>
    <t>945412111</t>
  </si>
  <si>
    <t>Teleskopická hydraulická montážní plošina na samohybném podvozku, s otočným košem výšky zdvihu do 8 m</t>
  </si>
  <si>
    <t>den</t>
  </si>
  <si>
    <t>1961131290</t>
  </si>
  <si>
    <t>"dle samostatného výkazu výměr - montáž potrubí a podpěr" 15</t>
  </si>
  <si>
    <t>998</t>
  </si>
  <si>
    <t>Přesun hmot</t>
  </si>
  <si>
    <t>11</t>
  </si>
  <si>
    <t>998011001</t>
  </si>
  <si>
    <t>Přesun hmot pro budovy občanské výstavby, bydlení, výrobu a služby s nosnou svislou konstrukcí zděnou z cihel, tvárnic nebo kamene vodorovná dopravní vzdálenost do 100 m pro budovy výšky do 6 m</t>
  </si>
  <si>
    <t>786693516</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</si>
  <si>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</si>
  <si>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</si>
  <si>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</si>
  <si>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713</t>
  </si>
  <si>
    <t>Izolace tepelné</t>
  </si>
  <si>
    <t>12</t>
  </si>
  <si>
    <t>713411141</t>
  </si>
  <si>
    <t>Montáž izolace tepelné potrubí a ohybů pásy nebo rohožemi s povrchovou úpravou hliníkovou fólií připevněnými samolepící hliníkovou páskou potrubí jednovrstvá</t>
  </si>
  <si>
    <t>16</t>
  </si>
  <si>
    <t>1837296158</t>
  </si>
  <si>
    <t>"dle samostatného výkazu výměr - vnější plynovod bioplynu" 42,0*3,14*0,15</t>
  </si>
  <si>
    <t>13</t>
  </si>
  <si>
    <t>M</t>
  </si>
  <si>
    <t>63151674</t>
  </si>
  <si>
    <t>rohož izolační lamelová s jednostrannou Al fólií 55 kg/m3 tl.100 mm</t>
  </si>
  <si>
    <t>32</t>
  </si>
  <si>
    <t>-62230748</t>
  </si>
  <si>
    <t>14</t>
  </si>
  <si>
    <t>713491211</t>
  </si>
  <si>
    <t>Montáž izolace tepelné potrubí a ohybů - doplňky a konstrukční součástí oplechování pevného vnějšího obvodu přes 500 mm potrubí</t>
  </si>
  <si>
    <t>1801364798</t>
  </si>
  <si>
    <t xml:space="preserve">Poznámka k souboru cen:_x000d_
1. Ceny -2131, -2512 a -2513 slouží pro skladebné ocenění oprav doplňků tepelných izolací potrubí v části C01 Opravy a údržba tepelných izolací._x000d_
</t>
  </si>
  <si>
    <t>"dle samostatného výkazu výměr - vnější plynovod bioplynu" 42,0*3,14*0,35</t>
  </si>
  <si>
    <t>19420845</t>
  </si>
  <si>
    <t>plech Al hladký polotvrdý tl 1,50mm tabule</t>
  </si>
  <si>
    <t>kg</t>
  </si>
  <si>
    <t>-1407681383</t>
  </si>
  <si>
    <t>46,158*8,0</t>
  </si>
  <si>
    <t>369,264*1,1 'Přepočtené koeficientem množství</t>
  </si>
  <si>
    <t>998713201</t>
  </si>
  <si>
    <t>Přesun hmot pro izolace tepelné stanovený procentní sazbou (%) z ceny vodorovná dopravní vzdálenost do 50 m v objektech výšky do 6 m</t>
  </si>
  <si>
    <t>%</t>
  </si>
  <si>
    <t>-728099282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</si>
  <si>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</si>
  <si>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767</t>
  </si>
  <si>
    <t>Konstrukce zámečnické</t>
  </si>
  <si>
    <t>17</t>
  </si>
  <si>
    <t>767995115</t>
  </si>
  <si>
    <t>Montáž ostatních atypických zámečnických konstrukcí hmotnosti přes 50 do 100 kg</t>
  </si>
  <si>
    <t>-1277575357</t>
  </si>
  <si>
    <t xml:space="preserve">Poznámka k souboru cen:_x000d_
1. Určení cen se řídí hmotností jednotlivě montovaného dílu konstrukce._x000d_
</t>
  </si>
  <si>
    <t>"dle samostatného výkazu výměr - vnější plynovod bioplynu" 58,17*5</t>
  </si>
  <si>
    <t>18</t>
  </si>
  <si>
    <t>Mat/767-001</t>
  </si>
  <si>
    <t>ocelová nosná konstrukce potrubí DN150 - ocelová trubka DN100mm+L70/70/6mm dl.400mm</t>
  </si>
  <si>
    <t>kus</t>
  </si>
  <si>
    <t>-1544366019</t>
  </si>
  <si>
    <t>"dle samostatného výkazu výměr - vnější plynovod bioplynu" 5</t>
  </si>
  <si>
    <t>19</t>
  </si>
  <si>
    <t>998767201</t>
  </si>
  <si>
    <t>Přesun hmot pro zámečnické konstrukce stanovený procentní sazbou (%) z ceny vodorovná dopravní vzdálenost do 50 m v objektech výšky do 6 m</t>
  </si>
  <si>
    <t>-1405627963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</si>
  <si>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</si>
  <si>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Práce a dodávky M</t>
  </si>
  <si>
    <t>23-M</t>
  </si>
  <si>
    <t>Montáže potrubí</t>
  </si>
  <si>
    <t>20</t>
  </si>
  <si>
    <t>230050003</t>
  </si>
  <si>
    <t>Montáž uložení doplňkových konstrukcí přišroubováním DN přes 50 do 150</t>
  </si>
  <si>
    <t>64</t>
  </si>
  <si>
    <t>757675502</t>
  </si>
  <si>
    <t>"dle samostatného výkazu výměr - vnější plynovod bioplynu" 1,1*5</t>
  </si>
  <si>
    <t>42975102</t>
  </si>
  <si>
    <t>objímka kruhového závěsu potrubí s pryží D 160mm</t>
  </si>
  <si>
    <t>128</t>
  </si>
  <si>
    <t>1766704331</t>
  </si>
  <si>
    <t>22</t>
  </si>
  <si>
    <t>230140073</t>
  </si>
  <si>
    <t>Montáž trubek Ø 159 mm, tl. 5 mm</t>
  </si>
  <si>
    <t>m</t>
  </si>
  <si>
    <t>-1547363357</t>
  </si>
  <si>
    <t>"dle samostatného výkazu výměr - vnější plynovod bioplynu" 42,0</t>
  </si>
  <si>
    <t>23</t>
  </si>
  <si>
    <t>Mat/23M-001</t>
  </si>
  <si>
    <t>ocelová trubka svařovaná Wst.Nr.1.4301, D/tl.=154/2,0mm</t>
  </si>
  <si>
    <t>256</t>
  </si>
  <si>
    <t>-1903742926</t>
  </si>
  <si>
    <t>42*1,05 'Přepočtené koeficientem množství</t>
  </si>
  <si>
    <t>24</t>
  </si>
  <si>
    <t>230140200</t>
  </si>
  <si>
    <t>Montáž trubních dílců přivařovacích Ø 159, tl. 2 mm</t>
  </si>
  <si>
    <t>-1582513900</t>
  </si>
  <si>
    <t>25</t>
  </si>
  <si>
    <t>Mat/23M-002</t>
  </si>
  <si>
    <t xml:space="preserve">ocelový oblouk 90° Wst.Nr.1.4301, D/tl.=154/2,0mm </t>
  </si>
  <si>
    <t>-52799102</t>
  </si>
  <si>
    <t>"dle samostatného výkazu výměr - vnější plynovod bioplynu" 3</t>
  </si>
  <si>
    <t>PS101.2 - Rozvod zemního plynu</t>
  </si>
  <si>
    <t xml:space="preserve">    723 - Zdravotechnika - vnitřní plynovod</t>
  </si>
  <si>
    <t xml:space="preserve">    734 - Ústřední vytápění - armatury</t>
  </si>
  <si>
    <t xml:space="preserve">    783 - Dokončovací práce - nátěry</t>
  </si>
  <si>
    <t>723</t>
  </si>
  <si>
    <t>Zdravotechnika - vnitřní plynovod</t>
  </si>
  <si>
    <t>723150373</t>
  </si>
  <si>
    <t>Potrubí z ocelových trubek hladkých chráničky Ø 159/4,5</t>
  </si>
  <si>
    <t>91703863</t>
  </si>
  <si>
    <t>"dle samostatného výkazu výměr" 0,5</t>
  </si>
  <si>
    <t>723150374</t>
  </si>
  <si>
    <t>Potrubí z ocelových trubek hladkých chráničky Ø 219/6,3</t>
  </si>
  <si>
    <t>925972331</t>
  </si>
  <si>
    <t>723212103</t>
  </si>
  <si>
    <t>Armatury přírubové uzavírací klapky mezipřírubové DN 50</t>
  </si>
  <si>
    <t>1631903964</t>
  </si>
  <si>
    <t xml:space="preserve">Poznámka k souboru cen:_x000d_
1. Cenami -9101 až -9108 nelze oceňovat montáž středotlakých regulátorů tlaku plynu nebo jejich souprav._x000d_
</t>
  </si>
  <si>
    <t>"dle samostatného výkazu výměr" 2</t>
  </si>
  <si>
    <t>723212106</t>
  </si>
  <si>
    <t>Armatury přírubové uzavírací klapky mezipřírubové DN 100</t>
  </si>
  <si>
    <t>326039684</t>
  </si>
  <si>
    <t>"dle samostatného výkazu výměr" 1</t>
  </si>
  <si>
    <t>723219105</t>
  </si>
  <si>
    <t>Armatury přírubové montáž armatur přírubových ostatních typů DN 100</t>
  </si>
  <si>
    <t>-2065758877</t>
  </si>
  <si>
    <t>IVR.CX10C008</t>
  </si>
  <si>
    <t>dvoucestný elektromagnetický ventil pro topné plyny přírubový - DN100; 500mbar; NC</t>
  </si>
  <si>
    <t>-1139211169</t>
  </si>
  <si>
    <t>723219107</t>
  </si>
  <si>
    <t>Armatury přírubové montáž armatur přírubových ostatních typů DN 150</t>
  </si>
  <si>
    <t>654949635</t>
  </si>
  <si>
    <t>Mat/723-001</t>
  </si>
  <si>
    <t>turbínový plynoměr přírubový Pl-TZ, G65, DN50, rozteč 150mm</t>
  </si>
  <si>
    <t>48691835</t>
  </si>
  <si>
    <t>723221302</t>
  </si>
  <si>
    <t>Armatury s jedním závitem ventily vzorkovací rohové PN 5 vnější závit G 1/2</t>
  </si>
  <si>
    <t>-318236837</t>
  </si>
  <si>
    <t>723230122</t>
  </si>
  <si>
    <t>Armatury se dvěma závity s protipožární armaturou PN 5 pojistné vsuvky vnitřní a vnější závit G 1/2 FM</t>
  </si>
  <si>
    <t>-1820457817</t>
  </si>
  <si>
    <t xml:space="preserve">Poznámka k souboru cen:_x000d_
1. Cenami -9101 až -9108 nelze oceňovat montáž středotlakých regulátorů nebo jejich souprav._x000d_
2. V cenách -4351 a -4352 je upevňovací spojovací materiál součástí dodávky skříňky a soklu._x000d_
</t>
  </si>
  <si>
    <t>"dle samostatného výkazu výměr" 4</t>
  </si>
  <si>
    <t>IVR.1560G000404</t>
  </si>
  <si>
    <t>koleno FF 90 - 1/2"x1/2"</t>
  </si>
  <si>
    <t>-478160237</t>
  </si>
  <si>
    <t>IVR.1560G000909</t>
  </si>
  <si>
    <t>koleno FF 90 - 2"x2"</t>
  </si>
  <si>
    <t>1962885736</t>
  </si>
  <si>
    <t>IVR.1550G000404</t>
  </si>
  <si>
    <t>nátrubek - 1/2"x1/2"</t>
  </si>
  <si>
    <t>242774217</t>
  </si>
  <si>
    <t>IVR.1570G040404</t>
  </si>
  <si>
    <t>T-kus - 1/2"x1/2"x1/2"</t>
  </si>
  <si>
    <t>-1018395321</t>
  </si>
  <si>
    <t>Stav.příp.723</t>
  </si>
  <si>
    <t>Stavební přípomoce pro vnitřní plynovod</t>
  </si>
  <si>
    <t>sbr</t>
  </si>
  <si>
    <t>1343270369</t>
  </si>
  <si>
    <t>998723201</t>
  </si>
  <si>
    <t>Přesun hmot pro vnitřní plynovod stanovený procentní sazbou (%) z ceny vodorovná dopravní vzdálenost do 50 m v objektech výšky do 6 m</t>
  </si>
  <si>
    <t>-31766976</t>
  </si>
  <si>
    <t>734</t>
  </si>
  <si>
    <t>Ústřední vytápění - armatury</t>
  </si>
  <si>
    <t>734209123</t>
  </si>
  <si>
    <t>Montáž závitových armatur se 3 závity G 1/2 (DN 15)</t>
  </si>
  <si>
    <t>956632201</t>
  </si>
  <si>
    <t>Mat/734-001</t>
  </si>
  <si>
    <t>manometr 0-6 kPa s trojcestným kontrolním kohoutem 1/2"</t>
  </si>
  <si>
    <t>1348794501</t>
  </si>
  <si>
    <t>783</t>
  </si>
  <si>
    <t>Dokončovací práce - nátěry</t>
  </si>
  <si>
    <t>783614651</t>
  </si>
  <si>
    <t>Základní antikorozní nátěr armatur a kovových potrubí jednonásobný potrubí do DN 50 mm syntetický standardní</t>
  </si>
  <si>
    <t>1705593483</t>
  </si>
  <si>
    <t>"celková délka" 18,0+12,0</t>
  </si>
  <si>
    <t>783614661</t>
  </si>
  <si>
    <t>Základní antikorozní nátěr armatur a kovových potrubí jednonásobný potrubí přes DN 50 do DN 100 mm syntetický standardní</t>
  </si>
  <si>
    <t>979108715</t>
  </si>
  <si>
    <t>"celková délka" 12,0</t>
  </si>
  <si>
    <t>783615551</t>
  </si>
  <si>
    <t>Mezinátěr armatur a kovových potrubí potrubí do DN 50 mm syntetický standardní</t>
  </si>
  <si>
    <t>227370379</t>
  </si>
  <si>
    <t>783615561</t>
  </si>
  <si>
    <t>Mezinátěr armatur a kovových potrubí potrubí přes DN 50 do DN 100 mm syntetický standardní</t>
  </si>
  <si>
    <t>-1945451806</t>
  </si>
  <si>
    <t>783617611</t>
  </si>
  <si>
    <t>Krycí nátěr (email) armatur a kovových potrubí potrubí do DN 50 mm dvojnásobný syntetický standardní</t>
  </si>
  <si>
    <t>-1236053306</t>
  </si>
  <si>
    <t>783617631</t>
  </si>
  <si>
    <t>Krycí nátěr (email) armatur a kovových potrubí potrubí přes DN 50 do DN 100 mm dvojnásobný syntetický standardní</t>
  </si>
  <si>
    <t>1227851995</t>
  </si>
  <si>
    <t>230011007</t>
  </si>
  <si>
    <t>Montáž potrubí z trub ocelových hladkých tř. 11 až 13 Ø 18 mm, tl. 2,5 mm</t>
  </si>
  <si>
    <t>-1075919290</t>
  </si>
  <si>
    <t>"dle samostatného výkazu výměr" 18,0</t>
  </si>
  <si>
    <t>26</t>
  </si>
  <si>
    <t>trubka ocelová bezešvá tř.11 353.1 dle ČSN 42 0260 D/tl.=18/1,5mm</t>
  </si>
  <si>
    <t>963895937</t>
  </si>
  <si>
    <t>18*1,05 'Přepočtené koeficientem množství</t>
  </si>
  <si>
    <t>27</t>
  </si>
  <si>
    <t>230011038</t>
  </si>
  <si>
    <t>Montáž potrubí z trub ocelových hladkých tř. 11 až 13 Ø 57 mm, tl. 2,9 mm</t>
  </si>
  <si>
    <t>1178049695</t>
  </si>
  <si>
    <t>"dle samostatného výkazu výměr" 12,0</t>
  </si>
  <si>
    <t>28</t>
  </si>
  <si>
    <t>trubka ocelová bezešvá tř.11 353.1 dle ČSN 42 0260 D/tl.=57/2,9mm</t>
  </si>
  <si>
    <t>1631271374</t>
  </si>
  <si>
    <t>12*1,05 'Přepočtené koeficientem množství</t>
  </si>
  <si>
    <t>29</t>
  </si>
  <si>
    <t>230011067</t>
  </si>
  <si>
    <t>Montáž potrubí z trub ocelových hladkých tř. 11 až 13 Ø 108 mm, tl. 4,0 mm</t>
  </si>
  <si>
    <t>-930205189</t>
  </si>
  <si>
    <t>30</t>
  </si>
  <si>
    <t>Mat/23M-003</t>
  </si>
  <si>
    <t>trubka ocelová bezešvá tř.11 353.1 dle ČSN 42 0260 D/tl.=159/4,5mm</t>
  </si>
  <si>
    <t>1271719768</t>
  </si>
  <si>
    <t>31</t>
  </si>
  <si>
    <t>230022038</t>
  </si>
  <si>
    <t>Montáž trubních dílů přivařovacích hmotnosti přes 1 do 3 kg tř. 11 až 13 Ø 57 mm, tl. 2,9 mm</t>
  </si>
  <si>
    <t>2133276235</t>
  </si>
  <si>
    <t>Mat/23M-004</t>
  </si>
  <si>
    <t>ocelový oblouk 90° přivařovací tř.11.353.1, D/tl.=57/2,9mm</t>
  </si>
  <si>
    <t>-772627706</t>
  </si>
  <si>
    <t>33</t>
  </si>
  <si>
    <t>230024067</t>
  </si>
  <si>
    <t>Montáž trubních dílů přivařovacích hmotnosti přes 10 do 50 kg tř. 11 až 13 Ø 108 mm, tl. 4,0 mm</t>
  </si>
  <si>
    <t>-176766759</t>
  </si>
  <si>
    <t>34</t>
  </si>
  <si>
    <t>Mat/23M-005</t>
  </si>
  <si>
    <t>ocelový oblouk 90° přivařovací tř.11.353.1, D/tl.=100/4,0mm</t>
  </si>
  <si>
    <t>-203105063</t>
  </si>
  <si>
    <t>35</t>
  </si>
  <si>
    <t>230032027</t>
  </si>
  <si>
    <t>Montáž přírubových spojů do PN 16 DN 50</t>
  </si>
  <si>
    <t>-1870169109</t>
  </si>
  <si>
    <t>36</t>
  </si>
  <si>
    <t>Mat/23M-006</t>
  </si>
  <si>
    <t>přivařovací příruba s krkem tř.11 416.1, DN50, PN10/16</t>
  </si>
  <si>
    <t>1572030762</t>
  </si>
  <si>
    <t>"dle samostatného výkazu výměr" 8</t>
  </si>
  <si>
    <t>37</t>
  </si>
  <si>
    <t>230032030</t>
  </si>
  <si>
    <t>Montáž přírubových spojů do PN 16 DN 100</t>
  </si>
  <si>
    <t>712364864</t>
  </si>
  <si>
    <t>38</t>
  </si>
  <si>
    <t>Mat/23M-007</t>
  </si>
  <si>
    <t>přivařovací příruba s krkem tř.11 416.1, DN100, PN10/16</t>
  </si>
  <si>
    <t>-517228275</t>
  </si>
  <si>
    <t>PS101.3 - Rozvod bioplynu</t>
  </si>
  <si>
    <t>HZS - Hodinové zúčtovací sazby</t>
  </si>
  <si>
    <t>723111202</t>
  </si>
  <si>
    <t>Potrubí z ocelových trubek závitových černých spojovaných svařováním, bezešvých běžných DN 15</t>
  </si>
  <si>
    <t>-1542244027</t>
  </si>
  <si>
    <t>-191848401</t>
  </si>
  <si>
    <t>723212108</t>
  </si>
  <si>
    <t>Armatury přírubové uzavírací klapky mezipřírubové DN 150</t>
  </si>
  <si>
    <t>-1217306078</t>
  </si>
  <si>
    <t>"dle samostatného výkazu výměr" 5</t>
  </si>
  <si>
    <t>-1663280294</t>
  </si>
  <si>
    <t>-394263110</t>
  </si>
  <si>
    <t>268393699</t>
  </si>
  <si>
    <t>elektromagnetický ventil DN150 přímo ovládaný</t>
  </si>
  <si>
    <t>74635833</t>
  </si>
  <si>
    <t>Mat/723-002</t>
  </si>
  <si>
    <t>-1402475907</t>
  </si>
  <si>
    <t>406736651</t>
  </si>
  <si>
    <t>79022352</t>
  </si>
  <si>
    <t>IVR.IVN311512</t>
  </si>
  <si>
    <t>Přechodové koleno 90° - s vnějším závitem - N - 15mm-R1/2"</t>
  </si>
  <si>
    <t>-1169890514</t>
  </si>
  <si>
    <t>IVR.IVN1015</t>
  </si>
  <si>
    <t>Nátrubek - N - 15mm</t>
  </si>
  <si>
    <t>-990402361</t>
  </si>
  <si>
    <t>IVR.IVN4015</t>
  </si>
  <si>
    <t>T-kus 90° - jednoznačný - N - 15mm</t>
  </si>
  <si>
    <t>556107587</t>
  </si>
  <si>
    <t>-2044755875</t>
  </si>
  <si>
    <t>1946824517</t>
  </si>
  <si>
    <t>1613350494</t>
  </si>
  <si>
    <t>-1116732179</t>
  </si>
  <si>
    <t>734291123</t>
  </si>
  <si>
    <t>Ostatní armatury kohouty plnicí a vypouštěcí PN 10 do 90°C G 1/2</t>
  </si>
  <si>
    <t>274552394</t>
  </si>
  <si>
    <t>734494213</t>
  </si>
  <si>
    <t>Měřicí armatury návarky s trubkovým závitem G 1/2</t>
  </si>
  <si>
    <t>1024204753</t>
  </si>
  <si>
    <t xml:space="preserve">Poznámka k souboru cen:_x000d_
1. V cenách -9211 až -9213 je započtena montáž návarků přivařením; jejich dodávka se oceňuje ve specifikaci pouze v případech, kdy návarky nejsou součástí dodávky zařízení._x000d_
</t>
  </si>
  <si>
    <t>998734201</t>
  </si>
  <si>
    <t>Přesun hmot pro armatury stanovený procentní sazbou (%) z ceny vodorovná dopravní vzdálenost do 50 m v objektech výšky do 6 m</t>
  </si>
  <si>
    <t>-604307940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</si>
  <si>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</si>
  <si>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230032029</t>
  </si>
  <si>
    <t>Montáž přírubových spojů do PN 16 DN 80</t>
  </si>
  <si>
    <t>-1934694106</t>
  </si>
  <si>
    <t>příruba varná nerezová tř.1.4301, DN80, PN16</t>
  </si>
  <si>
    <t>1865019656</t>
  </si>
  <si>
    <t>230032032</t>
  </si>
  <si>
    <t>Montáž přírubových spojů do PN 16 DN 150</t>
  </si>
  <si>
    <t>-1518111770</t>
  </si>
  <si>
    <t>příruba varná nerezová tř.1.4301, DN150, PN10</t>
  </si>
  <si>
    <t>821968691</t>
  </si>
  <si>
    <t>"dle samostatného výkazu výměr" 16,0</t>
  </si>
  <si>
    <t>230140049</t>
  </si>
  <si>
    <t>Montáž trubek Ø 89 mm, tl. 4 mm</t>
  </si>
  <si>
    <t>205155453</t>
  </si>
  <si>
    <t>ocelová trubka svařovaná Wst.Nr.1.4301, D/tl.=88,9/2,0mm</t>
  </si>
  <si>
    <t>-1393211157</t>
  </si>
  <si>
    <t>734828754</t>
  </si>
  <si>
    <t>"dle samostatného výkazu výměr" 6,0</t>
  </si>
  <si>
    <t>-1068432835</t>
  </si>
  <si>
    <t>6*1,05 'Přepočtené koeficientem množství</t>
  </si>
  <si>
    <t>230140177</t>
  </si>
  <si>
    <t>Montáž trubních dílců přivařovacích Ø 89, tl. 2 mm</t>
  </si>
  <si>
    <t>-166384452</t>
  </si>
  <si>
    <t>ocelový oblouk 90° přivařovací tř.11.353.1, D/tl.=89/2,0mm</t>
  </si>
  <si>
    <t>1697949119</t>
  </si>
  <si>
    <t>-888579832</t>
  </si>
  <si>
    <t>ocelový oblouk 90° přivařovací tř.11.353.1, D/tl.=159/2,0mm</t>
  </si>
  <si>
    <t>-700777751</t>
  </si>
  <si>
    <t>T-kus přivařovací jednoznačný tř.1.4301 D=159/2,0mm</t>
  </si>
  <si>
    <t>-237734591</t>
  </si>
  <si>
    <t>Mat/23M-008</t>
  </si>
  <si>
    <t>redukce přivařovací tř.1.4301 D=89/2,0 x 159/2,0mm</t>
  </si>
  <si>
    <t>-1939658814</t>
  </si>
  <si>
    <t>HZS</t>
  </si>
  <si>
    <t>Hodinové zúčtovací sazby</t>
  </si>
  <si>
    <t>HZS3112</t>
  </si>
  <si>
    <t>Hodinové zúčtovací sazby montáží technologických zařízení při externích montážích montér potrubí odborný</t>
  </si>
  <si>
    <t>hod</t>
  </si>
  <si>
    <t>443580548</t>
  </si>
  <si>
    <t>"přemístění kapalinového uzávěru včetně doprovodného vybavení (předpoklad 2 pracovníci 1 den)" 8,5*2</t>
  </si>
  <si>
    <t>PS101.4 - Rozvod topné vody</t>
  </si>
  <si>
    <t xml:space="preserve">    732 - Ústřední vytápění - strojovny</t>
  </si>
  <si>
    <t xml:space="preserve">    733 - Ústřední vytápění - rozvodné potrubí</t>
  </si>
  <si>
    <t>-158524955</t>
  </si>
  <si>
    <t>"tepelná izolace potrubí DN100" 12,0*3,14*0,10</t>
  </si>
  <si>
    <t>"tepelná izolace potrubí DN150" 36,0*3,14*0,15</t>
  </si>
  <si>
    <t>803595696</t>
  </si>
  <si>
    <t>1855610453</t>
  </si>
  <si>
    <t>732</t>
  </si>
  <si>
    <t>Ústřední vytápění - strojovny</t>
  </si>
  <si>
    <t>732429229</t>
  </si>
  <si>
    <t>Čerpadla teplovodní montáž čerpadel (do potrubí) ostatních typů mokroběžných přírubových jednodílných DN 100</t>
  </si>
  <si>
    <t>528767622</t>
  </si>
  <si>
    <t>42611328</t>
  </si>
  <si>
    <t>oběhové čerpadlo kotlového okruhu pro přenesení výkonu 400 kW, a překonání odporu 50 kPa</t>
  </si>
  <si>
    <t>-1506943467</t>
  </si>
  <si>
    <t>998732201</t>
  </si>
  <si>
    <t>Přesun hmot pro strojovny stanovený procentní sazbou (%) z ceny vodorovná dopravní vzdálenost do 50 m v objektech výšky do 6 m</t>
  </si>
  <si>
    <t>-773546544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</si>
  <si>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</si>
  <si>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733</t>
  </si>
  <si>
    <t>Ústřední vytápění - rozvodné potrubí</t>
  </si>
  <si>
    <t>733121229</t>
  </si>
  <si>
    <t>Potrubí z trubek ocelových hladkých bezešvých tvářených za tepla v kotelnách a strojovnách Ø 108/5,0</t>
  </si>
  <si>
    <t>234552910</t>
  </si>
  <si>
    <t xml:space="preserve">Poznámka k souboru cen:_x000d_
1. Cenami –2122 a -2123 se oceňuje napojení rozvodu na jednotlivá stoupací potrubí, popř. na měřicí nebo regulační armaturu přípojky topného okruhu._x000d_
2. V cenách –2122 a -2123 je započteno:_x000d_
a) úplné těleso přípojky,_x000d_
b) navaření hrdla přípojky._x000d_
</t>
  </si>
  <si>
    <t>733121235</t>
  </si>
  <si>
    <t>Potrubí z trubek ocelových hladkých bezešvých tvářených za tepla v kotelnách a strojovnách Ø 159/4,5</t>
  </si>
  <si>
    <t>-1602568079</t>
  </si>
  <si>
    <t>"dle samostatného výkazu výměr" 36,0</t>
  </si>
  <si>
    <t>44</t>
  </si>
  <si>
    <t>Stav.příp.733</t>
  </si>
  <si>
    <t>Stavební přípomoce pro rozvodné potrubí</t>
  </si>
  <si>
    <t>Kč</t>
  </si>
  <si>
    <t>608778107</t>
  </si>
  <si>
    <t>998733201</t>
  </si>
  <si>
    <t>Přesun hmot pro rozvody potrubí stanovený procentní sazbou z ceny vodorovná dopravní vzdálenost do 50 m v objektech výšky do 6 m</t>
  </si>
  <si>
    <t>-1333830650</t>
  </si>
  <si>
    <t>734109113</t>
  </si>
  <si>
    <t>Montáž armatur přírubových se dvěma přírubami PN 6 DN 40</t>
  </si>
  <si>
    <t>1014939075</t>
  </si>
  <si>
    <t>pojistný ventil pro odvedení výkonu 400 kW, 250 kPa</t>
  </si>
  <si>
    <t>-85675230</t>
  </si>
  <si>
    <t>734109217</t>
  </si>
  <si>
    <t>Montáž armatur přírubových se dvěma přírubami PN 16 DN 100</t>
  </si>
  <si>
    <t>1973737021</t>
  </si>
  <si>
    <t>55128078</t>
  </si>
  <si>
    <t>klapka uzavírací mezipřírubová PN 16 T 120°C disk litina DN 100</t>
  </si>
  <si>
    <t>-119166055</t>
  </si>
  <si>
    <t>734109219</t>
  </si>
  <si>
    <t>Montáž armatur přírubových se dvěma přírubami PN 16 DN 150</t>
  </si>
  <si>
    <t>1515151457</t>
  </si>
  <si>
    <t>55128080</t>
  </si>
  <si>
    <t>klapka uzavírací mezipřírubová PN 16 T 120°C disk litina DN 150</t>
  </si>
  <si>
    <t>-937622239</t>
  </si>
  <si>
    <t>"dle samostatného výkazu výměr" 6</t>
  </si>
  <si>
    <t>42266625</t>
  </si>
  <si>
    <t>filtr s výměnnou vložkou PN 40 DN 150</t>
  </si>
  <si>
    <t>-526219338</t>
  </si>
  <si>
    <t>1726056886</t>
  </si>
  <si>
    <t>Mat/734-002</t>
  </si>
  <si>
    <t xml:space="preserve">kohout kulový kontrolní trojcestný G1/2" </t>
  </si>
  <si>
    <t>1368005197</t>
  </si>
  <si>
    <t>1200204099</t>
  </si>
  <si>
    <t>734295118</t>
  </si>
  <si>
    <t>Směšovací armatura přivařovací trojcestná DN 100 s přímým průtokem</t>
  </si>
  <si>
    <t>-123392430</t>
  </si>
  <si>
    <t>734411127</t>
  </si>
  <si>
    <t>Teploměry technické s pevným stonkem a jímkou zadní připojení (axiální) průměr 100 mm délka stonku 100 mm</t>
  </si>
  <si>
    <t>-707219850</t>
  </si>
  <si>
    <t>734421101</t>
  </si>
  <si>
    <t>Tlakoměry s pevným stonkem a zpětnou klapkou spodní připojení (radiální) tlaku 0–16 bar průměru 50 mm</t>
  </si>
  <si>
    <t>1046016306</t>
  </si>
  <si>
    <t>Kalkulace 734-001</t>
  </si>
  <si>
    <t>Termomanometr - radiální - 0° C až 120° C; včetně zpětné klapky 1/4"Fx1/2"M, 0-4bar</t>
  </si>
  <si>
    <t>799945159</t>
  </si>
  <si>
    <t>-2072357083</t>
  </si>
  <si>
    <t>"dle samostatného výkazu výměr" 10</t>
  </si>
  <si>
    <t>-2038367615</t>
  </si>
  <si>
    <t>783601733</t>
  </si>
  <si>
    <t>Příprava podkladu armatur a kovových potrubí před provedením nátěru potrubí přes DN 50 do DN 100 mm odmaštěním, odmašťovačem ředidlovým</t>
  </si>
  <si>
    <t>2067155559</t>
  </si>
  <si>
    <t>"celková délka potrubí" 12,0</t>
  </si>
  <si>
    <t>783601757</t>
  </si>
  <si>
    <t>Příprava podkladu armatur a kovových potrubí před provedením nátěru potrubí přes DN 100 do DN 150 mm odmaštěním, odmašťovačem ředidlovým</t>
  </si>
  <si>
    <t>1331380195</t>
  </si>
  <si>
    <t>"celková délka potrubí" 36,0</t>
  </si>
  <si>
    <t>684591200</t>
  </si>
  <si>
    <t>783614671</t>
  </si>
  <si>
    <t>Základní antikorozní nátěr armatur a kovových potrubí jednonásobný potrubí přes DN 100 do DN 150 mm syntetický standardní</t>
  </si>
  <si>
    <t>-1091308415</t>
  </si>
  <si>
    <t>-758768451</t>
  </si>
  <si>
    <t>783615571</t>
  </si>
  <si>
    <t>Mezinátěr armatur a kovových potrubí potrubí přes DN 100 do DN 150 mm syntetický standardní</t>
  </si>
  <si>
    <t>-1671330465</t>
  </si>
  <si>
    <t>1589820993</t>
  </si>
  <si>
    <t>783617651</t>
  </si>
  <si>
    <t>Krycí nátěr (email) armatur a kovových potrubí potrubí přes DN 100 do DN 150 mm dvojnásobný syntetický standardní</t>
  </si>
  <si>
    <t>-399056195</t>
  </si>
  <si>
    <t>230021067</t>
  </si>
  <si>
    <t>Montáž trubních dílů přivařovacích hmotnosti do 1 kg tř. 11 až 13 Ø 108 mm, tl. 4,0 mm</t>
  </si>
  <si>
    <t>1076435628</t>
  </si>
  <si>
    <t xml:space="preserve">ocelová redukce přivařovací tř.11.353. DN/DN1=100/50mm </t>
  </si>
  <si>
    <t>614258748</t>
  </si>
  <si>
    <t>1583757667</t>
  </si>
  <si>
    <t>-1072246469</t>
  </si>
  <si>
    <t>1320405722</t>
  </si>
  <si>
    <t>39</t>
  </si>
  <si>
    <t>-1918331759</t>
  </si>
  <si>
    <t>40</t>
  </si>
  <si>
    <t>-1935970316</t>
  </si>
  <si>
    <t>41</t>
  </si>
  <si>
    <t>-2003672466</t>
  </si>
  <si>
    <t>"dle samostatného výkazu výměr" 16</t>
  </si>
  <si>
    <t>42</t>
  </si>
  <si>
    <t>1498799624</t>
  </si>
  <si>
    <t>43</t>
  </si>
  <si>
    <t>-708277605</t>
  </si>
  <si>
    <t>"dle samostatného výkazu výměr" 14</t>
  </si>
  <si>
    <t>PS101.5 - Zařízení včetně odtahu spalin</t>
  </si>
  <si>
    <t xml:space="preserve">    731 - Ústřední vytápění - kotelny</t>
  </si>
  <si>
    <t>731</t>
  </si>
  <si>
    <t>Ústřední vytápění - kotelny</t>
  </si>
  <si>
    <t>731139623.R</t>
  </si>
  <si>
    <t>Kotle litinové teplovodní na kapalná a plynná paliva stacionární odtah spalin do komína montáž kotlů litinových na kapalná a plynná paliva ostatních typů o výkonu přes 80 kW</t>
  </si>
  <si>
    <t>-930516001</t>
  </si>
  <si>
    <t xml:space="preserve">Poznámka k souboru cen:_x000d_
1. V cenách -0101 až -9620 jsou započteny i náklady na:_x000d_
a) napojení kotle na připravené rozvody,_x000d_
b) odzkoušení kotle a poučení provozovatele._x000d_
2. V cenách -0101 až -9620 nejsou započteny náklady, které se oceňují samostatně, a to:_x000d_
a) zřízení rozvodů topné a vratné vody, přívodních potrubí plynu nebo kapalných paliv k hořáku,_x000d_
b) dodávku a montáž odtahového potrubí odvodu spalin do komína,_x000d_
c) dodávku a montáž monoblokových tlakových hořáků na kapalná nebo plynná paliva._x000d_
</t>
  </si>
  <si>
    <t>Mat/731-001</t>
  </si>
  <si>
    <t>jednořadý litinový článkový teplovodní kotel s přetlakovou spalovací komorou, s přímým ohřevem, pro nízkotlaké teplovodní soustavy ústředního vytápění s maximální teplotou vody 90ºC, minimální pracovní teplotou topné vody 60ºC při nejvyšším pracovním přetlaku 4 bar, s jmenovitým tepelným výkonem 400 kW, rozsahem příkonu 438 kW, objemem spalinové cesty 676 dm3, hloubkou spalovací komory 1527 mm, objemem spalovací komory 347 dm3, výhřevnou plochou 23,8 m2, vodním objemem 277 l, tlakovou ztrátou na straně vody při Δt 20ºC 1,35 mbar, a rozměry š,v,h 904x1424x2142 mm, s ovládací skříňkou, tepelnou izolací povrchu, pro spalování zemního plynu o výhřevnosti 9,85 kWh/m3</t>
  </si>
  <si>
    <t>1885377107</t>
  </si>
  <si>
    <t>731289111</t>
  </si>
  <si>
    <t>Hořáky na kapalná a plynná paliva olejové s dvoustupňovou regulací o výkonu montáž hořáků ostatních typů o výkonu do 58 kW</t>
  </si>
  <si>
    <t>-1246550294</t>
  </si>
  <si>
    <t xml:space="preserve">Poznámka k souboru cen:_x000d_
1. Cenami se oceňuje instalace hořáků na kotle pro tuto instalaci příslušně upravené. Případné úpravy kotlů pro montáž hořáků se oceňují individuálně._x000d_
2. V cenách -0101 až -9112 nejsou započteny náklady, které se oceňují samostatně a to:_x000d_
a) uvedení hořáků do provozu; tato práce se oceňuje podle podmínek výrobce hořáků,_x000d_
b) montáž multibloku pro vstupní tlak._x000d_
</t>
  </si>
  <si>
    <t>Mat/731-002</t>
  </si>
  <si>
    <t>kombinovaný plynový hořák pro spalování zemního plynu o výhřevnosti 9,85 kWh/m3 a pro spalování bioplynu o výhřevnosti 6,38 kWh/m3, s integrovaným ventilátorem s příkonem 0,45 kW, vysokonapěťové zapalování paliva, dvoustupňová regulace výkonu, mechanické sdružené ovládání plyn-vzduch servopohonem, s ionizačním detektorem plamene, s hlídáním minimálního tlaku vzduchu a plynu, se dvěma elektromagnetickými ventily ve společném tělese, provedení plynové klapky hořáku bez barevných kovů k omezení vlivu H2S a snížení koroze, s kontrolou těsnosti plynových ventilů a stabilizačním regulátorem tlaku bioplynu pro tlak 1,8 kPa, s plynovým filtrem a kulovým kohoutem, a pro tlak zemního plynu 2,5 kPa</t>
  </si>
  <si>
    <t>-488100522</t>
  </si>
  <si>
    <t>Kalkulace 731-001</t>
  </si>
  <si>
    <t>Montáž systému odvodu spalin 3-vrstvým kouřovodem DN300</t>
  </si>
  <si>
    <t>1278424876</t>
  </si>
  <si>
    <t>Mat/731-003</t>
  </si>
  <si>
    <t>kompletní zařízení pro odvod spalin s třívrstvým kouřovodem DN 300 s redukcí za připojovacím hrdlem kotle DN 250/300, z ocelového nerezového plechu dle ČSN 73 4201:2007, s tepelně izolační vrstvou 50 mm, s vybavením pro autorizované měření emisí, měření teploty a tlaku spalin a kontrolním a nahlížecím otvorem a komínovou vložkou DN 300 z ocelového nerezového plechu dle ČSN 73 4201:2007</t>
  </si>
  <si>
    <t>1591618578</t>
  </si>
  <si>
    <t>998731201</t>
  </si>
  <si>
    <t>Přesun hmot pro kotelny stanovený procentní sazbou (%) z ceny vodorovná dopravní vzdálenost do 50 m v objektech výšky do 6 m</t>
  </si>
  <si>
    <t>-827212544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</si>
  <si>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</si>
  <si>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732113107</t>
  </si>
  <si>
    <t>Rozdělovače a sběrače hydraulické vyrovnávače dynamických tlaků přírubové PN 6 (průtok Q m3/h) DN 150 (50 m3/h)</t>
  </si>
  <si>
    <t>-1214273822</t>
  </si>
  <si>
    <t xml:space="preserve">Poznámka k souboru cen:_x000d_
1. V cenách -1125 až -1146 je započteno těleso základní délky 1 m, dna a odvodňovací hrdlo._x000d_
2. Těleso delší než 1 m se oceňuje skladebně cenou -1125 až -1146 a počtem příplatků (ceny -1225 až -1246), odpovídajícím rozdílu základní a projektované délky tělesa._x000d_
3. Cenami -1312 až -1344 se oceňuje i navaření hrdel na nádrže._x000d_
4. Cenami -5102 až -5117 se oceňují rozdělovače a sběrače primárních okruhů tepelných čerpadel, umístěných ve strojovně._x000d_
</t>
  </si>
  <si>
    <t>581081039</t>
  </si>
  <si>
    <t>PS101.6 - Elektroinstalace</t>
  </si>
  <si>
    <t xml:space="preserve">    741 - Elektroinstalace - silnoproud</t>
  </si>
  <si>
    <t>741</t>
  </si>
  <si>
    <t>Elektroinstalace - silnoproud</t>
  </si>
  <si>
    <t>Agreg.cena 741-001</t>
  </si>
  <si>
    <t>elektroinstalace, propojení hořáku s kotlem, propojení nového zařízení na stávající elektroinstalaci, systém řízení kotlového okruhu proti kondenzačnímu teplu spalin, zabezpečení kotelny proti úniku metanu, zaplavení přetopení a výskytu CO, včetně montáže a uvedení do provozu</t>
  </si>
  <si>
    <t>1385241950</t>
  </si>
  <si>
    <t>Stav.příp.741</t>
  </si>
  <si>
    <t>Stavební přípomoce pro silnoproudou elektroinstalaci</t>
  </si>
  <si>
    <t>1501717850</t>
  </si>
  <si>
    <t>998741201</t>
  </si>
  <si>
    <t>Přesun hmot pro silnoproud stanovený procentní sazbou (%) z ceny vodorovná dopravní vzdálenost do 50 m v objektech výšky do 6 m</t>
  </si>
  <si>
    <t>1492762247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</si>
  <si>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</si>
  <si>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PS101.7 - Demontáže</t>
  </si>
  <si>
    <t>Agreg.cena 731-001</t>
  </si>
  <si>
    <t>Demontáž stávajícího teplovodního kotle s automatickými hořáky na bioplyn, a zemní plyn, včetně odvozu kovového odpadu na sběrný dvůr a ekologické likvidace ostatních částí kotlů v rozsahu obdobném montovanému zařízení</t>
  </si>
  <si>
    <t>1566416568</t>
  </si>
  <si>
    <t>"dle samostatného výkazu výměr" 3</t>
  </si>
  <si>
    <t>382384104</t>
  </si>
  <si>
    <t>Agreg.cena</t>
  </si>
  <si>
    <t>Kompletní demontáž potrubních rozvodů v kotelně, včetně odvozu kovového odpadu na sběrný dvůr a ekologické likvidace ostatních částí rozvodů v rozsahu obdobném montovanému zařízení</t>
  </si>
  <si>
    <t>-623707207</t>
  </si>
  <si>
    <t>-1757087625</t>
  </si>
  <si>
    <t>1187382341</t>
  </si>
  <si>
    <t>VON - Vedlejší a ostatní náklady</t>
  </si>
  <si>
    <t>VRN - Vedlejší rozpočtové náklady</t>
  </si>
  <si>
    <t xml:space="preserve">    VRN1 - Průzkumné, geodetické a projektové práce</t>
  </si>
  <si>
    <t xml:space="preserve">    VRN3 - Zařízení staveniště</t>
  </si>
  <si>
    <t xml:space="preserve">    VRN4 - Inženýrská činnost</t>
  </si>
  <si>
    <t xml:space="preserve">    VRN9 - Ostatní náklady</t>
  </si>
  <si>
    <t>VRN</t>
  </si>
  <si>
    <t>Vedlejší rozpočtové náklady</t>
  </si>
  <si>
    <t>VRN1</t>
  </si>
  <si>
    <t>Průzkumné, geodetické a projektové práce</t>
  </si>
  <si>
    <t>013244000</t>
  </si>
  <si>
    <t>Dokumentace pro provádění stavby</t>
  </si>
  <si>
    <t>1024</t>
  </si>
  <si>
    <t>495508784</t>
  </si>
  <si>
    <t>Poznámka k položce:_x000d_
Poožka obsahuje náklady na vypracování projektové dokumentace pro provádění stavby v rozsahu přílohy č.13 vyhlášky č.499/2006 Sb., o dokumentaci staveb, v platném znění.</t>
  </si>
  <si>
    <t>013254000</t>
  </si>
  <si>
    <t>Dokumentace skutečného provedení stavby</t>
  </si>
  <si>
    <t>657802147</t>
  </si>
  <si>
    <t>Poznámka k položce:_x000d_
Poožka obsahuje náklady na vypracování projektové dokumentace skutečného provedení stavby v rozsahu přílohy č.14 vyhlášky č.499/2006 Sb., o dokumentaci staveb, v platném znění.</t>
  </si>
  <si>
    <t>013294000</t>
  </si>
  <si>
    <t>Ostatní dokumentace</t>
  </si>
  <si>
    <t>-71688683</t>
  </si>
  <si>
    <t>Poznámka k položce:_x000d_
Poožka obsahuje náklady na vypracování provozního řádu pro zkušební provoz.</t>
  </si>
  <si>
    <t>VRN3</t>
  </si>
  <si>
    <t>Zařízení staveniště</t>
  </si>
  <si>
    <t>030001000</t>
  </si>
  <si>
    <t>-1669992637</t>
  </si>
  <si>
    <t>VRN4</t>
  </si>
  <si>
    <t>Inženýrská činnost</t>
  </si>
  <si>
    <t>041103000</t>
  </si>
  <si>
    <t>Autorský dozor projektanta</t>
  </si>
  <si>
    <t>-1178105919</t>
  </si>
  <si>
    <t>041203000</t>
  </si>
  <si>
    <t>Technický dozor investora</t>
  </si>
  <si>
    <t>1708695191</t>
  </si>
  <si>
    <t>043194000</t>
  </si>
  <si>
    <t>Ostatní zkoušky</t>
  </si>
  <si>
    <t>1471733946</t>
  </si>
  <si>
    <t>Poznámka k položce:_x000d_
Položka obsahuje náklady na komplexní vyzkoušení systému včetně uvedení do provozu a zkušební provoz se zaškolením obsluhy.</t>
  </si>
  <si>
    <t>VRN9</t>
  </si>
  <si>
    <t>Ostatní náklady</t>
  </si>
  <si>
    <t>092002000</t>
  </si>
  <si>
    <t>Ostatní náklady související s provozem</t>
  </si>
  <si>
    <t>461438635</t>
  </si>
  <si>
    <t>Poznámka k položce:_x000d_
Položka obsahuje náklady na uvedení plynových hořáků do provozu servisní organizací.</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</si>
  <si>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</si>
  <si>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</si>
  <si>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</si>
  <si>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</si>
  <si>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</si>
  <si>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</si>
  <si>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</si>
  <si>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</si>
  <si>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</si>
  <si>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</si>
  <si>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</si>
  <si>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t>
  </si>
  <si>
    <t>Stavební objekt pozemní</t>
  </si>
  <si>
    <t>ING</t>
  </si>
  <si>
    <t>Stavební objekt inženýrský</t>
  </si>
  <si>
    <t>Provozní soubor</t>
  </si>
  <si>
    <t>OST</t>
  </si>
  <si>
    <t>Ostatní</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</si>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</sst>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5">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4" fillId="0" borderId="0" applyNumberFormat="0" applyFill="0" applyBorder="0" applyAlignment="0" applyProtection="0"/>
  </cellStyleXfs>
  <cellXfs count="343">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Font="1" applyAlignment="1">
      <alignment horizontal="center" vertical="center" wrapText="1"/>
    </xf>
    <xf numFmtId="0" fontId="8" fillId="0" borderId="0" xfId="0" applyFont="1" applyAlignment="1"/>
    <xf numFmtId="0" fontId="9" fillId="0" borderId="0" xfId="0" applyFont="1" applyAlignment="1">
      <alignment vertical="center"/>
    </xf>
    <xf numFmtId="0" fontId="0" fillId="0" borderId="0" xfId="0" applyAlignment="1">
      <alignment horizontal="center"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2" fillId="0" borderId="0" xfId="0" applyFont="1" applyAlignment="1" applyProtection="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5"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5"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4" xfId="0" applyFont="1" applyBorder="1" applyAlignment="1" applyProtection="1">
      <alignment vertical="center"/>
    </xf>
    <xf numFmtId="0" fontId="0" fillId="0" borderId="0" xfId="0" applyFont="1" applyAlignment="1" applyProtection="1">
      <alignment vertical="center"/>
    </xf>
    <xf numFmtId="0" fontId="16" fillId="0" borderId="6" xfId="0" applyFont="1" applyBorder="1" applyAlignment="1" applyProtection="1">
      <alignment horizontal="left" vertical="center"/>
    </xf>
    <xf numFmtId="0" fontId="0" fillId="0" borderId="6" xfId="0" applyFont="1" applyBorder="1" applyAlignment="1" applyProtection="1">
      <alignment vertical="center"/>
    </xf>
    <xf numFmtId="4" fontId="16"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7" fillId="0" borderId="0" xfId="0" applyNumberFormat="1" applyFont="1" applyAlignment="1" applyProtection="1">
      <alignment vertical="center"/>
    </xf>
    <xf numFmtId="0" fontId="1" fillId="0" borderId="4" xfId="0" applyFont="1" applyBorder="1" applyAlignment="1">
      <alignment vertical="center"/>
    </xf>
    <xf numFmtId="0" fontId="17"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6"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18" fillId="0" borderId="12" xfId="0" applyFont="1" applyBorder="1" applyAlignment="1">
      <alignment horizontal="center" vertical="center"/>
    </xf>
    <xf numFmtId="0" fontId="18" fillId="0" borderId="13" xfId="0" applyFont="1" applyBorder="1" applyAlignment="1">
      <alignment horizontal="left" vertical="center"/>
    </xf>
    <xf numFmtId="0" fontId="0" fillId="0" borderId="13" xfId="0" applyFont="1" applyBorder="1" applyAlignment="1">
      <alignment vertical="center"/>
    </xf>
    <xf numFmtId="0" fontId="0" fillId="0" borderId="14" xfId="0" applyFont="1" applyBorder="1" applyAlignment="1">
      <alignment vertical="center"/>
    </xf>
    <xf numFmtId="0" fontId="19" fillId="0" borderId="15" xfId="0" applyFont="1" applyBorder="1" applyAlignment="1">
      <alignment horizontal="left" vertical="center"/>
    </xf>
    <xf numFmtId="0" fontId="19"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19" fillId="0" borderId="15" xfId="0" applyFont="1" applyBorder="1" applyAlignment="1" applyProtection="1">
      <alignment horizontal="left" vertical="center"/>
    </xf>
    <xf numFmtId="0" fontId="19"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0" fillId="4" borderId="7" xfId="0" applyFont="1" applyFill="1" applyBorder="1" applyAlignment="1" applyProtection="1">
      <alignment horizontal="center" vertical="center"/>
    </xf>
    <xf numFmtId="0" fontId="20"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0" fillId="4" borderId="8" xfId="0" applyFont="1" applyFill="1" applyBorder="1" applyAlignment="1" applyProtection="1">
      <alignment horizontal="center" vertical="center"/>
    </xf>
    <xf numFmtId="0" fontId="20" fillId="4" borderId="8" xfId="0" applyFont="1" applyFill="1" applyBorder="1" applyAlignment="1" applyProtection="1">
      <alignment horizontal="right" vertical="center"/>
    </xf>
    <xf numFmtId="0" fontId="20" fillId="4" borderId="9" xfId="0" applyFont="1" applyFill="1" applyBorder="1" applyAlignment="1" applyProtection="1">
      <alignment horizontal="center" vertical="center"/>
    </xf>
    <xf numFmtId="0" fontId="21" fillId="0" borderId="17" xfId="0" applyFont="1" applyBorder="1" applyAlignment="1" applyProtection="1">
      <alignment horizontal="center" vertical="center" wrapText="1"/>
    </xf>
    <xf numFmtId="0" fontId="21" fillId="0" borderId="18" xfId="0" applyFont="1" applyBorder="1" applyAlignment="1" applyProtection="1">
      <alignment horizontal="center" vertical="center" wrapText="1"/>
    </xf>
    <xf numFmtId="0" fontId="21"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2" fillId="0" borderId="0" xfId="0" applyFont="1" applyAlignment="1" applyProtection="1">
      <alignment horizontal="left" vertical="center"/>
    </xf>
    <xf numFmtId="0" fontId="22" fillId="0" borderId="0" xfId="0" applyFont="1" applyAlignment="1" applyProtection="1">
      <alignment vertical="center"/>
    </xf>
    <xf numFmtId="4" fontId="22" fillId="0" borderId="0" xfId="0" applyNumberFormat="1" applyFont="1" applyAlignment="1" applyProtection="1">
      <alignment horizontal="right" vertical="center"/>
    </xf>
    <xf numFmtId="4" fontId="22"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18" fillId="0" borderId="15" xfId="0" applyNumberFormat="1" applyFont="1" applyBorder="1" applyAlignment="1" applyProtection="1">
      <alignment vertical="center"/>
    </xf>
    <xf numFmtId="4" fontId="18" fillId="0" borderId="0" xfId="0" applyNumberFormat="1" applyFont="1" applyBorder="1" applyAlignment="1" applyProtection="1">
      <alignment vertical="center"/>
    </xf>
    <xf numFmtId="166" fontId="18" fillId="0" borderId="0" xfId="0" applyNumberFormat="1" applyFont="1" applyBorder="1" applyAlignment="1" applyProtection="1">
      <alignment vertical="center"/>
    </xf>
    <xf numFmtId="4" fontId="18" fillId="0" borderId="16" xfId="0" applyNumberFormat="1" applyFont="1" applyBorder="1" applyAlignment="1" applyProtection="1">
      <alignment vertical="center"/>
    </xf>
    <xf numFmtId="0" fontId="4" fillId="0" borderId="0" xfId="0" applyFont="1" applyAlignment="1">
      <alignment horizontal="left" vertical="center"/>
    </xf>
    <xf numFmtId="0" fontId="23" fillId="0" borderId="0" xfId="0" applyFont="1" applyAlignment="1">
      <alignment horizontal="left" vertical="center"/>
    </xf>
    <xf numFmtId="0" fontId="5" fillId="0" borderId="4" xfId="0" applyFont="1" applyBorder="1" applyAlignment="1" applyProtection="1">
      <alignment vertical="center"/>
    </xf>
    <xf numFmtId="0" fontId="24" fillId="0" borderId="0" xfId="0" applyFont="1" applyAlignment="1" applyProtection="1">
      <alignment vertical="center"/>
    </xf>
    <xf numFmtId="0" fontId="24" fillId="0" borderId="0" xfId="0" applyFont="1" applyAlignment="1" applyProtection="1">
      <alignment horizontal="left" vertical="center" wrapText="1"/>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6" fillId="0" borderId="15" xfId="0" applyNumberFormat="1" applyFont="1" applyBorder="1" applyAlignment="1" applyProtection="1">
      <alignment vertical="center"/>
    </xf>
    <xf numFmtId="4" fontId="26" fillId="0" borderId="0" xfId="0" applyNumberFormat="1" applyFont="1" applyBorder="1" applyAlignment="1" applyProtection="1">
      <alignment vertical="center"/>
    </xf>
    <xf numFmtId="166" fontId="26" fillId="0" borderId="0" xfId="0" applyNumberFormat="1" applyFont="1" applyBorder="1" applyAlignment="1" applyProtection="1">
      <alignment vertical="center"/>
    </xf>
    <xf numFmtId="4" fontId="26" fillId="0" borderId="16" xfId="0" applyNumberFormat="1" applyFont="1" applyBorder="1" applyAlignment="1" applyProtection="1">
      <alignment vertical="center"/>
    </xf>
    <xf numFmtId="0" fontId="5" fillId="0" borderId="0" xfId="0" applyFont="1" applyAlignment="1">
      <alignment horizontal="left" vertical="center"/>
    </xf>
    <xf numFmtId="0" fontId="27" fillId="0" borderId="0" xfId="1" applyFont="1" applyAlignment="1">
      <alignment horizontal="center" vertical="center"/>
    </xf>
    <xf numFmtId="0" fontId="7" fillId="0" borderId="0" xfId="0" applyFont="1" applyAlignment="1" applyProtection="1">
      <alignment vertical="center"/>
    </xf>
    <xf numFmtId="0" fontId="28"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26" fillId="0" borderId="20" xfId="0" applyNumberFormat="1" applyFont="1" applyBorder="1" applyAlignment="1" applyProtection="1">
      <alignment vertical="center"/>
    </xf>
    <xf numFmtId="4" fontId="26" fillId="0" borderId="21" xfId="0" applyNumberFormat="1" applyFont="1" applyBorder="1" applyAlignment="1" applyProtection="1">
      <alignment vertical="center"/>
    </xf>
    <xf numFmtId="166" fontId="26" fillId="0" borderId="21" xfId="0" applyNumberFormat="1" applyFont="1" applyBorder="1" applyAlignment="1" applyProtection="1">
      <alignment vertical="center"/>
    </xf>
    <xf numFmtId="4" fontId="26" fillId="0" borderId="22" xfId="0" applyNumberFormat="1" applyFont="1" applyBorder="1" applyAlignment="1" applyProtection="1">
      <alignmen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2" fillId="0" borderId="0" xfId="0" applyFont="1" applyAlignment="1">
      <alignment horizontal="left" vertical="center"/>
    </xf>
    <xf numFmtId="0" fontId="29"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3" fillId="0" borderId="0" xfId="0" applyFont="1" applyAlignment="1">
      <alignment horizontal="left" vertical="center" wrapText="1"/>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13" xfId="0" applyFont="1" applyBorder="1" applyAlignment="1" applyProtection="1">
      <alignment vertical="center"/>
      <protection locked="0"/>
    </xf>
    <xf numFmtId="0" fontId="16" fillId="0" borderId="0" xfId="0" applyFont="1" applyAlignment="1">
      <alignment horizontal="left" vertical="center"/>
    </xf>
    <xf numFmtId="4" fontId="22"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19"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1" fillId="0" borderId="0" xfId="0" applyFont="1" applyAlignment="1" applyProtection="1">
      <alignment horizontal="left" vertical="center" wrapText="1"/>
    </xf>
    <xf numFmtId="0" fontId="20"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0" fillId="4" borderId="0" xfId="0" applyFont="1" applyFill="1" applyAlignment="1" applyProtection="1">
      <alignment horizontal="right" vertical="center"/>
    </xf>
    <xf numFmtId="0" fontId="30"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4" xfId="0" applyFont="1" applyBorder="1" applyAlignment="1" applyProtection="1">
      <alignment horizontal="center" vertical="center" wrapText="1"/>
    </xf>
    <xf numFmtId="0" fontId="20" fillId="4" borderId="17" xfId="0" applyFont="1" applyFill="1" applyBorder="1" applyAlignment="1" applyProtection="1">
      <alignment horizontal="center" vertical="center" wrapText="1"/>
    </xf>
    <xf numFmtId="0" fontId="20" fillId="4" borderId="18" xfId="0" applyFont="1" applyFill="1" applyBorder="1" applyAlignment="1" applyProtection="1">
      <alignment horizontal="center" vertical="center" wrapText="1"/>
    </xf>
    <xf numFmtId="0" fontId="20" fillId="4" borderId="18" xfId="0" applyFont="1" applyFill="1" applyBorder="1" applyAlignment="1" applyProtection="1">
      <alignment horizontal="center" vertical="center" wrapText="1"/>
      <protection locked="0"/>
    </xf>
    <xf numFmtId="0" fontId="20" fillId="4" borderId="19" xfId="0" applyFont="1" applyFill="1" applyBorder="1" applyAlignment="1" applyProtection="1">
      <alignment horizontal="center" vertical="center" wrapText="1"/>
    </xf>
    <xf numFmtId="0" fontId="0" fillId="0" borderId="4" xfId="0" applyFont="1" applyBorder="1" applyAlignment="1">
      <alignment horizontal="center" vertical="center" wrapText="1"/>
    </xf>
    <xf numFmtId="4" fontId="22" fillId="0" borderId="0" xfId="0" applyNumberFormat="1" applyFont="1" applyAlignment="1" applyProtection="1"/>
    <xf numFmtId="166" fontId="31" fillId="0" borderId="13" xfId="0" applyNumberFormat="1" applyFont="1" applyBorder="1" applyAlignment="1" applyProtection="1"/>
    <xf numFmtId="166" fontId="31" fillId="0" borderId="14" xfId="0" applyNumberFormat="1" applyFont="1" applyBorder="1" applyAlignment="1" applyProtection="1"/>
    <xf numFmtId="4" fontId="32"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0" fillId="0" borderId="23" xfId="0" applyFont="1" applyBorder="1" applyAlignment="1" applyProtection="1">
      <alignment horizontal="center" vertical="center"/>
    </xf>
    <xf numFmtId="49" fontId="20" fillId="0" borderId="23" xfId="0" applyNumberFormat="1" applyFont="1" applyBorder="1" applyAlignment="1" applyProtection="1">
      <alignment horizontal="left" vertical="center" wrapText="1"/>
    </xf>
    <xf numFmtId="0" fontId="20" fillId="0" borderId="23" xfId="0" applyFont="1" applyBorder="1" applyAlignment="1" applyProtection="1">
      <alignment horizontal="left" vertical="center" wrapText="1"/>
    </xf>
    <xf numFmtId="0" fontId="20" fillId="0" borderId="23" xfId="0" applyFont="1" applyBorder="1" applyAlignment="1" applyProtection="1">
      <alignment horizontal="center" vertical="center" wrapText="1"/>
    </xf>
    <xf numFmtId="167" fontId="20" fillId="0" borderId="23" xfId="0" applyNumberFormat="1" applyFont="1" applyBorder="1" applyAlignment="1" applyProtection="1">
      <alignment vertical="center"/>
    </xf>
    <xf numFmtId="4" fontId="20" fillId="2" borderId="23" xfId="0" applyNumberFormat="1" applyFont="1" applyFill="1" applyBorder="1" applyAlignment="1" applyProtection="1">
      <alignment vertical="center"/>
      <protection locked="0"/>
    </xf>
    <xf numFmtId="4" fontId="20" fillId="0" borderId="23" xfId="0" applyNumberFormat="1" applyFont="1" applyBorder="1" applyAlignment="1" applyProtection="1">
      <alignment vertical="center"/>
    </xf>
    <xf numFmtId="0" fontId="21" fillId="2" borderId="15" xfId="0" applyFont="1" applyFill="1" applyBorder="1" applyAlignment="1" applyProtection="1">
      <alignment horizontal="left" vertical="center"/>
      <protection locked="0"/>
    </xf>
    <xf numFmtId="0" fontId="21" fillId="0" borderId="0" xfId="0" applyFont="1" applyBorder="1" applyAlignment="1" applyProtection="1">
      <alignment horizontal="center" vertical="center"/>
    </xf>
    <xf numFmtId="166" fontId="21" fillId="0" borderId="0" xfId="0" applyNumberFormat="1" applyFont="1" applyBorder="1" applyAlignment="1" applyProtection="1">
      <alignment vertical="center"/>
    </xf>
    <xf numFmtId="166" fontId="21" fillId="0" borderId="16" xfId="0" applyNumberFormat="1" applyFont="1" applyBorder="1" applyAlignment="1" applyProtection="1">
      <alignment vertical="center"/>
    </xf>
    <xf numFmtId="0" fontId="20" fillId="0" borderId="0" xfId="0" applyFont="1" applyAlignment="1">
      <alignment horizontal="left" vertical="center"/>
    </xf>
    <xf numFmtId="4" fontId="0" fillId="0" borderId="0" xfId="0" applyNumberFormat="1" applyFont="1" applyAlignment="1">
      <alignment vertical="center"/>
    </xf>
    <xf numFmtId="0" fontId="33" fillId="0" borderId="0" xfId="0" applyFont="1" applyAlignment="1" applyProtection="1">
      <alignment horizontal="left" vertical="center"/>
    </xf>
    <xf numFmtId="0" fontId="34" fillId="0" borderId="0" xfId="0" applyFont="1" applyAlignment="1" applyProtection="1">
      <alignment vertical="center" wrapText="1"/>
    </xf>
    <xf numFmtId="0" fontId="0" fillId="0" borderId="15" xfId="0" applyFont="1"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35" fillId="0" borderId="23" xfId="0" applyFont="1" applyBorder="1" applyAlignment="1" applyProtection="1">
      <alignment horizontal="center" vertical="center"/>
    </xf>
    <xf numFmtId="49" fontId="35" fillId="0" borderId="23" xfId="0" applyNumberFormat="1"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35" fillId="0" borderId="23" xfId="0" applyFont="1" applyBorder="1" applyAlignment="1" applyProtection="1">
      <alignment horizontal="center" vertical="center" wrapText="1"/>
    </xf>
    <xf numFmtId="167" fontId="35" fillId="0" borderId="23" xfId="0" applyNumberFormat="1" applyFont="1" applyBorder="1" applyAlignment="1" applyProtection="1">
      <alignment vertical="center"/>
    </xf>
    <xf numFmtId="4" fontId="35" fillId="2" borderId="23" xfId="0" applyNumberFormat="1" applyFont="1" applyFill="1" applyBorder="1" applyAlignment="1" applyProtection="1">
      <alignment vertical="center"/>
      <protection locked="0"/>
    </xf>
    <xf numFmtId="4" fontId="35" fillId="0" borderId="23" xfId="0" applyNumberFormat="1" applyFont="1" applyBorder="1" applyAlignment="1" applyProtection="1">
      <alignment vertical="center"/>
    </xf>
    <xf numFmtId="0" fontId="36" fillId="0" borderId="4" xfId="0" applyFont="1" applyBorder="1" applyAlignment="1">
      <alignment vertical="center"/>
    </xf>
    <xf numFmtId="0" fontId="35" fillId="2" borderId="15" xfId="0" applyFont="1" applyFill="1" applyBorder="1" applyAlignment="1" applyProtection="1">
      <alignment horizontal="left" vertical="center"/>
      <protection locked="0"/>
    </xf>
    <xf numFmtId="0" fontId="35" fillId="0" borderId="0" xfId="0" applyFont="1" applyBorder="1" applyAlignment="1" applyProtection="1">
      <alignment horizontal="center" vertical="center"/>
    </xf>
    <xf numFmtId="167" fontId="20" fillId="2" borderId="23" xfId="0" applyNumberFormat="1" applyFont="1" applyFill="1" applyBorder="1" applyAlignment="1" applyProtection="1">
      <alignment vertical="center"/>
      <protection locked="0"/>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9" fillId="0" borderId="22" xfId="0" applyFont="1"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0" fillId="0" borderId="0" xfId="0" applyAlignment="1">
      <alignment vertical="top"/>
    </xf>
    <xf numFmtId="0" fontId="37" fillId="0" borderId="24" xfId="0" applyFont="1" applyBorder="1" applyAlignment="1">
      <alignment vertical="center" wrapText="1"/>
    </xf>
    <xf numFmtId="0" fontId="37" fillId="0" borderId="25" xfId="0" applyFont="1" applyBorder="1" applyAlignment="1">
      <alignment vertical="center" wrapText="1"/>
    </xf>
    <xf numFmtId="0" fontId="37" fillId="0" borderId="26" xfId="0" applyFont="1" applyBorder="1" applyAlignment="1">
      <alignment vertical="center" wrapText="1"/>
    </xf>
    <xf numFmtId="0" fontId="37" fillId="0" borderId="27" xfId="0" applyFont="1" applyBorder="1" applyAlignment="1">
      <alignment horizontal="center" vertical="center" wrapText="1"/>
    </xf>
    <xf numFmtId="0" fontId="38" fillId="0" borderId="1"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7" xfId="0" applyFont="1" applyBorder="1" applyAlignment="1">
      <alignment vertical="center" wrapText="1"/>
    </xf>
    <xf numFmtId="0" fontId="39" fillId="0" borderId="29" xfId="0" applyFont="1" applyBorder="1" applyAlignment="1">
      <alignment horizontal="left" wrapText="1"/>
    </xf>
    <xf numFmtId="0" fontId="37" fillId="0" borderId="28" xfId="0" applyFont="1" applyBorder="1" applyAlignment="1">
      <alignment vertical="center" wrapText="1"/>
    </xf>
    <xf numFmtId="0" fontId="39" fillId="0" borderId="1" xfId="0" applyFont="1" applyBorder="1" applyAlignment="1">
      <alignment horizontal="left" vertical="center" wrapText="1"/>
    </xf>
    <xf numFmtId="0" fontId="40" fillId="0" borderId="1" xfId="0" applyFont="1" applyBorder="1" applyAlignment="1">
      <alignment horizontal="left" vertical="center" wrapText="1"/>
    </xf>
    <xf numFmtId="0" fontId="40" fillId="0" borderId="27" xfId="0" applyFont="1" applyBorder="1" applyAlignment="1">
      <alignment vertical="center" wrapText="1"/>
    </xf>
    <xf numFmtId="0" fontId="40" fillId="0" borderId="1" xfId="0" applyFont="1" applyBorder="1" applyAlignment="1">
      <alignment vertical="center" wrapText="1"/>
    </xf>
    <xf numFmtId="0" fontId="40" fillId="0" borderId="1" xfId="0" applyFont="1" applyBorder="1" applyAlignment="1">
      <alignment horizontal="left" vertical="center"/>
    </xf>
    <xf numFmtId="0" fontId="40" fillId="0" borderId="1" xfId="0" applyFont="1" applyBorder="1" applyAlignment="1">
      <alignment vertical="center"/>
    </xf>
    <xf numFmtId="49" fontId="40" fillId="0" borderId="1" xfId="0" applyNumberFormat="1" applyFont="1" applyBorder="1" applyAlignment="1">
      <alignment horizontal="left" vertical="center" wrapText="1"/>
    </xf>
    <xf numFmtId="49" fontId="40" fillId="0" borderId="1" xfId="0" applyNumberFormat="1" applyFont="1" applyBorder="1" applyAlignment="1">
      <alignment vertical="center" wrapText="1"/>
    </xf>
    <xf numFmtId="0" fontId="37" fillId="0" borderId="30" xfId="0" applyFont="1" applyBorder="1" applyAlignment="1">
      <alignment vertical="center" wrapText="1"/>
    </xf>
    <xf numFmtId="0" fontId="41" fillId="0" borderId="29" xfId="0" applyFont="1" applyBorder="1" applyAlignment="1">
      <alignment vertical="center" wrapText="1"/>
    </xf>
    <xf numFmtId="0" fontId="37" fillId="0" borderId="31" xfId="0" applyFont="1" applyBorder="1" applyAlignment="1">
      <alignment vertical="center" wrapText="1"/>
    </xf>
    <xf numFmtId="0" fontId="37" fillId="0" borderId="1" xfId="0" applyFont="1" applyBorder="1" applyAlignment="1">
      <alignment vertical="top"/>
    </xf>
    <xf numFmtId="0" fontId="37" fillId="0" borderId="0" xfId="0" applyFont="1" applyAlignment="1">
      <alignment vertical="top"/>
    </xf>
    <xf numFmtId="0" fontId="37" fillId="0" borderId="24" xfId="0" applyFont="1" applyBorder="1" applyAlignment="1">
      <alignment horizontal="left" vertical="center"/>
    </xf>
    <xf numFmtId="0" fontId="37" fillId="0" borderId="25" xfId="0" applyFont="1" applyBorder="1" applyAlignment="1">
      <alignment horizontal="left" vertical="center"/>
    </xf>
    <xf numFmtId="0" fontId="37" fillId="0" borderId="26" xfId="0" applyFont="1" applyBorder="1" applyAlignment="1">
      <alignment horizontal="left" vertical="center"/>
    </xf>
    <xf numFmtId="0" fontId="37" fillId="0" borderId="27" xfId="0" applyFont="1" applyBorder="1" applyAlignment="1">
      <alignment horizontal="left" vertical="center"/>
    </xf>
    <xf numFmtId="0" fontId="38" fillId="0" borderId="1" xfId="0" applyFont="1" applyBorder="1" applyAlignment="1">
      <alignment horizontal="center" vertical="center"/>
    </xf>
    <xf numFmtId="0" fontId="37" fillId="0" borderId="28" xfId="0" applyFont="1" applyBorder="1" applyAlignment="1">
      <alignment horizontal="left" vertical="center"/>
    </xf>
    <xf numFmtId="0" fontId="39" fillId="0" borderId="1" xfId="0" applyFont="1" applyBorder="1" applyAlignment="1">
      <alignment horizontal="left" vertical="center"/>
    </xf>
    <xf numFmtId="0" fontId="42" fillId="0" borderId="0" xfId="0" applyFont="1" applyAlignment="1">
      <alignment horizontal="left" vertical="center"/>
    </xf>
    <xf numFmtId="0" fontId="39" fillId="0" borderId="29" xfId="0" applyFont="1" applyBorder="1" applyAlignment="1">
      <alignment horizontal="left" vertical="center"/>
    </xf>
    <xf numFmtId="0" fontId="39" fillId="0" borderId="29" xfId="0" applyFont="1" applyBorder="1" applyAlignment="1">
      <alignment horizontal="center" vertical="center"/>
    </xf>
    <xf numFmtId="0" fontId="42" fillId="0" borderId="29" xfId="0" applyFont="1" applyBorder="1" applyAlignment="1">
      <alignment horizontal="left" vertical="center"/>
    </xf>
    <xf numFmtId="0" fontId="43" fillId="0" borderId="1" xfId="0" applyFont="1" applyBorder="1" applyAlignment="1">
      <alignment horizontal="left" vertical="center"/>
    </xf>
    <xf numFmtId="0" fontId="40" fillId="0" borderId="0" xfId="0" applyFont="1" applyAlignment="1">
      <alignment horizontal="left" vertical="center"/>
    </xf>
    <xf numFmtId="0" fontId="40" fillId="0" borderId="1" xfId="0" applyFont="1" applyBorder="1" applyAlignment="1">
      <alignment horizontal="center" vertical="center"/>
    </xf>
    <xf numFmtId="0" fontId="40" fillId="0" borderId="27" xfId="0" applyFont="1" applyBorder="1" applyAlignment="1">
      <alignment horizontal="left" vertical="center"/>
    </xf>
    <xf numFmtId="0" fontId="40" fillId="0" borderId="1" xfId="0" applyFont="1" applyFill="1" applyBorder="1" applyAlignment="1">
      <alignment horizontal="left" vertical="center"/>
    </xf>
    <xf numFmtId="0" fontId="40" fillId="0" borderId="1" xfId="0" applyFont="1" applyFill="1" applyBorder="1" applyAlignment="1">
      <alignment horizontal="center" vertical="center"/>
    </xf>
    <xf numFmtId="0" fontId="37" fillId="0" borderId="30" xfId="0" applyFont="1" applyBorder="1" applyAlignment="1">
      <alignment horizontal="left" vertical="center"/>
    </xf>
    <xf numFmtId="0" fontId="41" fillId="0" borderId="29" xfId="0" applyFont="1" applyBorder="1" applyAlignment="1">
      <alignment horizontal="left" vertical="center"/>
    </xf>
    <xf numFmtId="0" fontId="37" fillId="0" borderId="31" xfId="0" applyFont="1" applyBorder="1" applyAlignment="1">
      <alignment horizontal="left" vertical="center"/>
    </xf>
    <xf numFmtId="0" fontId="37" fillId="0" borderId="1" xfId="0" applyFont="1" applyBorder="1" applyAlignment="1">
      <alignment horizontal="left" vertical="center"/>
    </xf>
    <xf numFmtId="0" fontId="41" fillId="0" borderId="1" xfId="0" applyFont="1" applyBorder="1" applyAlignment="1">
      <alignment horizontal="left" vertical="center"/>
    </xf>
    <xf numFmtId="0" fontId="42" fillId="0" borderId="1" xfId="0" applyFont="1" applyBorder="1" applyAlignment="1">
      <alignment horizontal="left" vertical="center"/>
    </xf>
    <xf numFmtId="0" fontId="40" fillId="0" borderId="29" xfId="0" applyFont="1" applyBorder="1" applyAlignment="1">
      <alignment horizontal="left" vertical="center"/>
    </xf>
    <xf numFmtId="0" fontId="37" fillId="0" borderId="1" xfId="0" applyFont="1" applyBorder="1" applyAlignment="1">
      <alignment horizontal="left" vertical="center" wrapText="1"/>
    </xf>
    <xf numFmtId="0" fontId="40" fillId="0" borderId="1" xfId="0" applyFont="1" applyBorder="1" applyAlignment="1">
      <alignment horizontal="center" vertical="center" wrapText="1"/>
    </xf>
    <xf numFmtId="0" fontId="37" fillId="0" borderId="24" xfId="0" applyFont="1" applyBorder="1" applyAlignment="1">
      <alignment horizontal="left" vertical="center" wrapText="1"/>
    </xf>
    <xf numFmtId="0" fontId="37" fillId="0" borderId="25" xfId="0" applyFont="1" applyBorder="1" applyAlignment="1">
      <alignment horizontal="left" vertical="center" wrapText="1"/>
    </xf>
    <xf numFmtId="0" fontId="37" fillId="0" borderId="26" xfId="0" applyFont="1" applyBorder="1" applyAlignment="1">
      <alignment horizontal="left" vertical="center" wrapText="1"/>
    </xf>
    <xf numFmtId="0" fontId="37" fillId="0" borderId="27" xfId="0" applyFont="1" applyBorder="1" applyAlignment="1">
      <alignment horizontal="left" vertical="center" wrapText="1"/>
    </xf>
    <xf numFmtId="0" fontId="37" fillId="0" borderId="28"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0" fillId="0" borderId="28" xfId="0" applyFont="1" applyBorder="1" applyAlignment="1">
      <alignment horizontal="left" vertical="center"/>
    </xf>
    <xf numFmtId="0" fontId="40" fillId="0" borderId="30" xfId="0" applyFont="1" applyBorder="1" applyAlignment="1">
      <alignment horizontal="left" vertical="center" wrapText="1"/>
    </xf>
    <xf numFmtId="0" fontId="40" fillId="0" borderId="29" xfId="0" applyFont="1" applyBorder="1" applyAlignment="1">
      <alignment horizontal="left" vertical="center" wrapText="1"/>
    </xf>
    <xf numFmtId="0" fontId="40" fillId="0" borderId="31" xfId="0" applyFont="1" applyBorder="1" applyAlignment="1">
      <alignment horizontal="left" vertical="center" wrapText="1"/>
    </xf>
    <xf numFmtId="0" fontId="40" fillId="0" borderId="1" xfId="0" applyFont="1" applyBorder="1" applyAlignment="1">
      <alignment horizontal="left" vertical="top"/>
    </xf>
    <xf numFmtId="0" fontId="40" fillId="0" borderId="1" xfId="0" applyFont="1" applyBorder="1" applyAlignment="1">
      <alignment horizontal="center" vertical="top"/>
    </xf>
    <xf numFmtId="0" fontId="40" fillId="0" borderId="30" xfId="0" applyFont="1" applyBorder="1" applyAlignment="1">
      <alignment horizontal="left" vertical="center"/>
    </xf>
    <xf numFmtId="0" fontId="40" fillId="0" borderId="31" xfId="0" applyFont="1" applyBorder="1" applyAlignment="1">
      <alignment horizontal="left" vertical="center"/>
    </xf>
    <xf numFmtId="0" fontId="42" fillId="0" borderId="0" xfId="0" applyFont="1" applyAlignment="1">
      <alignment vertical="center"/>
    </xf>
    <xf numFmtId="0" fontId="39" fillId="0" borderId="1" xfId="0" applyFont="1" applyBorder="1" applyAlignment="1">
      <alignment vertical="center"/>
    </xf>
    <xf numFmtId="0" fontId="42" fillId="0" borderId="29" xfId="0" applyFont="1" applyBorder="1" applyAlignment="1">
      <alignment vertical="center"/>
    </xf>
    <xf numFmtId="0" fontId="39" fillId="0" borderId="29" xfId="0" applyFont="1" applyBorder="1" applyAlignment="1">
      <alignment vertical="center"/>
    </xf>
    <xf numFmtId="0" fontId="0" fillId="0" borderId="1" xfId="0" applyBorder="1" applyAlignment="1">
      <alignment vertical="top"/>
    </xf>
    <xf numFmtId="49" fontId="40" fillId="0" borderId="1" xfId="0" applyNumberFormat="1" applyFont="1" applyBorder="1" applyAlignment="1">
      <alignment horizontal="left" vertical="center"/>
    </xf>
    <xf numFmtId="0" fontId="0" fillId="0" borderId="29" xfId="0" applyBorder="1" applyAlignment="1">
      <alignment vertical="top"/>
    </xf>
    <xf numFmtId="0" fontId="39" fillId="0" borderId="29" xfId="0" applyFont="1" applyBorder="1" applyAlignment="1">
      <alignment horizontal="left"/>
    </xf>
    <xf numFmtId="0" fontId="42" fillId="0" borderId="29" xfId="0" applyFont="1" applyBorder="1" applyAlignment="1"/>
    <xf numFmtId="0" fontId="37" fillId="0" borderId="27" xfId="0" applyFont="1" applyBorder="1" applyAlignment="1">
      <alignment vertical="top"/>
    </xf>
    <xf numFmtId="0" fontId="37" fillId="0" borderId="28" xfId="0" applyFont="1" applyBorder="1" applyAlignment="1">
      <alignment vertical="top"/>
    </xf>
    <xf numFmtId="0" fontId="37" fillId="0" borderId="1" xfId="0" applyFont="1" applyBorder="1" applyAlignment="1">
      <alignment horizontal="center" vertical="center"/>
    </xf>
    <xf numFmtId="0" fontId="37" fillId="0" borderId="1" xfId="0" applyFont="1" applyBorder="1" applyAlignment="1">
      <alignment horizontal="left" vertical="top"/>
    </xf>
    <xf numFmtId="0" fontId="37" fillId="0" borderId="30" xfId="0" applyFont="1" applyBorder="1" applyAlignment="1">
      <alignment vertical="top"/>
    </xf>
    <xf numFmtId="0" fontId="37" fillId="0" borderId="29" xfId="0" applyFont="1" applyBorder="1" applyAlignment="1">
      <alignment vertical="top"/>
    </xf>
    <xf numFmtId="0" fontId="37"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styles" Target="styles.xml" /><Relationship Id="rId12" Type="http://schemas.openxmlformats.org/officeDocument/2006/relationships/theme" Target="theme/theme1.xml" /><Relationship Id="rId13" Type="http://schemas.openxmlformats.org/officeDocument/2006/relationships/calcChain" Target="calcChain.xml" /><Relationship Id="rId14"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5" hidden="1" customWidth="1"/>
    <col min="51" max="51" width="25" hidden="1" customWidth="1"/>
    <col min="52" max="52" width="21.67" hidden="1" customWidth="1"/>
    <col min="53" max="53" width="19.17" hidden="1" customWidth="1"/>
    <col min="54" max="54" width="25" hidden="1" customWidth="1"/>
    <col min="55" max="55" width="21.6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c r="A1" s="14" t="s">
        <v>0</v>
      </c>
      <c r="AZ1" s="14" t="s">
        <v>1</v>
      </c>
      <c r="BA1" s="14" t="s">
        <v>2</v>
      </c>
      <c r="BB1" s="14" t="s">
        <v>3</v>
      </c>
      <c r="BT1" s="14" t="s">
        <v>4</v>
      </c>
      <c r="BU1" s="14" t="s">
        <v>4</v>
      </c>
      <c r="BV1" s="14" t="s">
        <v>5</v>
      </c>
    </row>
    <row r="2" ht="36.96" customHeight="1">
      <c r="AR2"/>
      <c r="BS2" s="15" t="s">
        <v>6</v>
      </c>
      <c r="BT2" s="15" t="s">
        <v>7</v>
      </c>
    </row>
    <row r="3" ht="6.96" customHeight="1">
      <c r="B3" s="16"/>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8"/>
      <c r="BS3" s="15" t="s">
        <v>6</v>
      </c>
      <c r="BT3" s="15" t="s">
        <v>8</v>
      </c>
    </row>
    <row r="4" ht="24.96" customHeight="1">
      <c r="B4" s="19"/>
      <c r="C4" s="20"/>
      <c r="D4" s="21" t="s">
        <v>9</v>
      </c>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18"/>
      <c r="AS4" s="22" t="s">
        <v>10</v>
      </c>
      <c r="BE4" s="23" t="s">
        <v>11</v>
      </c>
      <c r="BS4" s="15" t="s">
        <v>12</v>
      </c>
    </row>
    <row r="5" ht="12" customHeight="1">
      <c r="B5" s="19"/>
      <c r="C5" s="20"/>
      <c r="D5" s="24" t="s">
        <v>13</v>
      </c>
      <c r="E5" s="20"/>
      <c r="F5" s="20"/>
      <c r="G5" s="20"/>
      <c r="H5" s="20"/>
      <c r="I5" s="20"/>
      <c r="J5" s="20"/>
      <c r="K5" s="25" t="s">
        <v>14</v>
      </c>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18"/>
      <c r="BE5" s="26" t="s">
        <v>15</v>
      </c>
      <c r="BS5" s="15" t="s">
        <v>6</v>
      </c>
    </row>
    <row r="6" ht="36.96" customHeight="1">
      <c r="B6" s="19"/>
      <c r="C6" s="20"/>
      <c r="D6" s="27" t="s">
        <v>16</v>
      </c>
      <c r="E6" s="20"/>
      <c r="F6" s="20"/>
      <c r="G6" s="20"/>
      <c r="H6" s="20"/>
      <c r="I6" s="20"/>
      <c r="J6" s="20"/>
      <c r="K6" s="28" t="s">
        <v>17</v>
      </c>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18"/>
      <c r="BE6" s="29"/>
      <c r="BS6" s="15" t="s">
        <v>6</v>
      </c>
    </row>
    <row r="7" ht="12" customHeight="1">
      <c r="B7" s="19"/>
      <c r="C7" s="20"/>
      <c r="D7" s="30" t="s">
        <v>18</v>
      </c>
      <c r="E7" s="20"/>
      <c r="F7" s="20"/>
      <c r="G7" s="20"/>
      <c r="H7" s="20"/>
      <c r="I7" s="20"/>
      <c r="J7" s="20"/>
      <c r="K7" s="25" t="s">
        <v>19</v>
      </c>
      <c r="L7" s="20"/>
      <c r="M7" s="20"/>
      <c r="N7" s="20"/>
      <c r="O7" s="20"/>
      <c r="P7" s="20"/>
      <c r="Q7" s="20"/>
      <c r="R7" s="20"/>
      <c r="S7" s="20"/>
      <c r="T7" s="20"/>
      <c r="U7" s="20"/>
      <c r="V7" s="20"/>
      <c r="W7" s="20"/>
      <c r="X7" s="20"/>
      <c r="Y7" s="20"/>
      <c r="Z7" s="20"/>
      <c r="AA7" s="20"/>
      <c r="AB7" s="20"/>
      <c r="AC7" s="20"/>
      <c r="AD7" s="20"/>
      <c r="AE7" s="20"/>
      <c r="AF7" s="20"/>
      <c r="AG7" s="20"/>
      <c r="AH7" s="20"/>
      <c r="AI7" s="20"/>
      <c r="AJ7" s="20"/>
      <c r="AK7" s="30" t="s">
        <v>20</v>
      </c>
      <c r="AL7" s="20"/>
      <c r="AM7" s="20"/>
      <c r="AN7" s="25" t="s">
        <v>19</v>
      </c>
      <c r="AO7" s="20"/>
      <c r="AP7" s="20"/>
      <c r="AQ7" s="20"/>
      <c r="AR7" s="18"/>
      <c r="BE7" s="29"/>
      <c r="BS7" s="15" t="s">
        <v>6</v>
      </c>
    </row>
    <row r="8" ht="12" customHeight="1">
      <c r="B8" s="19"/>
      <c r="C8" s="20"/>
      <c r="D8" s="30" t="s">
        <v>21</v>
      </c>
      <c r="E8" s="20"/>
      <c r="F8" s="20"/>
      <c r="G8" s="20"/>
      <c r="H8" s="20"/>
      <c r="I8" s="20"/>
      <c r="J8" s="20"/>
      <c r="K8" s="25" t="s">
        <v>22</v>
      </c>
      <c r="L8" s="20"/>
      <c r="M8" s="20"/>
      <c r="N8" s="20"/>
      <c r="O8" s="20"/>
      <c r="P8" s="20"/>
      <c r="Q8" s="20"/>
      <c r="R8" s="20"/>
      <c r="S8" s="20"/>
      <c r="T8" s="20"/>
      <c r="U8" s="20"/>
      <c r="V8" s="20"/>
      <c r="W8" s="20"/>
      <c r="X8" s="20"/>
      <c r="Y8" s="20"/>
      <c r="Z8" s="20"/>
      <c r="AA8" s="20"/>
      <c r="AB8" s="20"/>
      <c r="AC8" s="20"/>
      <c r="AD8" s="20"/>
      <c r="AE8" s="20"/>
      <c r="AF8" s="20"/>
      <c r="AG8" s="20"/>
      <c r="AH8" s="20"/>
      <c r="AI8" s="20"/>
      <c r="AJ8" s="20"/>
      <c r="AK8" s="30" t="s">
        <v>23</v>
      </c>
      <c r="AL8" s="20"/>
      <c r="AM8" s="20"/>
      <c r="AN8" s="31" t="s">
        <v>24</v>
      </c>
      <c r="AO8" s="20"/>
      <c r="AP8" s="20"/>
      <c r="AQ8" s="20"/>
      <c r="AR8" s="18"/>
      <c r="BE8" s="29"/>
      <c r="BS8" s="15" t="s">
        <v>6</v>
      </c>
    </row>
    <row r="9" ht="14.4" customHeight="1">
      <c r="B9" s="19"/>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18"/>
      <c r="BE9" s="29"/>
      <c r="BS9" s="15" t="s">
        <v>6</v>
      </c>
    </row>
    <row r="10" ht="12" customHeight="1">
      <c r="B10" s="19"/>
      <c r="C10" s="20"/>
      <c r="D10" s="30" t="s">
        <v>25</v>
      </c>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30" t="s">
        <v>26</v>
      </c>
      <c r="AL10" s="20"/>
      <c r="AM10" s="20"/>
      <c r="AN10" s="25" t="s">
        <v>19</v>
      </c>
      <c r="AO10" s="20"/>
      <c r="AP10" s="20"/>
      <c r="AQ10" s="20"/>
      <c r="AR10" s="18"/>
      <c r="BE10" s="29"/>
      <c r="BS10" s="15" t="s">
        <v>6</v>
      </c>
    </row>
    <row r="11" ht="18.48" customHeight="1">
      <c r="B11" s="19"/>
      <c r="C11" s="20"/>
      <c r="D11" s="20"/>
      <c r="E11" s="25" t="s">
        <v>22</v>
      </c>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30" t="s">
        <v>27</v>
      </c>
      <c r="AL11" s="20"/>
      <c r="AM11" s="20"/>
      <c r="AN11" s="25" t="s">
        <v>19</v>
      </c>
      <c r="AO11" s="20"/>
      <c r="AP11" s="20"/>
      <c r="AQ11" s="20"/>
      <c r="AR11" s="18"/>
      <c r="BE11" s="29"/>
      <c r="BS11" s="15" t="s">
        <v>6</v>
      </c>
    </row>
    <row r="12" ht="6.96" customHeight="1">
      <c r="B12" s="19"/>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18"/>
      <c r="BE12" s="29"/>
      <c r="BS12" s="15" t="s">
        <v>6</v>
      </c>
    </row>
    <row r="13" ht="12" customHeight="1">
      <c r="B13" s="19"/>
      <c r="C13" s="20"/>
      <c r="D13" s="30" t="s">
        <v>28</v>
      </c>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30" t="s">
        <v>26</v>
      </c>
      <c r="AL13" s="20"/>
      <c r="AM13" s="20"/>
      <c r="AN13" s="32" t="s">
        <v>29</v>
      </c>
      <c r="AO13" s="20"/>
      <c r="AP13" s="20"/>
      <c r="AQ13" s="20"/>
      <c r="AR13" s="18"/>
      <c r="BE13" s="29"/>
      <c r="BS13" s="15" t="s">
        <v>6</v>
      </c>
    </row>
    <row r="14">
      <c r="B14" s="19"/>
      <c r="C14" s="20"/>
      <c r="D14" s="20"/>
      <c r="E14" s="32" t="s">
        <v>29</v>
      </c>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0" t="s">
        <v>27</v>
      </c>
      <c r="AL14" s="20"/>
      <c r="AM14" s="20"/>
      <c r="AN14" s="32" t="s">
        <v>29</v>
      </c>
      <c r="AO14" s="20"/>
      <c r="AP14" s="20"/>
      <c r="AQ14" s="20"/>
      <c r="AR14" s="18"/>
      <c r="BE14" s="29"/>
      <c r="BS14" s="15" t="s">
        <v>6</v>
      </c>
    </row>
    <row r="15" ht="6.96" customHeight="1">
      <c r="B15" s="19"/>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18"/>
      <c r="BE15" s="29"/>
      <c r="BS15" s="15" t="s">
        <v>4</v>
      </c>
    </row>
    <row r="16" ht="12" customHeight="1">
      <c r="B16" s="19"/>
      <c r="C16" s="20"/>
      <c r="D16" s="30" t="s">
        <v>30</v>
      </c>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30" t="s">
        <v>26</v>
      </c>
      <c r="AL16" s="20"/>
      <c r="AM16" s="20"/>
      <c r="AN16" s="25" t="s">
        <v>19</v>
      </c>
      <c r="AO16" s="20"/>
      <c r="AP16" s="20"/>
      <c r="AQ16" s="20"/>
      <c r="AR16" s="18"/>
      <c r="BE16" s="29"/>
      <c r="BS16" s="15" t="s">
        <v>4</v>
      </c>
    </row>
    <row r="17" ht="18.48" customHeight="1">
      <c r="B17" s="19"/>
      <c r="C17" s="20"/>
      <c r="D17" s="20"/>
      <c r="E17" s="25" t="s">
        <v>22</v>
      </c>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30" t="s">
        <v>27</v>
      </c>
      <c r="AL17" s="20"/>
      <c r="AM17" s="20"/>
      <c r="AN17" s="25" t="s">
        <v>19</v>
      </c>
      <c r="AO17" s="20"/>
      <c r="AP17" s="20"/>
      <c r="AQ17" s="20"/>
      <c r="AR17" s="18"/>
      <c r="BE17" s="29"/>
      <c r="BS17" s="15" t="s">
        <v>31</v>
      </c>
    </row>
    <row r="18" ht="6.96" customHeight="1">
      <c r="B18" s="19"/>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18"/>
      <c r="BE18" s="29"/>
      <c r="BS18" s="15" t="s">
        <v>6</v>
      </c>
    </row>
    <row r="19" ht="12" customHeight="1">
      <c r="B19" s="19"/>
      <c r="C19" s="20"/>
      <c r="D19" s="30" t="s">
        <v>32</v>
      </c>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30" t="s">
        <v>26</v>
      </c>
      <c r="AL19" s="20"/>
      <c r="AM19" s="20"/>
      <c r="AN19" s="25" t="s">
        <v>19</v>
      </c>
      <c r="AO19" s="20"/>
      <c r="AP19" s="20"/>
      <c r="AQ19" s="20"/>
      <c r="AR19" s="18"/>
      <c r="BE19" s="29"/>
      <c r="BS19" s="15" t="s">
        <v>6</v>
      </c>
    </row>
    <row r="20" ht="18.48" customHeight="1">
      <c r="B20" s="19"/>
      <c r="C20" s="20"/>
      <c r="D20" s="20"/>
      <c r="E20" s="25" t="s">
        <v>22</v>
      </c>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30" t="s">
        <v>27</v>
      </c>
      <c r="AL20" s="20"/>
      <c r="AM20" s="20"/>
      <c r="AN20" s="25" t="s">
        <v>19</v>
      </c>
      <c r="AO20" s="20"/>
      <c r="AP20" s="20"/>
      <c r="AQ20" s="20"/>
      <c r="AR20" s="18"/>
      <c r="BE20" s="29"/>
      <c r="BS20" s="15" t="s">
        <v>4</v>
      </c>
    </row>
    <row r="21" ht="6.96" customHeight="1">
      <c r="B21" s="19"/>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18"/>
      <c r="BE21" s="29"/>
    </row>
    <row r="22" ht="12" customHeight="1">
      <c r="B22" s="19"/>
      <c r="C22" s="20"/>
      <c r="D22" s="30" t="s">
        <v>33</v>
      </c>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18"/>
      <c r="BE22" s="29"/>
    </row>
    <row r="23" ht="51" customHeight="1">
      <c r="B23" s="19"/>
      <c r="C23" s="20"/>
      <c r="D23" s="20"/>
      <c r="E23" s="34" t="s">
        <v>34</v>
      </c>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20"/>
      <c r="AP23" s="20"/>
      <c r="AQ23" s="20"/>
      <c r="AR23" s="18"/>
      <c r="BE23" s="29"/>
    </row>
    <row r="24" ht="6.96" customHeight="1">
      <c r="B24" s="19"/>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18"/>
      <c r="BE24" s="29"/>
    </row>
    <row r="25" ht="6.96" customHeight="1">
      <c r="B25" s="19"/>
      <c r="C25" s="20"/>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20"/>
      <c r="AQ25" s="20"/>
      <c r="AR25" s="18"/>
      <c r="BE25" s="29"/>
    </row>
    <row r="26" s="1" customFormat="1" ht="25.92" customHeight="1">
      <c r="B26" s="36"/>
      <c r="C26" s="37"/>
      <c r="D26" s="38" t="s">
        <v>35</v>
      </c>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40">
        <f>ROUND(AG54,2)</f>
        <v>0</v>
      </c>
      <c r="AL26" s="39"/>
      <c r="AM26" s="39"/>
      <c r="AN26" s="39"/>
      <c r="AO26" s="39"/>
      <c r="AP26" s="37"/>
      <c r="AQ26" s="37"/>
      <c r="AR26" s="41"/>
      <c r="BE26" s="29"/>
    </row>
    <row r="27" s="1" customFormat="1" ht="6.96" customHeight="1">
      <c r="B27" s="36"/>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41"/>
      <c r="BE27" s="29"/>
    </row>
    <row r="28" s="1" customFormat="1">
      <c r="B28" s="36"/>
      <c r="C28" s="37"/>
      <c r="D28" s="37"/>
      <c r="E28" s="37"/>
      <c r="F28" s="37"/>
      <c r="G28" s="37"/>
      <c r="H28" s="37"/>
      <c r="I28" s="37"/>
      <c r="J28" s="37"/>
      <c r="K28" s="37"/>
      <c r="L28" s="42" t="s">
        <v>36</v>
      </c>
      <c r="M28" s="42"/>
      <c r="N28" s="42"/>
      <c r="O28" s="42"/>
      <c r="P28" s="42"/>
      <c r="Q28" s="37"/>
      <c r="R28" s="37"/>
      <c r="S28" s="37"/>
      <c r="T28" s="37"/>
      <c r="U28" s="37"/>
      <c r="V28" s="37"/>
      <c r="W28" s="42" t="s">
        <v>37</v>
      </c>
      <c r="X28" s="42"/>
      <c r="Y28" s="42"/>
      <c r="Z28" s="42"/>
      <c r="AA28" s="42"/>
      <c r="AB28" s="42"/>
      <c r="AC28" s="42"/>
      <c r="AD28" s="42"/>
      <c r="AE28" s="42"/>
      <c r="AF28" s="37"/>
      <c r="AG28" s="37"/>
      <c r="AH28" s="37"/>
      <c r="AI28" s="37"/>
      <c r="AJ28" s="37"/>
      <c r="AK28" s="42" t="s">
        <v>38</v>
      </c>
      <c r="AL28" s="42"/>
      <c r="AM28" s="42"/>
      <c r="AN28" s="42"/>
      <c r="AO28" s="42"/>
      <c r="AP28" s="37"/>
      <c r="AQ28" s="37"/>
      <c r="AR28" s="41"/>
      <c r="BE28" s="29"/>
    </row>
    <row r="29" s="2" customFormat="1" ht="14.4" customHeight="1">
      <c r="B29" s="43"/>
      <c r="C29" s="44"/>
      <c r="D29" s="30" t="s">
        <v>39</v>
      </c>
      <c r="E29" s="44"/>
      <c r="F29" s="30" t="s">
        <v>40</v>
      </c>
      <c r="G29" s="44"/>
      <c r="H29" s="44"/>
      <c r="I29" s="44"/>
      <c r="J29" s="44"/>
      <c r="K29" s="44"/>
      <c r="L29" s="45">
        <v>0.20999999999999999</v>
      </c>
      <c r="M29" s="44"/>
      <c r="N29" s="44"/>
      <c r="O29" s="44"/>
      <c r="P29" s="44"/>
      <c r="Q29" s="44"/>
      <c r="R29" s="44"/>
      <c r="S29" s="44"/>
      <c r="T29" s="44"/>
      <c r="U29" s="44"/>
      <c r="V29" s="44"/>
      <c r="W29" s="46">
        <f>ROUND(AZ54, 2)</f>
        <v>0</v>
      </c>
      <c r="X29" s="44"/>
      <c r="Y29" s="44"/>
      <c r="Z29" s="44"/>
      <c r="AA29" s="44"/>
      <c r="AB29" s="44"/>
      <c r="AC29" s="44"/>
      <c r="AD29" s="44"/>
      <c r="AE29" s="44"/>
      <c r="AF29" s="44"/>
      <c r="AG29" s="44"/>
      <c r="AH29" s="44"/>
      <c r="AI29" s="44"/>
      <c r="AJ29" s="44"/>
      <c r="AK29" s="46">
        <f>ROUND(AV54, 2)</f>
        <v>0</v>
      </c>
      <c r="AL29" s="44"/>
      <c r="AM29" s="44"/>
      <c r="AN29" s="44"/>
      <c r="AO29" s="44"/>
      <c r="AP29" s="44"/>
      <c r="AQ29" s="44"/>
      <c r="AR29" s="47"/>
      <c r="BE29" s="48"/>
    </row>
    <row r="30" s="2" customFormat="1" ht="14.4" customHeight="1">
      <c r="B30" s="43"/>
      <c r="C30" s="44"/>
      <c r="D30" s="44"/>
      <c r="E30" s="44"/>
      <c r="F30" s="30" t="s">
        <v>41</v>
      </c>
      <c r="G30" s="44"/>
      <c r="H30" s="44"/>
      <c r="I30" s="44"/>
      <c r="J30" s="44"/>
      <c r="K30" s="44"/>
      <c r="L30" s="45">
        <v>0.14999999999999999</v>
      </c>
      <c r="M30" s="44"/>
      <c r="N30" s="44"/>
      <c r="O30" s="44"/>
      <c r="P30" s="44"/>
      <c r="Q30" s="44"/>
      <c r="R30" s="44"/>
      <c r="S30" s="44"/>
      <c r="T30" s="44"/>
      <c r="U30" s="44"/>
      <c r="V30" s="44"/>
      <c r="W30" s="46">
        <f>ROUND(BA54, 2)</f>
        <v>0</v>
      </c>
      <c r="X30" s="44"/>
      <c r="Y30" s="44"/>
      <c r="Z30" s="44"/>
      <c r="AA30" s="44"/>
      <c r="AB30" s="44"/>
      <c r="AC30" s="44"/>
      <c r="AD30" s="44"/>
      <c r="AE30" s="44"/>
      <c r="AF30" s="44"/>
      <c r="AG30" s="44"/>
      <c r="AH30" s="44"/>
      <c r="AI30" s="44"/>
      <c r="AJ30" s="44"/>
      <c r="AK30" s="46">
        <f>ROUND(AW54, 2)</f>
        <v>0</v>
      </c>
      <c r="AL30" s="44"/>
      <c r="AM30" s="44"/>
      <c r="AN30" s="44"/>
      <c r="AO30" s="44"/>
      <c r="AP30" s="44"/>
      <c r="AQ30" s="44"/>
      <c r="AR30" s="47"/>
      <c r="BE30" s="48"/>
    </row>
    <row r="31" hidden="1" s="2" customFormat="1" ht="14.4" customHeight="1">
      <c r="B31" s="43"/>
      <c r="C31" s="44"/>
      <c r="D31" s="44"/>
      <c r="E31" s="44"/>
      <c r="F31" s="30" t="s">
        <v>42</v>
      </c>
      <c r="G31" s="44"/>
      <c r="H31" s="44"/>
      <c r="I31" s="44"/>
      <c r="J31" s="44"/>
      <c r="K31" s="44"/>
      <c r="L31" s="45">
        <v>0.20999999999999999</v>
      </c>
      <c r="M31" s="44"/>
      <c r="N31" s="44"/>
      <c r="O31" s="44"/>
      <c r="P31" s="44"/>
      <c r="Q31" s="44"/>
      <c r="R31" s="44"/>
      <c r="S31" s="44"/>
      <c r="T31" s="44"/>
      <c r="U31" s="44"/>
      <c r="V31" s="44"/>
      <c r="W31" s="46">
        <f>ROUND(BB54, 2)</f>
        <v>0</v>
      </c>
      <c r="X31" s="44"/>
      <c r="Y31" s="44"/>
      <c r="Z31" s="44"/>
      <c r="AA31" s="44"/>
      <c r="AB31" s="44"/>
      <c r="AC31" s="44"/>
      <c r="AD31" s="44"/>
      <c r="AE31" s="44"/>
      <c r="AF31" s="44"/>
      <c r="AG31" s="44"/>
      <c r="AH31" s="44"/>
      <c r="AI31" s="44"/>
      <c r="AJ31" s="44"/>
      <c r="AK31" s="46">
        <v>0</v>
      </c>
      <c r="AL31" s="44"/>
      <c r="AM31" s="44"/>
      <c r="AN31" s="44"/>
      <c r="AO31" s="44"/>
      <c r="AP31" s="44"/>
      <c r="AQ31" s="44"/>
      <c r="AR31" s="47"/>
      <c r="BE31" s="48"/>
    </row>
    <row r="32" hidden="1" s="2" customFormat="1" ht="14.4" customHeight="1">
      <c r="B32" s="43"/>
      <c r="C32" s="44"/>
      <c r="D32" s="44"/>
      <c r="E32" s="44"/>
      <c r="F32" s="30" t="s">
        <v>43</v>
      </c>
      <c r="G32" s="44"/>
      <c r="H32" s="44"/>
      <c r="I32" s="44"/>
      <c r="J32" s="44"/>
      <c r="K32" s="44"/>
      <c r="L32" s="45">
        <v>0.14999999999999999</v>
      </c>
      <c r="M32" s="44"/>
      <c r="N32" s="44"/>
      <c r="O32" s="44"/>
      <c r="P32" s="44"/>
      <c r="Q32" s="44"/>
      <c r="R32" s="44"/>
      <c r="S32" s="44"/>
      <c r="T32" s="44"/>
      <c r="U32" s="44"/>
      <c r="V32" s="44"/>
      <c r="W32" s="46">
        <f>ROUND(BC54, 2)</f>
        <v>0</v>
      </c>
      <c r="X32" s="44"/>
      <c r="Y32" s="44"/>
      <c r="Z32" s="44"/>
      <c r="AA32" s="44"/>
      <c r="AB32" s="44"/>
      <c r="AC32" s="44"/>
      <c r="AD32" s="44"/>
      <c r="AE32" s="44"/>
      <c r="AF32" s="44"/>
      <c r="AG32" s="44"/>
      <c r="AH32" s="44"/>
      <c r="AI32" s="44"/>
      <c r="AJ32" s="44"/>
      <c r="AK32" s="46">
        <v>0</v>
      </c>
      <c r="AL32" s="44"/>
      <c r="AM32" s="44"/>
      <c r="AN32" s="44"/>
      <c r="AO32" s="44"/>
      <c r="AP32" s="44"/>
      <c r="AQ32" s="44"/>
      <c r="AR32" s="47"/>
      <c r="BE32" s="48"/>
    </row>
    <row r="33" hidden="1" s="2" customFormat="1" ht="14.4" customHeight="1">
      <c r="B33" s="43"/>
      <c r="C33" s="44"/>
      <c r="D33" s="44"/>
      <c r="E33" s="44"/>
      <c r="F33" s="30" t="s">
        <v>44</v>
      </c>
      <c r="G33" s="44"/>
      <c r="H33" s="44"/>
      <c r="I33" s="44"/>
      <c r="J33" s="44"/>
      <c r="K33" s="44"/>
      <c r="L33" s="45">
        <v>0</v>
      </c>
      <c r="M33" s="44"/>
      <c r="N33" s="44"/>
      <c r="O33" s="44"/>
      <c r="P33" s="44"/>
      <c r="Q33" s="44"/>
      <c r="R33" s="44"/>
      <c r="S33" s="44"/>
      <c r="T33" s="44"/>
      <c r="U33" s="44"/>
      <c r="V33" s="44"/>
      <c r="W33" s="46">
        <f>ROUND(BD54, 2)</f>
        <v>0</v>
      </c>
      <c r="X33" s="44"/>
      <c r="Y33" s="44"/>
      <c r="Z33" s="44"/>
      <c r="AA33" s="44"/>
      <c r="AB33" s="44"/>
      <c r="AC33" s="44"/>
      <c r="AD33" s="44"/>
      <c r="AE33" s="44"/>
      <c r="AF33" s="44"/>
      <c r="AG33" s="44"/>
      <c r="AH33" s="44"/>
      <c r="AI33" s="44"/>
      <c r="AJ33" s="44"/>
      <c r="AK33" s="46">
        <v>0</v>
      </c>
      <c r="AL33" s="44"/>
      <c r="AM33" s="44"/>
      <c r="AN33" s="44"/>
      <c r="AO33" s="44"/>
      <c r="AP33" s="44"/>
      <c r="AQ33" s="44"/>
      <c r="AR33" s="47"/>
    </row>
    <row r="34" s="1" customFormat="1" ht="6.96" customHeight="1">
      <c r="B34" s="36"/>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41"/>
    </row>
    <row r="35" s="1" customFormat="1" ht="25.92" customHeight="1">
      <c r="B35" s="36"/>
      <c r="C35" s="49"/>
      <c r="D35" s="50" t="s">
        <v>45</v>
      </c>
      <c r="E35" s="51"/>
      <c r="F35" s="51"/>
      <c r="G35" s="51"/>
      <c r="H35" s="51"/>
      <c r="I35" s="51"/>
      <c r="J35" s="51"/>
      <c r="K35" s="51"/>
      <c r="L35" s="51"/>
      <c r="M35" s="51"/>
      <c r="N35" s="51"/>
      <c r="O35" s="51"/>
      <c r="P35" s="51"/>
      <c r="Q35" s="51"/>
      <c r="R35" s="51"/>
      <c r="S35" s="51"/>
      <c r="T35" s="52" t="s">
        <v>46</v>
      </c>
      <c r="U35" s="51"/>
      <c r="V35" s="51"/>
      <c r="W35" s="51"/>
      <c r="X35" s="53" t="s">
        <v>47</v>
      </c>
      <c r="Y35" s="51"/>
      <c r="Z35" s="51"/>
      <c r="AA35" s="51"/>
      <c r="AB35" s="51"/>
      <c r="AC35" s="51"/>
      <c r="AD35" s="51"/>
      <c r="AE35" s="51"/>
      <c r="AF35" s="51"/>
      <c r="AG35" s="51"/>
      <c r="AH35" s="51"/>
      <c r="AI35" s="51"/>
      <c r="AJ35" s="51"/>
      <c r="AK35" s="54">
        <f>SUM(AK26:AK33)</f>
        <v>0</v>
      </c>
      <c r="AL35" s="51"/>
      <c r="AM35" s="51"/>
      <c r="AN35" s="51"/>
      <c r="AO35" s="55"/>
      <c r="AP35" s="49"/>
      <c r="AQ35" s="49"/>
      <c r="AR35" s="41"/>
    </row>
    <row r="36" s="1" customFormat="1" ht="6.96" customHeight="1">
      <c r="B36" s="36"/>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41"/>
    </row>
    <row r="37" s="1" customFormat="1" ht="6.96" customHeight="1">
      <c r="B37" s="56"/>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41"/>
    </row>
    <row r="41" s="1" customFormat="1" ht="6.96" customHeight="1">
      <c r="B41" s="58"/>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41"/>
    </row>
    <row r="42" s="1" customFormat="1" ht="24.96" customHeight="1">
      <c r="B42" s="36"/>
      <c r="C42" s="21" t="s">
        <v>48</v>
      </c>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41"/>
    </row>
    <row r="43" s="1" customFormat="1" ht="6.96" customHeight="1">
      <c r="B43" s="36"/>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41"/>
    </row>
    <row r="44" s="3" customFormat="1" ht="12" customHeight="1">
      <c r="B44" s="60"/>
      <c r="C44" s="30" t="s">
        <v>13</v>
      </c>
      <c r="D44" s="61"/>
      <c r="E44" s="61"/>
      <c r="F44" s="61"/>
      <c r="G44" s="61"/>
      <c r="H44" s="61"/>
      <c r="I44" s="61"/>
      <c r="J44" s="61"/>
      <c r="K44" s="61"/>
      <c r="L44" s="61" t="str">
        <f>K5</f>
        <v>EK-048/2019</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2"/>
    </row>
    <row r="45" s="4" customFormat="1" ht="36.96" customHeight="1">
      <c r="B45" s="63"/>
      <c r="C45" s="64" t="s">
        <v>16</v>
      </c>
      <c r="D45" s="65"/>
      <c r="E45" s="65"/>
      <c r="F45" s="65"/>
      <c r="G45" s="65"/>
      <c r="H45" s="65"/>
      <c r="I45" s="65"/>
      <c r="J45" s="65"/>
      <c r="K45" s="65"/>
      <c r="L45" s="66" t="str">
        <f>K6</f>
        <v>Oprava topného systému a kalového hospodářství na ČOV Vrchlabí - Podhůří</v>
      </c>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7"/>
    </row>
    <row r="46" s="1" customFormat="1" ht="6.96" customHeight="1">
      <c r="B46" s="36"/>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41"/>
    </row>
    <row r="47" s="1" customFormat="1" ht="12" customHeight="1">
      <c r="B47" s="36"/>
      <c r="C47" s="30" t="s">
        <v>21</v>
      </c>
      <c r="D47" s="37"/>
      <c r="E47" s="37"/>
      <c r="F47" s="37"/>
      <c r="G47" s="37"/>
      <c r="H47" s="37"/>
      <c r="I47" s="37"/>
      <c r="J47" s="37"/>
      <c r="K47" s="37"/>
      <c r="L47" s="68" t="str">
        <f>IF(K8="","",K8)</f>
        <v xml:space="preserve"> </v>
      </c>
      <c r="M47" s="37"/>
      <c r="N47" s="37"/>
      <c r="O47" s="37"/>
      <c r="P47" s="37"/>
      <c r="Q47" s="37"/>
      <c r="R47" s="37"/>
      <c r="S47" s="37"/>
      <c r="T47" s="37"/>
      <c r="U47" s="37"/>
      <c r="V47" s="37"/>
      <c r="W47" s="37"/>
      <c r="X47" s="37"/>
      <c r="Y47" s="37"/>
      <c r="Z47" s="37"/>
      <c r="AA47" s="37"/>
      <c r="AB47" s="37"/>
      <c r="AC47" s="37"/>
      <c r="AD47" s="37"/>
      <c r="AE47" s="37"/>
      <c r="AF47" s="37"/>
      <c r="AG47" s="37"/>
      <c r="AH47" s="37"/>
      <c r="AI47" s="30" t="s">
        <v>23</v>
      </c>
      <c r="AJ47" s="37"/>
      <c r="AK47" s="37"/>
      <c r="AL47" s="37"/>
      <c r="AM47" s="69" t="str">
        <f>IF(AN8= "","",AN8)</f>
        <v>27. 5. 2019</v>
      </c>
      <c r="AN47" s="69"/>
      <c r="AO47" s="37"/>
      <c r="AP47" s="37"/>
      <c r="AQ47" s="37"/>
      <c r="AR47" s="41"/>
    </row>
    <row r="48" s="1" customFormat="1" ht="6.96" customHeight="1">
      <c r="B48" s="36"/>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41"/>
    </row>
    <row r="49" s="1" customFormat="1" ht="15.15" customHeight="1">
      <c r="B49" s="36"/>
      <c r="C49" s="30" t="s">
        <v>25</v>
      </c>
      <c r="D49" s="37"/>
      <c r="E49" s="37"/>
      <c r="F49" s="37"/>
      <c r="G49" s="37"/>
      <c r="H49" s="37"/>
      <c r="I49" s="37"/>
      <c r="J49" s="37"/>
      <c r="K49" s="37"/>
      <c r="L49" s="61" t="str">
        <f>IF(E11= "","",E11)</f>
        <v xml:space="preserve"> </v>
      </c>
      <c r="M49" s="37"/>
      <c r="N49" s="37"/>
      <c r="O49" s="37"/>
      <c r="P49" s="37"/>
      <c r="Q49" s="37"/>
      <c r="R49" s="37"/>
      <c r="S49" s="37"/>
      <c r="T49" s="37"/>
      <c r="U49" s="37"/>
      <c r="V49" s="37"/>
      <c r="W49" s="37"/>
      <c r="X49" s="37"/>
      <c r="Y49" s="37"/>
      <c r="Z49" s="37"/>
      <c r="AA49" s="37"/>
      <c r="AB49" s="37"/>
      <c r="AC49" s="37"/>
      <c r="AD49" s="37"/>
      <c r="AE49" s="37"/>
      <c r="AF49" s="37"/>
      <c r="AG49" s="37"/>
      <c r="AH49" s="37"/>
      <c r="AI49" s="30" t="s">
        <v>30</v>
      </c>
      <c r="AJ49" s="37"/>
      <c r="AK49" s="37"/>
      <c r="AL49" s="37"/>
      <c r="AM49" s="70" t="str">
        <f>IF(E17="","",E17)</f>
        <v xml:space="preserve"> </v>
      </c>
      <c r="AN49" s="61"/>
      <c r="AO49" s="61"/>
      <c r="AP49" s="61"/>
      <c r="AQ49" s="37"/>
      <c r="AR49" s="41"/>
      <c r="AS49" s="71" t="s">
        <v>49</v>
      </c>
      <c r="AT49" s="72"/>
      <c r="AU49" s="73"/>
      <c r="AV49" s="73"/>
      <c r="AW49" s="73"/>
      <c r="AX49" s="73"/>
      <c r="AY49" s="73"/>
      <c r="AZ49" s="73"/>
      <c r="BA49" s="73"/>
      <c r="BB49" s="73"/>
      <c r="BC49" s="73"/>
      <c r="BD49" s="74"/>
    </row>
    <row r="50" s="1" customFormat="1" ht="15.15" customHeight="1">
      <c r="B50" s="36"/>
      <c r="C50" s="30" t="s">
        <v>28</v>
      </c>
      <c r="D50" s="37"/>
      <c r="E50" s="37"/>
      <c r="F50" s="37"/>
      <c r="G50" s="37"/>
      <c r="H50" s="37"/>
      <c r="I50" s="37"/>
      <c r="J50" s="37"/>
      <c r="K50" s="37"/>
      <c r="L50" s="61" t="str">
        <f>IF(E14= "Vyplň údaj","",E14)</f>
        <v/>
      </c>
      <c r="M50" s="37"/>
      <c r="N50" s="37"/>
      <c r="O50" s="37"/>
      <c r="P50" s="37"/>
      <c r="Q50" s="37"/>
      <c r="R50" s="37"/>
      <c r="S50" s="37"/>
      <c r="T50" s="37"/>
      <c r="U50" s="37"/>
      <c r="V50" s="37"/>
      <c r="W50" s="37"/>
      <c r="X50" s="37"/>
      <c r="Y50" s="37"/>
      <c r="Z50" s="37"/>
      <c r="AA50" s="37"/>
      <c r="AB50" s="37"/>
      <c r="AC50" s="37"/>
      <c r="AD50" s="37"/>
      <c r="AE50" s="37"/>
      <c r="AF50" s="37"/>
      <c r="AG50" s="37"/>
      <c r="AH50" s="37"/>
      <c r="AI50" s="30" t="s">
        <v>32</v>
      </c>
      <c r="AJ50" s="37"/>
      <c r="AK50" s="37"/>
      <c r="AL50" s="37"/>
      <c r="AM50" s="70" t="str">
        <f>IF(E20="","",E20)</f>
        <v xml:space="preserve"> </v>
      </c>
      <c r="AN50" s="61"/>
      <c r="AO50" s="61"/>
      <c r="AP50" s="61"/>
      <c r="AQ50" s="37"/>
      <c r="AR50" s="41"/>
      <c r="AS50" s="75"/>
      <c r="AT50" s="76"/>
      <c r="AU50" s="77"/>
      <c r="AV50" s="77"/>
      <c r="AW50" s="77"/>
      <c r="AX50" s="77"/>
      <c r="AY50" s="77"/>
      <c r="AZ50" s="77"/>
      <c r="BA50" s="77"/>
      <c r="BB50" s="77"/>
      <c r="BC50" s="77"/>
      <c r="BD50" s="78"/>
    </row>
    <row r="51" s="1" customFormat="1" ht="10.8" customHeight="1">
      <c r="B51" s="36"/>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41"/>
      <c r="AS51" s="79"/>
      <c r="AT51" s="80"/>
      <c r="AU51" s="81"/>
      <c r="AV51" s="81"/>
      <c r="AW51" s="81"/>
      <c r="AX51" s="81"/>
      <c r="AY51" s="81"/>
      <c r="AZ51" s="81"/>
      <c r="BA51" s="81"/>
      <c r="BB51" s="81"/>
      <c r="BC51" s="81"/>
      <c r="BD51" s="82"/>
    </row>
    <row r="52" s="1" customFormat="1" ht="29.28" customHeight="1">
      <c r="B52" s="36"/>
      <c r="C52" s="83" t="s">
        <v>50</v>
      </c>
      <c r="D52" s="84"/>
      <c r="E52" s="84"/>
      <c r="F52" s="84"/>
      <c r="G52" s="84"/>
      <c r="H52" s="85"/>
      <c r="I52" s="86" t="s">
        <v>51</v>
      </c>
      <c r="J52" s="84"/>
      <c r="K52" s="84"/>
      <c r="L52" s="84"/>
      <c r="M52" s="84"/>
      <c r="N52" s="84"/>
      <c r="O52" s="84"/>
      <c r="P52" s="84"/>
      <c r="Q52" s="84"/>
      <c r="R52" s="84"/>
      <c r="S52" s="84"/>
      <c r="T52" s="84"/>
      <c r="U52" s="84"/>
      <c r="V52" s="84"/>
      <c r="W52" s="84"/>
      <c r="X52" s="84"/>
      <c r="Y52" s="84"/>
      <c r="Z52" s="84"/>
      <c r="AA52" s="84"/>
      <c r="AB52" s="84"/>
      <c r="AC52" s="84"/>
      <c r="AD52" s="84"/>
      <c r="AE52" s="84"/>
      <c r="AF52" s="84"/>
      <c r="AG52" s="87" t="s">
        <v>52</v>
      </c>
      <c r="AH52" s="84"/>
      <c r="AI52" s="84"/>
      <c r="AJ52" s="84"/>
      <c r="AK52" s="84"/>
      <c r="AL52" s="84"/>
      <c r="AM52" s="84"/>
      <c r="AN52" s="86" t="s">
        <v>53</v>
      </c>
      <c r="AO52" s="84"/>
      <c r="AP52" s="84"/>
      <c r="AQ52" s="88" t="s">
        <v>54</v>
      </c>
      <c r="AR52" s="41"/>
      <c r="AS52" s="89" t="s">
        <v>55</v>
      </c>
      <c r="AT52" s="90" t="s">
        <v>56</v>
      </c>
      <c r="AU52" s="90" t="s">
        <v>57</v>
      </c>
      <c r="AV52" s="90" t="s">
        <v>58</v>
      </c>
      <c r="AW52" s="90" t="s">
        <v>59</v>
      </c>
      <c r="AX52" s="90" t="s">
        <v>60</v>
      </c>
      <c r="AY52" s="90" t="s">
        <v>61</v>
      </c>
      <c r="AZ52" s="90" t="s">
        <v>62</v>
      </c>
      <c r="BA52" s="90" t="s">
        <v>63</v>
      </c>
      <c r="BB52" s="90" t="s">
        <v>64</v>
      </c>
      <c r="BC52" s="90" t="s">
        <v>65</v>
      </c>
      <c r="BD52" s="91" t="s">
        <v>66</v>
      </c>
    </row>
    <row r="53" s="1" customFormat="1" ht="10.8" customHeight="1">
      <c r="B53" s="36"/>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41"/>
      <c r="AS53" s="92"/>
      <c r="AT53" s="93"/>
      <c r="AU53" s="93"/>
      <c r="AV53" s="93"/>
      <c r="AW53" s="93"/>
      <c r="AX53" s="93"/>
      <c r="AY53" s="93"/>
      <c r="AZ53" s="93"/>
      <c r="BA53" s="93"/>
      <c r="BB53" s="93"/>
      <c r="BC53" s="93"/>
      <c r="BD53" s="94"/>
    </row>
    <row r="54" s="5" customFormat="1" ht="32.4" customHeight="1">
      <c r="B54" s="95"/>
      <c r="C54" s="96" t="s">
        <v>67</v>
      </c>
      <c r="D54" s="97"/>
      <c r="E54" s="97"/>
      <c r="F54" s="97"/>
      <c r="G54" s="97"/>
      <c r="H54" s="97"/>
      <c r="I54" s="97"/>
      <c r="J54" s="97"/>
      <c r="K54" s="97"/>
      <c r="L54" s="97"/>
      <c r="M54" s="97"/>
      <c r="N54" s="97"/>
      <c r="O54" s="97"/>
      <c r="P54" s="97"/>
      <c r="Q54" s="97"/>
      <c r="R54" s="97"/>
      <c r="S54" s="97"/>
      <c r="T54" s="97"/>
      <c r="U54" s="97"/>
      <c r="V54" s="97"/>
      <c r="W54" s="97"/>
      <c r="X54" s="97"/>
      <c r="Y54" s="97"/>
      <c r="Z54" s="97"/>
      <c r="AA54" s="97"/>
      <c r="AB54" s="97"/>
      <c r="AC54" s="97"/>
      <c r="AD54" s="97"/>
      <c r="AE54" s="97"/>
      <c r="AF54" s="97"/>
      <c r="AG54" s="98">
        <f>ROUND(AG55+AG63,2)</f>
        <v>0</v>
      </c>
      <c r="AH54" s="98"/>
      <c r="AI54" s="98"/>
      <c r="AJ54" s="98"/>
      <c r="AK54" s="98"/>
      <c r="AL54" s="98"/>
      <c r="AM54" s="98"/>
      <c r="AN54" s="99">
        <f>SUM(AG54,AT54)</f>
        <v>0</v>
      </c>
      <c r="AO54" s="99"/>
      <c r="AP54" s="99"/>
      <c r="AQ54" s="100" t="s">
        <v>19</v>
      </c>
      <c r="AR54" s="101"/>
      <c r="AS54" s="102">
        <f>ROUND(AS55+AS63,2)</f>
        <v>0</v>
      </c>
      <c r="AT54" s="103">
        <f>ROUND(SUM(AV54:AW54),2)</f>
        <v>0</v>
      </c>
      <c r="AU54" s="104">
        <f>ROUND(AU55+AU63,5)</f>
        <v>0</v>
      </c>
      <c r="AV54" s="103">
        <f>ROUND(AZ54*L29,2)</f>
        <v>0</v>
      </c>
      <c r="AW54" s="103">
        <f>ROUND(BA54*L30,2)</f>
        <v>0</v>
      </c>
      <c r="AX54" s="103">
        <f>ROUND(BB54*L29,2)</f>
        <v>0</v>
      </c>
      <c r="AY54" s="103">
        <f>ROUND(BC54*L30,2)</f>
        <v>0</v>
      </c>
      <c r="AZ54" s="103">
        <f>ROUND(AZ55+AZ63,2)</f>
        <v>0</v>
      </c>
      <c r="BA54" s="103">
        <f>ROUND(BA55+BA63,2)</f>
        <v>0</v>
      </c>
      <c r="BB54" s="103">
        <f>ROUND(BB55+BB63,2)</f>
        <v>0</v>
      </c>
      <c r="BC54" s="103">
        <f>ROUND(BC55+BC63,2)</f>
        <v>0</v>
      </c>
      <c r="BD54" s="105">
        <f>ROUND(BD55+BD63,2)</f>
        <v>0</v>
      </c>
      <c r="BS54" s="106" t="s">
        <v>68</v>
      </c>
      <c r="BT54" s="106" t="s">
        <v>69</v>
      </c>
      <c r="BU54" s="107" t="s">
        <v>70</v>
      </c>
      <c r="BV54" s="106" t="s">
        <v>71</v>
      </c>
      <c r="BW54" s="106" t="s">
        <v>5</v>
      </c>
      <c r="BX54" s="106" t="s">
        <v>72</v>
      </c>
      <c r="CL54" s="106" t="s">
        <v>19</v>
      </c>
    </row>
    <row r="55" s="6" customFormat="1" ht="16.5" customHeight="1">
      <c r="B55" s="108"/>
      <c r="C55" s="109"/>
      <c r="D55" s="110" t="s">
        <v>73</v>
      </c>
      <c r="E55" s="110"/>
      <c r="F55" s="110"/>
      <c r="G55" s="110"/>
      <c r="H55" s="110"/>
      <c r="I55" s="111"/>
      <c r="J55" s="110" t="s">
        <v>74</v>
      </c>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2">
        <f>ROUND(SUM(AG56:AG62),2)</f>
        <v>0</v>
      </c>
      <c r="AH55" s="111"/>
      <c r="AI55" s="111"/>
      <c r="AJ55" s="111"/>
      <c r="AK55" s="111"/>
      <c r="AL55" s="111"/>
      <c r="AM55" s="111"/>
      <c r="AN55" s="113">
        <f>SUM(AG55,AT55)</f>
        <v>0</v>
      </c>
      <c r="AO55" s="111"/>
      <c r="AP55" s="111"/>
      <c r="AQ55" s="114" t="s">
        <v>75</v>
      </c>
      <c r="AR55" s="115"/>
      <c r="AS55" s="116">
        <f>ROUND(SUM(AS56:AS62),2)</f>
        <v>0</v>
      </c>
      <c r="AT55" s="117">
        <f>ROUND(SUM(AV55:AW55),2)</f>
        <v>0</v>
      </c>
      <c r="AU55" s="118">
        <f>ROUND(SUM(AU56:AU62),5)</f>
        <v>0</v>
      </c>
      <c r="AV55" s="117">
        <f>ROUND(AZ55*L29,2)</f>
        <v>0</v>
      </c>
      <c r="AW55" s="117">
        <f>ROUND(BA55*L30,2)</f>
        <v>0</v>
      </c>
      <c r="AX55" s="117">
        <f>ROUND(BB55*L29,2)</f>
        <v>0</v>
      </c>
      <c r="AY55" s="117">
        <f>ROUND(BC55*L30,2)</f>
        <v>0</v>
      </c>
      <c r="AZ55" s="117">
        <f>ROUND(SUM(AZ56:AZ62),2)</f>
        <v>0</v>
      </c>
      <c r="BA55" s="117">
        <f>ROUND(SUM(BA56:BA62),2)</f>
        <v>0</v>
      </c>
      <c r="BB55" s="117">
        <f>ROUND(SUM(BB56:BB62),2)</f>
        <v>0</v>
      </c>
      <c r="BC55" s="117">
        <f>ROUND(SUM(BC56:BC62),2)</f>
        <v>0</v>
      </c>
      <c r="BD55" s="119">
        <f>ROUND(SUM(BD56:BD62),2)</f>
        <v>0</v>
      </c>
      <c r="BS55" s="120" t="s">
        <v>68</v>
      </c>
      <c r="BT55" s="120" t="s">
        <v>76</v>
      </c>
      <c r="BU55" s="120" t="s">
        <v>70</v>
      </c>
      <c r="BV55" s="120" t="s">
        <v>71</v>
      </c>
      <c r="BW55" s="120" t="s">
        <v>77</v>
      </c>
      <c r="BX55" s="120" t="s">
        <v>5</v>
      </c>
      <c r="CL55" s="120" t="s">
        <v>19</v>
      </c>
      <c r="CM55" s="120" t="s">
        <v>78</v>
      </c>
    </row>
    <row r="56" s="3" customFormat="1" ht="16.5" customHeight="1">
      <c r="A56" s="121" t="s">
        <v>79</v>
      </c>
      <c r="B56" s="60"/>
      <c r="C56" s="122"/>
      <c r="D56" s="122"/>
      <c r="E56" s="123" t="s">
        <v>80</v>
      </c>
      <c r="F56" s="123"/>
      <c r="G56" s="123"/>
      <c r="H56" s="123"/>
      <c r="I56" s="123"/>
      <c r="J56" s="122"/>
      <c r="K56" s="123" t="s">
        <v>81</v>
      </c>
      <c r="L56" s="123"/>
      <c r="M56" s="123"/>
      <c r="N56" s="123"/>
      <c r="O56" s="123"/>
      <c r="P56" s="123"/>
      <c r="Q56" s="123"/>
      <c r="R56" s="123"/>
      <c r="S56" s="123"/>
      <c r="T56" s="123"/>
      <c r="U56" s="123"/>
      <c r="V56" s="123"/>
      <c r="W56" s="123"/>
      <c r="X56" s="123"/>
      <c r="Y56" s="123"/>
      <c r="Z56" s="123"/>
      <c r="AA56" s="123"/>
      <c r="AB56" s="123"/>
      <c r="AC56" s="123"/>
      <c r="AD56" s="123"/>
      <c r="AE56" s="123"/>
      <c r="AF56" s="123"/>
      <c r="AG56" s="124">
        <f>'PS101.1 - Vnější rozvod b...'!J32</f>
        <v>0</v>
      </c>
      <c r="AH56" s="122"/>
      <c r="AI56" s="122"/>
      <c r="AJ56" s="122"/>
      <c r="AK56" s="122"/>
      <c r="AL56" s="122"/>
      <c r="AM56" s="122"/>
      <c r="AN56" s="124">
        <f>SUM(AG56,AT56)</f>
        <v>0</v>
      </c>
      <c r="AO56" s="122"/>
      <c r="AP56" s="122"/>
      <c r="AQ56" s="125" t="s">
        <v>82</v>
      </c>
      <c r="AR56" s="62"/>
      <c r="AS56" s="126">
        <v>0</v>
      </c>
      <c r="AT56" s="127">
        <f>ROUND(SUM(AV56:AW56),2)</f>
        <v>0</v>
      </c>
      <c r="AU56" s="128">
        <f>'PS101.1 - Vnější rozvod b...'!P95</f>
        <v>0</v>
      </c>
      <c r="AV56" s="127">
        <f>'PS101.1 - Vnější rozvod b...'!J35</f>
        <v>0</v>
      </c>
      <c r="AW56" s="127">
        <f>'PS101.1 - Vnější rozvod b...'!J36</f>
        <v>0</v>
      </c>
      <c r="AX56" s="127">
        <f>'PS101.1 - Vnější rozvod b...'!J37</f>
        <v>0</v>
      </c>
      <c r="AY56" s="127">
        <f>'PS101.1 - Vnější rozvod b...'!J38</f>
        <v>0</v>
      </c>
      <c r="AZ56" s="127">
        <f>'PS101.1 - Vnější rozvod b...'!F35</f>
        <v>0</v>
      </c>
      <c r="BA56" s="127">
        <f>'PS101.1 - Vnější rozvod b...'!F36</f>
        <v>0</v>
      </c>
      <c r="BB56" s="127">
        <f>'PS101.1 - Vnější rozvod b...'!F37</f>
        <v>0</v>
      </c>
      <c r="BC56" s="127">
        <f>'PS101.1 - Vnější rozvod b...'!F38</f>
        <v>0</v>
      </c>
      <c r="BD56" s="129">
        <f>'PS101.1 - Vnější rozvod b...'!F39</f>
        <v>0</v>
      </c>
      <c r="BT56" s="130" t="s">
        <v>78</v>
      </c>
      <c r="BV56" s="130" t="s">
        <v>71</v>
      </c>
      <c r="BW56" s="130" t="s">
        <v>83</v>
      </c>
      <c r="BX56" s="130" t="s">
        <v>77</v>
      </c>
      <c r="CL56" s="130" t="s">
        <v>19</v>
      </c>
    </row>
    <row r="57" s="3" customFormat="1" ht="16.5" customHeight="1">
      <c r="A57" s="121" t="s">
        <v>79</v>
      </c>
      <c r="B57" s="60"/>
      <c r="C57" s="122"/>
      <c r="D57" s="122"/>
      <c r="E57" s="123" t="s">
        <v>84</v>
      </c>
      <c r="F57" s="123"/>
      <c r="G57" s="123"/>
      <c r="H57" s="123"/>
      <c r="I57" s="123"/>
      <c r="J57" s="122"/>
      <c r="K57" s="123" t="s">
        <v>85</v>
      </c>
      <c r="L57" s="123"/>
      <c r="M57" s="123"/>
      <c r="N57" s="123"/>
      <c r="O57" s="123"/>
      <c r="P57" s="123"/>
      <c r="Q57" s="123"/>
      <c r="R57" s="123"/>
      <c r="S57" s="123"/>
      <c r="T57" s="123"/>
      <c r="U57" s="123"/>
      <c r="V57" s="123"/>
      <c r="W57" s="123"/>
      <c r="X57" s="123"/>
      <c r="Y57" s="123"/>
      <c r="Z57" s="123"/>
      <c r="AA57" s="123"/>
      <c r="AB57" s="123"/>
      <c r="AC57" s="123"/>
      <c r="AD57" s="123"/>
      <c r="AE57" s="123"/>
      <c r="AF57" s="123"/>
      <c r="AG57" s="124">
        <f>'PS101.2 - Rozvod zemního ...'!J32</f>
        <v>0</v>
      </c>
      <c r="AH57" s="122"/>
      <c r="AI57" s="122"/>
      <c r="AJ57" s="122"/>
      <c r="AK57" s="122"/>
      <c r="AL57" s="122"/>
      <c r="AM57" s="122"/>
      <c r="AN57" s="124">
        <f>SUM(AG57,AT57)</f>
        <v>0</v>
      </c>
      <c r="AO57" s="122"/>
      <c r="AP57" s="122"/>
      <c r="AQ57" s="125" t="s">
        <v>82</v>
      </c>
      <c r="AR57" s="62"/>
      <c r="AS57" s="126">
        <v>0</v>
      </c>
      <c r="AT57" s="127">
        <f>ROUND(SUM(AV57:AW57),2)</f>
        <v>0</v>
      </c>
      <c r="AU57" s="128">
        <f>'PS101.2 - Rozvod zemního ...'!P91</f>
        <v>0</v>
      </c>
      <c r="AV57" s="127">
        <f>'PS101.2 - Rozvod zemního ...'!J35</f>
        <v>0</v>
      </c>
      <c r="AW57" s="127">
        <f>'PS101.2 - Rozvod zemního ...'!J36</f>
        <v>0</v>
      </c>
      <c r="AX57" s="127">
        <f>'PS101.2 - Rozvod zemního ...'!J37</f>
        <v>0</v>
      </c>
      <c r="AY57" s="127">
        <f>'PS101.2 - Rozvod zemního ...'!J38</f>
        <v>0</v>
      </c>
      <c r="AZ57" s="127">
        <f>'PS101.2 - Rozvod zemního ...'!F35</f>
        <v>0</v>
      </c>
      <c r="BA57" s="127">
        <f>'PS101.2 - Rozvod zemního ...'!F36</f>
        <v>0</v>
      </c>
      <c r="BB57" s="127">
        <f>'PS101.2 - Rozvod zemního ...'!F37</f>
        <v>0</v>
      </c>
      <c r="BC57" s="127">
        <f>'PS101.2 - Rozvod zemního ...'!F38</f>
        <v>0</v>
      </c>
      <c r="BD57" s="129">
        <f>'PS101.2 - Rozvod zemního ...'!F39</f>
        <v>0</v>
      </c>
      <c r="BT57" s="130" t="s">
        <v>78</v>
      </c>
      <c r="BV57" s="130" t="s">
        <v>71</v>
      </c>
      <c r="BW57" s="130" t="s">
        <v>86</v>
      </c>
      <c r="BX57" s="130" t="s">
        <v>77</v>
      </c>
      <c r="CL57" s="130" t="s">
        <v>19</v>
      </c>
    </row>
    <row r="58" s="3" customFormat="1" ht="16.5" customHeight="1">
      <c r="A58" s="121" t="s">
        <v>79</v>
      </c>
      <c r="B58" s="60"/>
      <c r="C58" s="122"/>
      <c r="D58" s="122"/>
      <c r="E58" s="123" t="s">
        <v>87</v>
      </c>
      <c r="F58" s="123"/>
      <c r="G58" s="123"/>
      <c r="H58" s="123"/>
      <c r="I58" s="123"/>
      <c r="J58" s="122"/>
      <c r="K58" s="123" t="s">
        <v>88</v>
      </c>
      <c r="L58" s="123"/>
      <c r="M58" s="123"/>
      <c r="N58" s="123"/>
      <c r="O58" s="123"/>
      <c r="P58" s="123"/>
      <c r="Q58" s="123"/>
      <c r="R58" s="123"/>
      <c r="S58" s="123"/>
      <c r="T58" s="123"/>
      <c r="U58" s="123"/>
      <c r="V58" s="123"/>
      <c r="W58" s="123"/>
      <c r="X58" s="123"/>
      <c r="Y58" s="123"/>
      <c r="Z58" s="123"/>
      <c r="AA58" s="123"/>
      <c r="AB58" s="123"/>
      <c r="AC58" s="123"/>
      <c r="AD58" s="123"/>
      <c r="AE58" s="123"/>
      <c r="AF58" s="123"/>
      <c r="AG58" s="124">
        <f>'PS101.3 - Rozvod bioplynu'!J32</f>
        <v>0</v>
      </c>
      <c r="AH58" s="122"/>
      <c r="AI58" s="122"/>
      <c r="AJ58" s="122"/>
      <c r="AK58" s="122"/>
      <c r="AL58" s="122"/>
      <c r="AM58" s="122"/>
      <c r="AN58" s="124">
        <f>SUM(AG58,AT58)</f>
        <v>0</v>
      </c>
      <c r="AO58" s="122"/>
      <c r="AP58" s="122"/>
      <c r="AQ58" s="125" t="s">
        <v>82</v>
      </c>
      <c r="AR58" s="62"/>
      <c r="AS58" s="126">
        <v>0</v>
      </c>
      <c r="AT58" s="127">
        <f>ROUND(SUM(AV58:AW58),2)</f>
        <v>0</v>
      </c>
      <c r="AU58" s="128">
        <f>'PS101.3 - Rozvod bioplynu'!P91</f>
        <v>0</v>
      </c>
      <c r="AV58" s="127">
        <f>'PS101.3 - Rozvod bioplynu'!J35</f>
        <v>0</v>
      </c>
      <c r="AW58" s="127">
        <f>'PS101.3 - Rozvod bioplynu'!J36</f>
        <v>0</v>
      </c>
      <c r="AX58" s="127">
        <f>'PS101.3 - Rozvod bioplynu'!J37</f>
        <v>0</v>
      </c>
      <c r="AY58" s="127">
        <f>'PS101.3 - Rozvod bioplynu'!J38</f>
        <v>0</v>
      </c>
      <c r="AZ58" s="127">
        <f>'PS101.3 - Rozvod bioplynu'!F35</f>
        <v>0</v>
      </c>
      <c r="BA58" s="127">
        <f>'PS101.3 - Rozvod bioplynu'!F36</f>
        <v>0</v>
      </c>
      <c r="BB58" s="127">
        <f>'PS101.3 - Rozvod bioplynu'!F37</f>
        <v>0</v>
      </c>
      <c r="BC58" s="127">
        <f>'PS101.3 - Rozvod bioplynu'!F38</f>
        <v>0</v>
      </c>
      <c r="BD58" s="129">
        <f>'PS101.3 - Rozvod bioplynu'!F39</f>
        <v>0</v>
      </c>
      <c r="BT58" s="130" t="s">
        <v>78</v>
      </c>
      <c r="BV58" s="130" t="s">
        <v>71</v>
      </c>
      <c r="BW58" s="130" t="s">
        <v>89</v>
      </c>
      <c r="BX58" s="130" t="s">
        <v>77</v>
      </c>
      <c r="CL58" s="130" t="s">
        <v>19</v>
      </c>
    </row>
    <row r="59" s="3" customFormat="1" ht="16.5" customHeight="1">
      <c r="A59" s="121" t="s">
        <v>79</v>
      </c>
      <c r="B59" s="60"/>
      <c r="C59" s="122"/>
      <c r="D59" s="122"/>
      <c r="E59" s="123" t="s">
        <v>90</v>
      </c>
      <c r="F59" s="123"/>
      <c r="G59" s="123"/>
      <c r="H59" s="123"/>
      <c r="I59" s="123"/>
      <c r="J59" s="122"/>
      <c r="K59" s="123" t="s">
        <v>91</v>
      </c>
      <c r="L59" s="123"/>
      <c r="M59" s="123"/>
      <c r="N59" s="123"/>
      <c r="O59" s="123"/>
      <c r="P59" s="123"/>
      <c r="Q59" s="123"/>
      <c r="R59" s="123"/>
      <c r="S59" s="123"/>
      <c r="T59" s="123"/>
      <c r="U59" s="123"/>
      <c r="V59" s="123"/>
      <c r="W59" s="123"/>
      <c r="X59" s="123"/>
      <c r="Y59" s="123"/>
      <c r="Z59" s="123"/>
      <c r="AA59" s="123"/>
      <c r="AB59" s="123"/>
      <c r="AC59" s="123"/>
      <c r="AD59" s="123"/>
      <c r="AE59" s="123"/>
      <c r="AF59" s="123"/>
      <c r="AG59" s="124">
        <f>'PS101.4 - Rozvod topné vody'!J32</f>
        <v>0</v>
      </c>
      <c r="AH59" s="122"/>
      <c r="AI59" s="122"/>
      <c r="AJ59" s="122"/>
      <c r="AK59" s="122"/>
      <c r="AL59" s="122"/>
      <c r="AM59" s="122"/>
      <c r="AN59" s="124">
        <f>SUM(AG59,AT59)</f>
        <v>0</v>
      </c>
      <c r="AO59" s="122"/>
      <c r="AP59" s="122"/>
      <c r="AQ59" s="125" t="s">
        <v>82</v>
      </c>
      <c r="AR59" s="62"/>
      <c r="AS59" s="126">
        <v>0</v>
      </c>
      <c r="AT59" s="127">
        <f>ROUND(SUM(AV59:AW59),2)</f>
        <v>0</v>
      </c>
      <c r="AU59" s="128">
        <f>'PS101.4 - Rozvod topné vody'!P93</f>
        <v>0</v>
      </c>
      <c r="AV59" s="127">
        <f>'PS101.4 - Rozvod topné vody'!J35</f>
        <v>0</v>
      </c>
      <c r="AW59" s="127">
        <f>'PS101.4 - Rozvod topné vody'!J36</f>
        <v>0</v>
      </c>
      <c r="AX59" s="127">
        <f>'PS101.4 - Rozvod topné vody'!J37</f>
        <v>0</v>
      </c>
      <c r="AY59" s="127">
        <f>'PS101.4 - Rozvod topné vody'!J38</f>
        <v>0</v>
      </c>
      <c r="AZ59" s="127">
        <f>'PS101.4 - Rozvod topné vody'!F35</f>
        <v>0</v>
      </c>
      <c r="BA59" s="127">
        <f>'PS101.4 - Rozvod topné vody'!F36</f>
        <v>0</v>
      </c>
      <c r="BB59" s="127">
        <f>'PS101.4 - Rozvod topné vody'!F37</f>
        <v>0</v>
      </c>
      <c r="BC59" s="127">
        <f>'PS101.4 - Rozvod topné vody'!F38</f>
        <v>0</v>
      </c>
      <c r="BD59" s="129">
        <f>'PS101.4 - Rozvod topné vody'!F39</f>
        <v>0</v>
      </c>
      <c r="BT59" s="130" t="s">
        <v>78</v>
      </c>
      <c r="BV59" s="130" t="s">
        <v>71</v>
      </c>
      <c r="BW59" s="130" t="s">
        <v>92</v>
      </c>
      <c r="BX59" s="130" t="s">
        <v>77</v>
      </c>
      <c r="CL59" s="130" t="s">
        <v>19</v>
      </c>
    </row>
    <row r="60" s="3" customFormat="1" ht="16.5" customHeight="1">
      <c r="A60" s="121" t="s">
        <v>79</v>
      </c>
      <c r="B60" s="60"/>
      <c r="C60" s="122"/>
      <c r="D60" s="122"/>
      <c r="E60" s="123" t="s">
        <v>93</v>
      </c>
      <c r="F60" s="123"/>
      <c r="G60" s="123"/>
      <c r="H60" s="123"/>
      <c r="I60" s="123"/>
      <c r="J60" s="122"/>
      <c r="K60" s="123" t="s">
        <v>94</v>
      </c>
      <c r="L60" s="123"/>
      <c r="M60" s="123"/>
      <c r="N60" s="123"/>
      <c r="O60" s="123"/>
      <c r="P60" s="123"/>
      <c r="Q60" s="123"/>
      <c r="R60" s="123"/>
      <c r="S60" s="123"/>
      <c r="T60" s="123"/>
      <c r="U60" s="123"/>
      <c r="V60" s="123"/>
      <c r="W60" s="123"/>
      <c r="X60" s="123"/>
      <c r="Y60" s="123"/>
      <c r="Z60" s="123"/>
      <c r="AA60" s="123"/>
      <c r="AB60" s="123"/>
      <c r="AC60" s="123"/>
      <c r="AD60" s="123"/>
      <c r="AE60" s="123"/>
      <c r="AF60" s="123"/>
      <c r="AG60" s="124">
        <f>'PS101.5 - Zařízení včetně...'!J32</f>
        <v>0</v>
      </c>
      <c r="AH60" s="122"/>
      <c r="AI60" s="122"/>
      <c r="AJ60" s="122"/>
      <c r="AK60" s="122"/>
      <c r="AL60" s="122"/>
      <c r="AM60" s="122"/>
      <c r="AN60" s="124">
        <f>SUM(AG60,AT60)</f>
        <v>0</v>
      </c>
      <c r="AO60" s="122"/>
      <c r="AP60" s="122"/>
      <c r="AQ60" s="125" t="s">
        <v>82</v>
      </c>
      <c r="AR60" s="62"/>
      <c r="AS60" s="126">
        <v>0</v>
      </c>
      <c r="AT60" s="127">
        <f>ROUND(SUM(AV60:AW60),2)</f>
        <v>0</v>
      </c>
      <c r="AU60" s="128">
        <f>'PS101.5 - Zařízení včetně...'!P88</f>
        <v>0</v>
      </c>
      <c r="AV60" s="127">
        <f>'PS101.5 - Zařízení včetně...'!J35</f>
        <v>0</v>
      </c>
      <c r="AW60" s="127">
        <f>'PS101.5 - Zařízení včetně...'!J36</f>
        <v>0</v>
      </c>
      <c r="AX60" s="127">
        <f>'PS101.5 - Zařízení včetně...'!J37</f>
        <v>0</v>
      </c>
      <c r="AY60" s="127">
        <f>'PS101.5 - Zařízení včetně...'!J38</f>
        <v>0</v>
      </c>
      <c r="AZ60" s="127">
        <f>'PS101.5 - Zařízení včetně...'!F35</f>
        <v>0</v>
      </c>
      <c r="BA60" s="127">
        <f>'PS101.5 - Zařízení včetně...'!F36</f>
        <v>0</v>
      </c>
      <c r="BB60" s="127">
        <f>'PS101.5 - Zařízení včetně...'!F37</f>
        <v>0</v>
      </c>
      <c r="BC60" s="127">
        <f>'PS101.5 - Zařízení včetně...'!F38</f>
        <v>0</v>
      </c>
      <c r="BD60" s="129">
        <f>'PS101.5 - Zařízení včetně...'!F39</f>
        <v>0</v>
      </c>
      <c r="BT60" s="130" t="s">
        <v>78</v>
      </c>
      <c r="BV60" s="130" t="s">
        <v>71</v>
      </c>
      <c r="BW60" s="130" t="s">
        <v>95</v>
      </c>
      <c r="BX60" s="130" t="s">
        <v>77</v>
      </c>
      <c r="CL60" s="130" t="s">
        <v>19</v>
      </c>
    </row>
    <row r="61" s="3" customFormat="1" ht="16.5" customHeight="1">
      <c r="A61" s="121" t="s">
        <v>79</v>
      </c>
      <c r="B61" s="60"/>
      <c r="C61" s="122"/>
      <c r="D61" s="122"/>
      <c r="E61" s="123" t="s">
        <v>96</v>
      </c>
      <c r="F61" s="123"/>
      <c r="G61" s="123"/>
      <c r="H61" s="123"/>
      <c r="I61" s="123"/>
      <c r="J61" s="122"/>
      <c r="K61" s="123" t="s">
        <v>97</v>
      </c>
      <c r="L61" s="123"/>
      <c r="M61" s="123"/>
      <c r="N61" s="123"/>
      <c r="O61" s="123"/>
      <c r="P61" s="123"/>
      <c r="Q61" s="123"/>
      <c r="R61" s="123"/>
      <c r="S61" s="123"/>
      <c r="T61" s="123"/>
      <c r="U61" s="123"/>
      <c r="V61" s="123"/>
      <c r="W61" s="123"/>
      <c r="X61" s="123"/>
      <c r="Y61" s="123"/>
      <c r="Z61" s="123"/>
      <c r="AA61" s="123"/>
      <c r="AB61" s="123"/>
      <c r="AC61" s="123"/>
      <c r="AD61" s="123"/>
      <c r="AE61" s="123"/>
      <c r="AF61" s="123"/>
      <c r="AG61" s="124">
        <f>'PS101.6 - Elektroinstalace'!J32</f>
        <v>0</v>
      </c>
      <c r="AH61" s="122"/>
      <c r="AI61" s="122"/>
      <c r="AJ61" s="122"/>
      <c r="AK61" s="122"/>
      <c r="AL61" s="122"/>
      <c r="AM61" s="122"/>
      <c r="AN61" s="124">
        <f>SUM(AG61,AT61)</f>
        <v>0</v>
      </c>
      <c r="AO61" s="122"/>
      <c r="AP61" s="122"/>
      <c r="AQ61" s="125" t="s">
        <v>82</v>
      </c>
      <c r="AR61" s="62"/>
      <c r="AS61" s="126">
        <v>0</v>
      </c>
      <c r="AT61" s="127">
        <f>ROUND(SUM(AV61:AW61),2)</f>
        <v>0</v>
      </c>
      <c r="AU61" s="128">
        <f>'PS101.6 - Elektroinstalace'!P87</f>
        <v>0</v>
      </c>
      <c r="AV61" s="127">
        <f>'PS101.6 - Elektroinstalace'!J35</f>
        <v>0</v>
      </c>
      <c r="AW61" s="127">
        <f>'PS101.6 - Elektroinstalace'!J36</f>
        <v>0</v>
      </c>
      <c r="AX61" s="127">
        <f>'PS101.6 - Elektroinstalace'!J37</f>
        <v>0</v>
      </c>
      <c r="AY61" s="127">
        <f>'PS101.6 - Elektroinstalace'!J38</f>
        <v>0</v>
      </c>
      <c r="AZ61" s="127">
        <f>'PS101.6 - Elektroinstalace'!F35</f>
        <v>0</v>
      </c>
      <c r="BA61" s="127">
        <f>'PS101.6 - Elektroinstalace'!F36</f>
        <v>0</v>
      </c>
      <c r="BB61" s="127">
        <f>'PS101.6 - Elektroinstalace'!F37</f>
        <v>0</v>
      </c>
      <c r="BC61" s="127">
        <f>'PS101.6 - Elektroinstalace'!F38</f>
        <v>0</v>
      </c>
      <c r="BD61" s="129">
        <f>'PS101.6 - Elektroinstalace'!F39</f>
        <v>0</v>
      </c>
      <c r="BT61" s="130" t="s">
        <v>78</v>
      </c>
      <c r="BV61" s="130" t="s">
        <v>71</v>
      </c>
      <c r="BW61" s="130" t="s">
        <v>98</v>
      </c>
      <c r="BX61" s="130" t="s">
        <v>77</v>
      </c>
      <c r="CL61" s="130" t="s">
        <v>19</v>
      </c>
    </row>
    <row r="62" s="3" customFormat="1" ht="16.5" customHeight="1">
      <c r="A62" s="121" t="s">
        <v>79</v>
      </c>
      <c r="B62" s="60"/>
      <c r="C62" s="122"/>
      <c r="D62" s="122"/>
      <c r="E62" s="123" t="s">
        <v>99</v>
      </c>
      <c r="F62" s="123"/>
      <c r="G62" s="123"/>
      <c r="H62" s="123"/>
      <c r="I62" s="123"/>
      <c r="J62" s="122"/>
      <c r="K62" s="123" t="s">
        <v>100</v>
      </c>
      <c r="L62" s="123"/>
      <c r="M62" s="123"/>
      <c r="N62" s="123"/>
      <c r="O62" s="123"/>
      <c r="P62" s="123"/>
      <c r="Q62" s="123"/>
      <c r="R62" s="123"/>
      <c r="S62" s="123"/>
      <c r="T62" s="123"/>
      <c r="U62" s="123"/>
      <c r="V62" s="123"/>
      <c r="W62" s="123"/>
      <c r="X62" s="123"/>
      <c r="Y62" s="123"/>
      <c r="Z62" s="123"/>
      <c r="AA62" s="123"/>
      <c r="AB62" s="123"/>
      <c r="AC62" s="123"/>
      <c r="AD62" s="123"/>
      <c r="AE62" s="123"/>
      <c r="AF62" s="123"/>
      <c r="AG62" s="124">
        <f>'PS101.7 - Demontáže'!J32</f>
        <v>0</v>
      </c>
      <c r="AH62" s="122"/>
      <c r="AI62" s="122"/>
      <c r="AJ62" s="122"/>
      <c r="AK62" s="122"/>
      <c r="AL62" s="122"/>
      <c r="AM62" s="122"/>
      <c r="AN62" s="124">
        <f>SUM(AG62,AT62)</f>
        <v>0</v>
      </c>
      <c r="AO62" s="122"/>
      <c r="AP62" s="122"/>
      <c r="AQ62" s="125" t="s">
        <v>82</v>
      </c>
      <c r="AR62" s="62"/>
      <c r="AS62" s="126">
        <v>0</v>
      </c>
      <c r="AT62" s="127">
        <f>ROUND(SUM(AV62:AW62),2)</f>
        <v>0</v>
      </c>
      <c r="AU62" s="128">
        <f>'PS101.7 - Demontáže'!P88</f>
        <v>0</v>
      </c>
      <c r="AV62" s="127">
        <f>'PS101.7 - Demontáže'!J35</f>
        <v>0</v>
      </c>
      <c r="AW62" s="127">
        <f>'PS101.7 - Demontáže'!J36</f>
        <v>0</v>
      </c>
      <c r="AX62" s="127">
        <f>'PS101.7 - Demontáže'!J37</f>
        <v>0</v>
      </c>
      <c r="AY62" s="127">
        <f>'PS101.7 - Demontáže'!J38</f>
        <v>0</v>
      </c>
      <c r="AZ62" s="127">
        <f>'PS101.7 - Demontáže'!F35</f>
        <v>0</v>
      </c>
      <c r="BA62" s="127">
        <f>'PS101.7 - Demontáže'!F36</f>
        <v>0</v>
      </c>
      <c r="BB62" s="127">
        <f>'PS101.7 - Demontáže'!F37</f>
        <v>0</v>
      </c>
      <c r="BC62" s="127">
        <f>'PS101.7 - Demontáže'!F38</f>
        <v>0</v>
      </c>
      <c r="BD62" s="129">
        <f>'PS101.7 - Demontáže'!F39</f>
        <v>0</v>
      </c>
      <c r="BT62" s="130" t="s">
        <v>78</v>
      </c>
      <c r="BV62" s="130" t="s">
        <v>71</v>
      </c>
      <c r="BW62" s="130" t="s">
        <v>101</v>
      </c>
      <c r="BX62" s="130" t="s">
        <v>77</v>
      </c>
      <c r="CL62" s="130" t="s">
        <v>19</v>
      </c>
    </row>
    <row r="63" s="6" customFormat="1" ht="16.5" customHeight="1">
      <c r="A63" s="121" t="s">
        <v>79</v>
      </c>
      <c r="B63" s="108"/>
      <c r="C63" s="109"/>
      <c r="D63" s="110" t="s">
        <v>102</v>
      </c>
      <c r="E63" s="110"/>
      <c r="F63" s="110"/>
      <c r="G63" s="110"/>
      <c r="H63" s="110"/>
      <c r="I63" s="111"/>
      <c r="J63" s="110" t="s">
        <v>103</v>
      </c>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3">
        <f>'VON - Vedlejší a ostatní ...'!J30</f>
        <v>0</v>
      </c>
      <c r="AH63" s="111"/>
      <c r="AI63" s="111"/>
      <c r="AJ63" s="111"/>
      <c r="AK63" s="111"/>
      <c r="AL63" s="111"/>
      <c r="AM63" s="111"/>
      <c r="AN63" s="113">
        <f>SUM(AG63,AT63)</f>
        <v>0</v>
      </c>
      <c r="AO63" s="111"/>
      <c r="AP63" s="111"/>
      <c r="AQ63" s="114" t="s">
        <v>102</v>
      </c>
      <c r="AR63" s="115"/>
      <c r="AS63" s="131">
        <v>0</v>
      </c>
      <c r="AT63" s="132">
        <f>ROUND(SUM(AV63:AW63),2)</f>
        <v>0</v>
      </c>
      <c r="AU63" s="133">
        <f>'VON - Vedlejší a ostatní ...'!P84</f>
        <v>0</v>
      </c>
      <c r="AV63" s="132">
        <f>'VON - Vedlejší a ostatní ...'!J33</f>
        <v>0</v>
      </c>
      <c r="AW63" s="132">
        <f>'VON - Vedlejší a ostatní ...'!J34</f>
        <v>0</v>
      </c>
      <c r="AX63" s="132">
        <f>'VON - Vedlejší a ostatní ...'!J35</f>
        <v>0</v>
      </c>
      <c r="AY63" s="132">
        <f>'VON - Vedlejší a ostatní ...'!J36</f>
        <v>0</v>
      </c>
      <c r="AZ63" s="132">
        <f>'VON - Vedlejší a ostatní ...'!F33</f>
        <v>0</v>
      </c>
      <c r="BA63" s="132">
        <f>'VON - Vedlejší a ostatní ...'!F34</f>
        <v>0</v>
      </c>
      <c r="BB63" s="132">
        <f>'VON - Vedlejší a ostatní ...'!F35</f>
        <v>0</v>
      </c>
      <c r="BC63" s="132">
        <f>'VON - Vedlejší a ostatní ...'!F36</f>
        <v>0</v>
      </c>
      <c r="BD63" s="134">
        <f>'VON - Vedlejší a ostatní ...'!F37</f>
        <v>0</v>
      </c>
      <c r="BT63" s="120" t="s">
        <v>76</v>
      </c>
      <c r="BV63" s="120" t="s">
        <v>71</v>
      </c>
      <c r="BW63" s="120" t="s">
        <v>104</v>
      </c>
      <c r="BX63" s="120" t="s">
        <v>5</v>
      </c>
      <c r="CL63" s="120" t="s">
        <v>19</v>
      </c>
      <c r="CM63" s="120" t="s">
        <v>78</v>
      </c>
    </row>
    <row r="64" s="1" customFormat="1" ht="30" customHeight="1">
      <c r="B64" s="36"/>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41"/>
    </row>
    <row r="65" s="1" customFormat="1" ht="6.96" customHeight="1">
      <c r="B65" s="56"/>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41"/>
    </row>
  </sheetData>
  <sheetProtection sheet="1" formatColumns="0" formatRows="0" objects="1" scenarios="1" spinCount="100000" saltValue="2a6dNL4u6hWkvqCxL93e8NqbPmglVb6z4mtm07MHqeXev2wneJWP9Kwxb+uzfBtZeYp1M9a93ODD09z3s8mhbA==" hashValue="5pVERUiWRZRH7KKSHsgrucggFZvKaF++YwNoWnP94YVq7bvQ74K0/JecpXHs15NB2f8WjEdPo6LwO2EKnTz0dw==" algorithmName="SHA-512" password="CC35"/>
  <mergeCells count="74">
    <mergeCell ref="W31:AE31"/>
    <mergeCell ref="BE5:BE32"/>
    <mergeCell ref="AK26:AO26"/>
    <mergeCell ref="W29:AE29"/>
    <mergeCell ref="AK29:AO29"/>
    <mergeCell ref="W30:AE30"/>
    <mergeCell ref="AK30:AO30"/>
    <mergeCell ref="AK31:AO31"/>
    <mergeCell ref="W32:AE32"/>
    <mergeCell ref="AK32:AO32"/>
    <mergeCell ref="W33:AE33"/>
    <mergeCell ref="AK33:AO33"/>
    <mergeCell ref="X35:AB35"/>
    <mergeCell ref="AK35:AO35"/>
    <mergeCell ref="AR2:BE2"/>
    <mergeCell ref="AS49:AT51"/>
    <mergeCell ref="AM50:AP50"/>
    <mergeCell ref="L45:AO45"/>
    <mergeCell ref="AM47:AN47"/>
    <mergeCell ref="AM49:AP49"/>
    <mergeCell ref="K5:AO5"/>
    <mergeCell ref="K6:AO6"/>
    <mergeCell ref="E14:AJ14"/>
    <mergeCell ref="E23:AN23"/>
    <mergeCell ref="L28:P28"/>
    <mergeCell ref="W28:AE28"/>
    <mergeCell ref="AK28:AO28"/>
    <mergeCell ref="L29:P29"/>
    <mergeCell ref="L30:P30"/>
    <mergeCell ref="L31:P31"/>
    <mergeCell ref="L32:P32"/>
    <mergeCell ref="L33:P33"/>
    <mergeCell ref="AN61:AP61"/>
    <mergeCell ref="AN58:AP58"/>
    <mergeCell ref="AN59:AP59"/>
    <mergeCell ref="AN60:AP60"/>
    <mergeCell ref="AN62:AP62"/>
    <mergeCell ref="AN63:AP63"/>
    <mergeCell ref="E62:I62"/>
    <mergeCell ref="D55:H55"/>
    <mergeCell ref="E56:I56"/>
    <mergeCell ref="E57:I57"/>
    <mergeCell ref="E58:I58"/>
    <mergeCell ref="E59:I59"/>
    <mergeCell ref="E60:I60"/>
    <mergeCell ref="E61:I61"/>
    <mergeCell ref="D63:H63"/>
    <mergeCell ref="AN52:AP52"/>
    <mergeCell ref="AG52:AM52"/>
    <mergeCell ref="AN55:AP55"/>
    <mergeCell ref="AG55:AM55"/>
    <mergeCell ref="AN56:AP56"/>
    <mergeCell ref="AG56:AM56"/>
    <mergeCell ref="AN57:AP57"/>
    <mergeCell ref="AG57:AM57"/>
    <mergeCell ref="AG58:AM58"/>
    <mergeCell ref="AG59:AM59"/>
    <mergeCell ref="AG60:AM60"/>
    <mergeCell ref="AG61:AM61"/>
    <mergeCell ref="AG62:AM62"/>
    <mergeCell ref="AG63:AM63"/>
    <mergeCell ref="AG54:AM54"/>
    <mergeCell ref="AN54:AP54"/>
    <mergeCell ref="C52:G52"/>
    <mergeCell ref="I52:AF52"/>
    <mergeCell ref="J55:AF55"/>
    <mergeCell ref="K56:AF56"/>
    <mergeCell ref="K57:AF57"/>
    <mergeCell ref="K58:AF58"/>
    <mergeCell ref="K59:AF59"/>
    <mergeCell ref="K60:AF60"/>
    <mergeCell ref="K61:AF61"/>
    <mergeCell ref="K62:AF62"/>
    <mergeCell ref="J63:AF63"/>
  </mergeCells>
  <hyperlinks>
    <hyperlink ref="A56" location="'PS101.1 - Vnější rozvod b...'!C2" display="/"/>
    <hyperlink ref="A57" location="'PS101.2 - Rozvod zemního ...'!C2" display="/"/>
    <hyperlink ref="A58" location="'PS101.3 - Rozvod bioplynu'!C2" display="/"/>
    <hyperlink ref="A59" location="'PS101.4 - Rozvod topné vody'!C2" display="/"/>
    <hyperlink ref="A60" location="'PS101.5 - Zařízení včetně...'!C2" display="/"/>
    <hyperlink ref="A61" location="'PS101.6 - Elektroinstalace'!C2" display="/"/>
    <hyperlink ref="A62" location="'PS101.7 - Demontáže'!C2" display="/"/>
    <hyperlink ref="A63" location="'VON - Vedlejší a ostatní ...'!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50.83" customWidth="1"/>
    <col min="7" max="7" width="7" customWidth="1"/>
    <col min="8" max="8" width="11.5" customWidth="1"/>
    <col min="9" max="9" width="20.17" style="135"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5" t="s">
        <v>83</v>
      </c>
    </row>
    <row r="3" ht="6.96" customHeight="1">
      <c r="B3" s="136"/>
      <c r="C3" s="137"/>
      <c r="D3" s="137"/>
      <c r="E3" s="137"/>
      <c r="F3" s="137"/>
      <c r="G3" s="137"/>
      <c r="H3" s="137"/>
      <c r="I3" s="138"/>
      <c r="J3" s="137"/>
      <c r="K3" s="137"/>
      <c r="L3" s="18"/>
      <c r="AT3" s="15" t="s">
        <v>78</v>
      </c>
    </row>
    <row r="4" ht="24.96" customHeight="1">
      <c r="B4" s="18"/>
      <c r="D4" s="139" t="s">
        <v>105</v>
      </c>
      <c r="L4" s="18"/>
      <c r="M4" s="140" t="s">
        <v>10</v>
      </c>
      <c r="AT4" s="15" t="s">
        <v>4</v>
      </c>
    </row>
    <row r="5" ht="6.96" customHeight="1">
      <c r="B5" s="18"/>
      <c r="L5" s="18"/>
    </row>
    <row r="6" ht="12" customHeight="1">
      <c r="B6" s="18"/>
      <c r="D6" s="141" t="s">
        <v>16</v>
      </c>
      <c r="L6" s="18"/>
    </row>
    <row r="7" ht="16.5" customHeight="1">
      <c r="B7" s="18"/>
      <c r="E7" s="142" t="str">
        <f>'Rekapitulace stavby'!K6</f>
        <v>Oprava topného systému a kalového hospodářství na ČOV Vrchlabí - Podhůří</v>
      </c>
      <c r="F7" s="141"/>
      <c r="G7" s="141"/>
      <c r="H7" s="141"/>
      <c r="L7" s="18"/>
    </row>
    <row r="8" ht="12" customHeight="1">
      <c r="B8" s="18"/>
      <c r="D8" s="141" t="s">
        <v>106</v>
      </c>
      <c r="L8" s="18"/>
    </row>
    <row r="9" s="1" customFormat="1" ht="16.5" customHeight="1">
      <c r="B9" s="41"/>
      <c r="E9" s="142" t="s">
        <v>107</v>
      </c>
      <c r="F9" s="1"/>
      <c r="G9" s="1"/>
      <c r="H9" s="1"/>
      <c r="I9" s="143"/>
      <c r="L9" s="41"/>
    </row>
    <row r="10" s="1" customFormat="1" ht="12" customHeight="1">
      <c r="B10" s="41"/>
      <c r="D10" s="141" t="s">
        <v>108</v>
      </c>
      <c r="I10" s="143"/>
      <c r="L10" s="41"/>
    </row>
    <row r="11" s="1" customFormat="1" ht="36.96" customHeight="1">
      <c r="B11" s="41"/>
      <c r="E11" s="144" t="s">
        <v>109</v>
      </c>
      <c r="F11" s="1"/>
      <c r="G11" s="1"/>
      <c r="H11" s="1"/>
      <c r="I11" s="143"/>
      <c r="L11" s="41"/>
    </row>
    <row r="12" s="1" customFormat="1">
      <c r="B12" s="41"/>
      <c r="I12" s="143"/>
      <c r="L12" s="41"/>
    </row>
    <row r="13" s="1" customFormat="1" ht="12" customHeight="1">
      <c r="B13" s="41"/>
      <c r="D13" s="141" t="s">
        <v>18</v>
      </c>
      <c r="F13" s="130" t="s">
        <v>19</v>
      </c>
      <c r="I13" s="145" t="s">
        <v>20</v>
      </c>
      <c r="J13" s="130" t="s">
        <v>19</v>
      </c>
      <c r="L13" s="41"/>
    </row>
    <row r="14" s="1" customFormat="1" ht="12" customHeight="1">
      <c r="B14" s="41"/>
      <c r="D14" s="141" t="s">
        <v>21</v>
      </c>
      <c r="F14" s="130" t="s">
        <v>22</v>
      </c>
      <c r="I14" s="145" t="s">
        <v>23</v>
      </c>
      <c r="J14" s="146" t="str">
        <f>'Rekapitulace stavby'!AN8</f>
        <v>27. 5. 2019</v>
      </c>
      <c r="L14" s="41"/>
    </row>
    <row r="15" s="1" customFormat="1" ht="10.8" customHeight="1">
      <c r="B15" s="41"/>
      <c r="I15" s="143"/>
      <c r="L15" s="41"/>
    </row>
    <row r="16" s="1" customFormat="1" ht="12" customHeight="1">
      <c r="B16" s="41"/>
      <c r="D16" s="141" t="s">
        <v>25</v>
      </c>
      <c r="I16" s="145" t="s">
        <v>26</v>
      </c>
      <c r="J16" s="130" t="str">
        <f>IF('Rekapitulace stavby'!AN10="","",'Rekapitulace stavby'!AN10)</f>
        <v/>
      </c>
      <c r="L16" s="41"/>
    </row>
    <row r="17" s="1" customFormat="1" ht="18" customHeight="1">
      <c r="B17" s="41"/>
      <c r="E17" s="130" t="str">
        <f>IF('Rekapitulace stavby'!E11="","",'Rekapitulace stavby'!E11)</f>
        <v xml:space="preserve"> </v>
      </c>
      <c r="I17" s="145" t="s">
        <v>27</v>
      </c>
      <c r="J17" s="130" t="str">
        <f>IF('Rekapitulace stavby'!AN11="","",'Rekapitulace stavby'!AN11)</f>
        <v/>
      </c>
      <c r="L17" s="41"/>
    </row>
    <row r="18" s="1" customFormat="1" ht="6.96" customHeight="1">
      <c r="B18" s="41"/>
      <c r="I18" s="143"/>
      <c r="L18" s="41"/>
    </row>
    <row r="19" s="1" customFormat="1" ht="12" customHeight="1">
      <c r="B19" s="41"/>
      <c r="D19" s="141" t="s">
        <v>28</v>
      </c>
      <c r="I19" s="145" t="s">
        <v>26</v>
      </c>
      <c r="J19" s="31" t="str">
        <f>'Rekapitulace stavby'!AN13</f>
        <v>Vyplň údaj</v>
      </c>
      <c r="L19" s="41"/>
    </row>
    <row r="20" s="1" customFormat="1" ht="18" customHeight="1">
      <c r="B20" s="41"/>
      <c r="E20" s="31" t="str">
        <f>'Rekapitulace stavby'!E14</f>
        <v>Vyplň údaj</v>
      </c>
      <c r="F20" s="130"/>
      <c r="G20" s="130"/>
      <c r="H20" s="130"/>
      <c r="I20" s="145" t="s">
        <v>27</v>
      </c>
      <c r="J20" s="31" t="str">
        <f>'Rekapitulace stavby'!AN14</f>
        <v>Vyplň údaj</v>
      </c>
      <c r="L20" s="41"/>
    </row>
    <row r="21" s="1" customFormat="1" ht="6.96" customHeight="1">
      <c r="B21" s="41"/>
      <c r="I21" s="143"/>
      <c r="L21" s="41"/>
    </row>
    <row r="22" s="1" customFormat="1" ht="12" customHeight="1">
      <c r="B22" s="41"/>
      <c r="D22" s="141" t="s">
        <v>30</v>
      </c>
      <c r="I22" s="145" t="s">
        <v>26</v>
      </c>
      <c r="J22" s="130" t="str">
        <f>IF('Rekapitulace stavby'!AN16="","",'Rekapitulace stavby'!AN16)</f>
        <v/>
      </c>
      <c r="L22" s="41"/>
    </row>
    <row r="23" s="1" customFormat="1" ht="18" customHeight="1">
      <c r="B23" s="41"/>
      <c r="E23" s="130" t="str">
        <f>IF('Rekapitulace stavby'!E17="","",'Rekapitulace stavby'!E17)</f>
        <v xml:space="preserve"> </v>
      </c>
      <c r="I23" s="145" t="s">
        <v>27</v>
      </c>
      <c r="J23" s="130" t="str">
        <f>IF('Rekapitulace stavby'!AN17="","",'Rekapitulace stavby'!AN17)</f>
        <v/>
      </c>
      <c r="L23" s="41"/>
    </row>
    <row r="24" s="1" customFormat="1" ht="6.96" customHeight="1">
      <c r="B24" s="41"/>
      <c r="I24" s="143"/>
      <c r="L24" s="41"/>
    </row>
    <row r="25" s="1" customFormat="1" ht="12" customHeight="1">
      <c r="B25" s="41"/>
      <c r="D25" s="141" t="s">
        <v>32</v>
      </c>
      <c r="I25" s="145" t="s">
        <v>26</v>
      </c>
      <c r="J25" s="130" t="str">
        <f>IF('Rekapitulace stavby'!AN19="","",'Rekapitulace stavby'!AN19)</f>
        <v/>
      </c>
      <c r="L25" s="41"/>
    </row>
    <row r="26" s="1" customFormat="1" ht="18" customHeight="1">
      <c r="B26" s="41"/>
      <c r="E26" s="130" t="str">
        <f>IF('Rekapitulace stavby'!E20="","",'Rekapitulace stavby'!E20)</f>
        <v xml:space="preserve"> </v>
      </c>
      <c r="I26" s="145" t="s">
        <v>27</v>
      </c>
      <c r="J26" s="130" t="str">
        <f>IF('Rekapitulace stavby'!AN20="","",'Rekapitulace stavby'!AN20)</f>
        <v/>
      </c>
      <c r="L26" s="41"/>
    </row>
    <row r="27" s="1" customFormat="1" ht="6.96" customHeight="1">
      <c r="B27" s="41"/>
      <c r="I27" s="143"/>
      <c r="L27" s="41"/>
    </row>
    <row r="28" s="1" customFormat="1" ht="12" customHeight="1">
      <c r="B28" s="41"/>
      <c r="D28" s="141" t="s">
        <v>33</v>
      </c>
      <c r="I28" s="143"/>
      <c r="L28" s="41"/>
    </row>
    <row r="29" s="7" customFormat="1" ht="16.5" customHeight="1">
      <c r="B29" s="147"/>
      <c r="E29" s="148" t="s">
        <v>19</v>
      </c>
      <c r="F29" s="148"/>
      <c r="G29" s="148"/>
      <c r="H29" s="148"/>
      <c r="I29" s="149"/>
      <c r="L29" s="147"/>
    </row>
    <row r="30" s="1" customFormat="1" ht="6.96" customHeight="1">
      <c r="B30" s="41"/>
      <c r="I30" s="143"/>
      <c r="L30" s="41"/>
    </row>
    <row r="31" s="1" customFormat="1" ht="6.96" customHeight="1">
      <c r="B31" s="41"/>
      <c r="D31" s="73"/>
      <c r="E31" s="73"/>
      <c r="F31" s="73"/>
      <c r="G31" s="73"/>
      <c r="H31" s="73"/>
      <c r="I31" s="150"/>
      <c r="J31" s="73"/>
      <c r="K31" s="73"/>
      <c r="L31" s="41"/>
    </row>
    <row r="32" s="1" customFormat="1" ht="25.44" customHeight="1">
      <c r="B32" s="41"/>
      <c r="D32" s="151" t="s">
        <v>35</v>
      </c>
      <c r="I32" s="143"/>
      <c r="J32" s="152">
        <f>ROUND(J95, 2)</f>
        <v>0</v>
      </c>
      <c r="L32" s="41"/>
    </row>
    <row r="33" s="1" customFormat="1" ht="6.96" customHeight="1">
      <c r="B33" s="41"/>
      <c r="D33" s="73"/>
      <c r="E33" s="73"/>
      <c r="F33" s="73"/>
      <c r="G33" s="73"/>
      <c r="H33" s="73"/>
      <c r="I33" s="150"/>
      <c r="J33" s="73"/>
      <c r="K33" s="73"/>
      <c r="L33" s="41"/>
    </row>
    <row r="34" s="1" customFormat="1" ht="14.4" customHeight="1">
      <c r="B34" s="41"/>
      <c r="F34" s="153" t="s">
        <v>37</v>
      </c>
      <c r="I34" s="154" t="s">
        <v>36</v>
      </c>
      <c r="J34" s="153" t="s">
        <v>38</v>
      </c>
      <c r="L34" s="41"/>
    </row>
    <row r="35" s="1" customFormat="1" ht="14.4" customHeight="1">
      <c r="B35" s="41"/>
      <c r="D35" s="155" t="s">
        <v>39</v>
      </c>
      <c r="E35" s="141" t="s">
        <v>40</v>
      </c>
      <c r="F35" s="156">
        <f>ROUND((SUM(BE95:BE165)),  2)</f>
        <v>0</v>
      </c>
      <c r="I35" s="157">
        <v>0.20999999999999999</v>
      </c>
      <c r="J35" s="156">
        <f>ROUND(((SUM(BE95:BE165))*I35),  2)</f>
        <v>0</v>
      </c>
      <c r="L35" s="41"/>
    </row>
    <row r="36" s="1" customFormat="1" ht="14.4" customHeight="1">
      <c r="B36" s="41"/>
      <c r="E36" s="141" t="s">
        <v>41</v>
      </c>
      <c r="F36" s="156">
        <f>ROUND((SUM(BF95:BF165)),  2)</f>
        <v>0</v>
      </c>
      <c r="I36" s="157">
        <v>0.14999999999999999</v>
      </c>
      <c r="J36" s="156">
        <f>ROUND(((SUM(BF95:BF165))*I36),  2)</f>
        <v>0</v>
      </c>
      <c r="L36" s="41"/>
    </row>
    <row r="37" hidden="1" s="1" customFormat="1" ht="14.4" customHeight="1">
      <c r="B37" s="41"/>
      <c r="E37" s="141" t="s">
        <v>42</v>
      </c>
      <c r="F37" s="156">
        <f>ROUND((SUM(BG95:BG165)),  2)</f>
        <v>0</v>
      </c>
      <c r="I37" s="157">
        <v>0.20999999999999999</v>
      </c>
      <c r="J37" s="156">
        <f>0</f>
        <v>0</v>
      </c>
      <c r="L37" s="41"/>
    </row>
    <row r="38" hidden="1" s="1" customFormat="1" ht="14.4" customHeight="1">
      <c r="B38" s="41"/>
      <c r="E38" s="141" t="s">
        <v>43</v>
      </c>
      <c r="F38" s="156">
        <f>ROUND((SUM(BH95:BH165)),  2)</f>
        <v>0</v>
      </c>
      <c r="I38" s="157">
        <v>0.14999999999999999</v>
      </c>
      <c r="J38" s="156">
        <f>0</f>
        <v>0</v>
      </c>
      <c r="L38" s="41"/>
    </row>
    <row r="39" hidden="1" s="1" customFormat="1" ht="14.4" customHeight="1">
      <c r="B39" s="41"/>
      <c r="E39" s="141" t="s">
        <v>44</v>
      </c>
      <c r="F39" s="156">
        <f>ROUND((SUM(BI95:BI165)),  2)</f>
        <v>0</v>
      </c>
      <c r="I39" s="157">
        <v>0</v>
      </c>
      <c r="J39" s="156">
        <f>0</f>
        <v>0</v>
      </c>
      <c r="L39" s="41"/>
    </row>
    <row r="40" s="1" customFormat="1" ht="6.96" customHeight="1">
      <c r="B40" s="41"/>
      <c r="I40" s="143"/>
      <c r="L40" s="41"/>
    </row>
    <row r="41" s="1" customFormat="1" ht="25.44" customHeight="1">
      <c r="B41" s="41"/>
      <c r="C41" s="158"/>
      <c r="D41" s="159" t="s">
        <v>45</v>
      </c>
      <c r="E41" s="160"/>
      <c r="F41" s="160"/>
      <c r="G41" s="161" t="s">
        <v>46</v>
      </c>
      <c r="H41" s="162" t="s">
        <v>47</v>
      </c>
      <c r="I41" s="163"/>
      <c r="J41" s="164">
        <f>SUM(J32:J39)</f>
        <v>0</v>
      </c>
      <c r="K41" s="165"/>
      <c r="L41" s="41"/>
    </row>
    <row r="42" s="1" customFormat="1" ht="14.4" customHeight="1">
      <c r="B42" s="166"/>
      <c r="C42" s="167"/>
      <c r="D42" s="167"/>
      <c r="E42" s="167"/>
      <c r="F42" s="167"/>
      <c r="G42" s="167"/>
      <c r="H42" s="167"/>
      <c r="I42" s="168"/>
      <c r="J42" s="167"/>
      <c r="K42" s="167"/>
      <c r="L42" s="41"/>
    </row>
    <row r="46" s="1" customFormat="1" ht="6.96" customHeight="1">
      <c r="B46" s="169"/>
      <c r="C46" s="170"/>
      <c r="D46" s="170"/>
      <c r="E46" s="170"/>
      <c r="F46" s="170"/>
      <c r="G46" s="170"/>
      <c r="H46" s="170"/>
      <c r="I46" s="171"/>
      <c r="J46" s="170"/>
      <c r="K46" s="170"/>
      <c r="L46" s="41"/>
    </row>
    <row r="47" s="1" customFormat="1" ht="24.96" customHeight="1">
      <c r="B47" s="36"/>
      <c r="C47" s="21" t="s">
        <v>110</v>
      </c>
      <c r="D47" s="37"/>
      <c r="E47" s="37"/>
      <c r="F47" s="37"/>
      <c r="G47" s="37"/>
      <c r="H47" s="37"/>
      <c r="I47" s="143"/>
      <c r="J47" s="37"/>
      <c r="K47" s="37"/>
      <c r="L47" s="41"/>
    </row>
    <row r="48" s="1" customFormat="1" ht="6.96" customHeight="1">
      <c r="B48" s="36"/>
      <c r="C48" s="37"/>
      <c r="D48" s="37"/>
      <c r="E48" s="37"/>
      <c r="F48" s="37"/>
      <c r="G48" s="37"/>
      <c r="H48" s="37"/>
      <c r="I48" s="143"/>
      <c r="J48" s="37"/>
      <c r="K48" s="37"/>
      <c r="L48" s="41"/>
    </row>
    <row r="49" s="1" customFormat="1" ht="12" customHeight="1">
      <c r="B49" s="36"/>
      <c r="C49" s="30" t="s">
        <v>16</v>
      </c>
      <c r="D49" s="37"/>
      <c r="E49" s="37"/>
      <c r="F49" s="37"/>
      <c r="G49" s="37"/>
      <c r="H49" s="37"/>
      <c r="I49" s="143"/>
      <c r="J49" s="37"/>
      <c r="K49" s="37"/>
      <c r="L49" s="41"/>
    </row>
    <row r="50" s="1" customFormat="1" ht="16.5" customHeight="1">
      <c r="B50" s="36"/>
      <c r="C50" s="37"/>
      <c r="D50" s="37"/>
      <c r="E50" s="172" t="str">
        <f>E7</f>
        <v>Oprava topného systému a kalového hospodářství na ČOV Vrchlabí - Podhůří</v>
      </c>
      <c r="F50" s="30"/>
      <c r="G50" s="30"/>
      <c r="H50" s="30"/>
      <c r="I50" s="143"/>
      <c r="J50" s="37"/>
      <c r="K50" s="37"/>
      <c r="L50" s="41"/>
    </row>
    <row r="51" ht="12" customHeight="1">
      <c r="B51" s="19"/>
      <c r="C51" s="30" t="s">
        <v>106</v>
      </c>
      <c r="D51" s="20"/>
      <c r="E51" s="20"/>
      <c r="F51" s="20"/>
      <c r="G51" s="20"/>
      <c r="H51" s="20"/>
      <c r="I51" s="135"/>
      <c r="J51" s="20"/>
      <c r="K51" s="20"/>
      <c r="L51" s="18"/>
    </row>
    <row r="52" s="1" customFormat="1" ht="16.5" customHeight="1">
      <c r="B52" s="36"/>
      <c r="C52" s="37"/>
      <c r="D52" s="37"/>
      <c r="E52" s="172" t="s">
        <v>107</v>
      </c>
      <c r="F52" s="37"/>
      <c r="G52" s="37"/>
      <c r="H52" s="37"/>
      <c r="I52" s="143"/>
      <c r="J52" s="37"/>
      <c r="K52" s="37"/>
      <c r="L52" s="41"/>
    </row>
    <row r="53" s="1" customFormat="1" ht="12" customHeight="1">
      <c r="B53" s="36"/>
      <c r="C53" s="30" t="s">
        <v>108</v>
      </c>
      <c r="D53" s="37"/>
      <c r="E53" s="37"/>
      <c r="F53" s="37"/>
      <c r="G53" s="37"/>
      <c r="H53" s="37"/>
      <c r="I53" s="143"/>
      <c r="J53" s="37"/>
      <c r="K53" s="37"/>
      <c r="L53" s="41"/>
    </row>
    <row r="54" s="1" customFormat="1" ht="16.5" customHeight="1">
      <c r="B54" s="36"/>
      <c r="C54" s="37"/>
      <c r="D54" s="37"/>
      <c r="E54" s="66" t="str">
        <f>E11</f>
        <v>PS101.1 - Vnější rozvod bioplynu</v>
      </c>
      <c r="F54" s="37"/>
      <c r="G54" s="37"/>
      <c r="H54" s="37"/>
      <c r="I54" s="143"/>
      <c r="J54" s="37"/>
      <c r="K54" s="37"/>
      <c r="L54" s="41"/>
    </row>
    <row r="55" s="1" customFormat="1" ht="6.96" customHeight="1">
      <c r="B55" s="36"/>
      <c r="C55" s="37"/>
      <c r="D55" s="37"/>
      <c r="E55" s="37"/>
      <c r="F55" s="37"/>
      <c r="G55" s="37"/>
      <c r="H55" s="37"/>
      <c r="I55" s="143"/>
      <c r="J55" s="37"/>
      <c r="K55" s="37"/>
      <c r="L55" s="41"/>
    </row>
    <row r="56" s="1" customFormat="1" ht="12" customHeight="1">
      <c r="B56" s="36"/>
      <c r="C56" s="30" t="s">
        <v>21</v>
      </c>
      <c r="D56" s="37"/>
      <c r="E56" s="37"/>
      <c r="F56" s="25" t="str">
        <f>F14</f>
        <v xml:space="preserve"> </v>
      </c>
      <c r="G56" s="37"/>
      <c r="H56" s="37"/>
      <c r="I56" s="145" t="s">
        <v>23</v>
      </c>
      <c r="J56" s="69" t="str">
        <f>IF(J14="","",J14)</f>
        <v>27. 5. 2019</v>
      </c>
      <c r="K56" s="37"/>
      <c r="L56" s="41"/>
    </row>
    <row r="57" s="1" customFormat="1" ht="6.96" customHeight="1">
      <c r="B57" s="36"/>
      <c r="C57" s="37"/>
      <c r="D57" s="37"/>
      <c r="E57" s="37"/>
      <c r="F57" s="37"/>
      <c r="G57" s="37"/>
      <c r="H57" s="37"/>
      <c r="I57" s="143"/>
      <c r="J57" s="37"/>
      <c r="K57" s="37"/>
      <c r="L57" s="41"/>
    </row>
    <row r="58" s="1" customFormat="1" ht="15.15" customHeight="1">
      <c r="B58" s="36"/>
      <c r="C58" s="30" t="s">
        <v>25</v>
      </c>
      <c r="D58" s="37"/>
      <c r="E58" s="37"/>
      <c r="F58" s="25" t="str">
        <f>E17</f>
        <v xml:space="preserve"> </v>
      </c>
      <c r="G58" s="37"/>
      <c r="H58" s="37"/>
      <c r="I58" s="145" t="s">
        <v>30</v>
      </c>
      <c r="J58" s="34" t="str">
        <f>E23</f>
        <v xml:space="preserve"> </v>
      </c>
      <c r="K58" s="37"/>
      <c r="L58" s="41"/>
    </row>
    <row r="59" s="1" customFormat="1" ht="15.15" customHeight="1">
      <c r="B59" s="36"/>
      <c r="C59" s="30" t="s">
        <v>28</v>
      </c>
      <c r="D59" s="37"/>
      <c r="E59" s="37"/>
      <c r="F59" s="25" t="str">
        <f>IF(E20="","",E20)</f>
        <v>Vyplň údaj</v>
      </c>
      <c r="G59" s="37"/>
      <c r="H59" s="37"/>
      <c r="I59" s="145" t="s">
        <v>32</v>
      </c>
      <c r="J59" s="34" t="str">
        <f>E26</f>
        <v xml:space="preserve"> </v>
      </c>
      <c r="K59" s="37"/>
      <c r="L59" s="41"/>
    </row>
    <row r="60" s="1" customFormat="1" ht="10.32" customHeight="1">
      <c r="B60" s="36"/>
      <c r="C60" s="37"/>
      <c r="D60" s="37"/>
      <c r="E60" s="37"/>
      <c r="F60" s="37"/>
      <c r="G60" s="37"/>
      <c r="H60" s="37"/>
      <c r="I60" s="143"/>
      <c r="J60" s="37"/>
      <c r="K60" s="37"/>
      <c r="L60" s="41"/>
    </row>
    <row r="61" s="1" customFormat="1" ht="29.28" customHeight="1">
      <c r="B61" s="36"/>
      <c r="C61" s="173" t="s">
        <v>111</v>
      </c>
      <c r="D61" s="174"/>
      <c r="E61" s="174"/>
      <c r="F61" s="174"/>
      <c r="G61" s="174"/>
      <c r="H61" s="174"/>
      <c r="I61" s="175"/>
      <c r="J61" s="176" t="s">
        <v>112</v>
      </c>
      <c r="K61" s="174"/>
      <c r="L61" s="41"/>
    </row>
    <row r="62" s="1" customFormat="1" ht="10.32" customHeight="1">
      <c r="B62" s="36"/>
      <c r="C62" s="37"/>
      <c r="D62" s="37"/>
      <c r="E62" s="37"/>
      <c r="F62" s="37"/>
      <c r="G62" s="37"/>
      <c r="H62" s="37"/>
      <c r="I62" s="143"/>
      <c r="J62" s="37"/>
      <c r="K62" s="37"/>
      <c r="L62" s="41"/>
    </row>
    <row r="63" s="1" customFormat="1" ht="22.8" customHeight="1">
      <c r="B63" s="36"/>
      <c r="C63" s="177" t="s">
        <v>67</v>
      </c>
      <c r="D63" s="37"/>
      <c r="E63" s="37"/>
      <c r="F63" s="37"/>
      <c r="G63" s="37"/>
      <c r="H63" s="37"/>
      <c r="I63" s="143"/>
      <c r="J63" s="99">
        <f>J95</f>
        <v>0</v>
      </c>
      <c r="K63" s="37"/>
      <c r="L63" s="41"/>
      <c r="AU63" s="15" t="s">
        <v>113</v>
      </c>
    </row>
    <row r="64" s="8" customFormat="1" ht="24.96" customHeight="1">
      <c r="B64" s="178"/>
      <c r="C64" s="179"/>
      <c r="D64" s="180" t="s">
        <v>114</v>
      </c>
      <c r="E64" s="181"/>
      <c r="F64" s="181"/>
      <c r="G64" s="181"/>
      <c r="H64" s="181"/>
      <c r="I64" s="182"/>
      <c r="J64" s="183">
        <f>J96</f>
        <v>0</v>
      </c>
      <c r="K64" s="179"/>
      <c r="L64" s="184"/>
    </row>
    <row r="65" s="9" customFormat="1" ht="19.92" customHeight="1">
      <c r="B65" s="185"/>
      <c r="C65" s="122"/>
      <c r="D65" s="186" t="s">
        <v>115</v>
      </c>
      <c r="E65" s="187"/>
      <c r="F65" s="187"/>
      <c r="G65" s="187"/>
      <c r="H65" s="187"/>
      <c r="I65" s="188"/>
      <c r="J65" s="189">
        <f>J97</f>
        <v>0</v>
      </c>
      <c r="K65" s="122"/>
      <c r="L65" s="190"/>
    </row>
    <row r="66" s="9" customFormat="1" ht="19.92" customHeight="1">
      <c r="B66" s="185"/>
      <c r="C66" s="122"/>
      <c r="D66" s="186" t="s">
        <v>116</v>
      </c>
      <c r="E66" s="187"/>
      <c r="F66" s="187"/>
      <c r="G66" s="187"/>
      <c r="H66" s="187"/>
      <c r="I66" s="188"/>
      <c r="J66" s="189">
        <f>J114</f>
        <v>0</v>
      </c>
      <c r="K66" s="122"/>
      <c r="L66" s="190"/>
    </row>
    <row r="67" s="9" customFormat="1" ht="19.92" customHeight="1">
      <c r="B67" s="185"/>
      <c r="C67" s="122"/>
      <c r="D67" s="186" t="s">
        <v>117</v>
      </c>
      <c r="E67" s="187"/>
      <c r="F67" s="187"/>
      <c r="G67" s="187"/>
      <c r="H67" s="187"/>
      <c r="I67" s="188"/>
      <c r="J67" s="189">
        <f>J126</f>
        <v>0</v>
      </c>
      <c r="K67" s="122"/>
      <c r="L67" s="190"/>
    </row>
    <row r="68" s="9" customFormat="1" ht="19.92" customHeight="1">
      <c r="B68" s="185"/>
      <c r="C68" s="122"/>
      <c r="D68" s="186" t="s">
        <v>118</v>
      </c>
      <c r="E68" s="187"/>
      <c r="F68" s="187"/>
      <c r="G68" s="187"/>
      <c r="H68" s="187"/>
      <c r="I68" s="188"/>
      <c r="J68" s="189">
        <f>J129</f>
        <v>0</v>
      </c>
      <c r="K68" s="122"/>
      <c r="L68" s="190"/>
    </row>
    <row r="69" s="8" customFormat="1" ht="24.96" customHeight="1">
      <c r="B69" s="178"/>
      <c r="C69" s="179"/>
      <c r="D69" s="180" t="s">
        <v>119</v>
      </c>
      <c r="E69" s="181"/>
      <c r="F69" s="181"/>
      <c r="G69" s="181"/>
      <c r="H69" s="181"/>
      <c r="I69" s="182"/>
      <c r="J69" s="183">
        <f>J132</f>
        <v>0</v>
      </c>
      <c r="K69" s="179"/>
      <c r="L69" s="184"/>
    </row>
    <row r="70" s="9" customFormat="1" ht="19.92" customHeight="1">
      <c r="B70" s="185"/>
      <c r="C70" s="122"/>
      <c r="D70" s="186" t="s">
        <v>120</v>
      </c>
      <c r="E70" s="187"/>
      <c r="F70" s="187"/>
      <c r="G70" s="187"/>
      <c r="H70" s="187"/>
      <c r="I70" s="188"/>
      <c r="J70" s="189">
        <f>J133</f>
        <v>0</v>
      </c>
      <c r="K70" s="122"/>
      <c r="L70" s="190"/>
    </row>
    <row r="71" s="9" customFormat="1" ht="19.92" customHeight="1">
      <c r="B71" s="185"/>
      <c r="C71" s="122"/>
      <c r="D71" s="186" t="s">
        <v>121</v>
      </c>
      <c r="E71" s="187"/>
      <c r="F71" s="187"/>
      <c r="G71" s="187"/>
      <c r="H71" s="187"/>
      <c r="I71" s="188"/>
      <c r="J71" s="189">
        <f>J145</f>
        <v>0</v>
      </c>
      <c r="K71" s="122"/>
      <c r="L71" s="190"/>
    </row>
    <row r="72" s="8" customFormat="1" ht="24.96" customHeight="1">
      <c r="B72" s="178"/>
      <c r="C72" s="179"/>
      <c r="D72" s="180" t="s">
        <v>122</v>
      </c>
      <c r="E72" s="181"/>
      <c r="F72" s="181"/>
      <c r="G72" s="181"/>
      <c r="H72" s="181"/>
      <c r="I72" s="182"/>
      <c r="J72" s="183">
        <f>J153</f>
        <v>0</v>
      </c>
      <c r="K72" s="179"/>
      <c r="L72" s="184"/>
    </row>
    <row r="73" s="9" customFormat="1" ht="19.92" customHeight="1">
      <c r="B73" s="185"/>
      <c r="C73" s="122"/>
      <c r="D73" s="186" t="s">
        <v>123</v>
      </c>
      <c r="E73" s="187"/>
      <c r="F73" s="187"/>
      <c r="G73" s="187"/>
      <c r="H73" s="187"/>
      <c r="I73" s="188"/>
      <c r="J73" s="189">
        <f>J154</f>
        <v>0</v>
      </c>
      <c r="K73" s="122"/>
      <c r="L73" s="190"/>
    </row>
    <row r="74" s="1" customFormat="1" ht="21.84" customHeight="1">
      <c r="B74" s="36"/>
      <c r="C74" s="37"/>
      <c r="D74" s="37"/>
      <c r="E74" s="37"/>
      <c r="F74" s="37"/>
      <c r="G74" s="37"/>
      <c r="H74" s="37"/>
      <c r="I74" s="143"/>
      <c r="J74" s="37"/>
      <c r="K74" s="37"/>
      <c r="L74" s="41"/>
    </row>
    <row r="75" s="1" customFormat="1" ht="6.96" customHeight="1">
      <c r="B75" s="56"/>
      <c r="C75" s="57"/>
      <c r="D75" s="57"/>
      <c r="E75" s="57"/>
      <c r="F75" s="57"/>
      <c r="G75" s="57"/>
      <c r="H75" s="57"/>
      <c r="I75" s="168"/>
      <c r="J75" s="57"/>
      <c r="K75" s="57"/>
      <c r="L75" s="41"/>
    </row>
    <row r="79" s="1" customFormat="1" ht="6.96" customHeight="1">
      <c r="B79" s="58"/>
      <c r="C79" s="59"/>
      <c r="D79" s="59"/>
      <c r="E79" s="59"/>
      <c r="F79" s="59"/>
      <c r="G79" s="59"/>
      <c r="H79" s="59"/>
      <c r="I79" s="171"/>
      <c r="J79" s="59"/>
      <c r="K79" s="59"/>
      <c r="L79" s="41"/>
    </row>
    <row r="80" s="1" customFormat="1" ht="24.96" customHeight="1">
      <c r="B80" s="36"/>
      <c r="C80" s="21" t="s">
        <v>124</v>
      </c>
      <c r="D80" s="37"/>
      <c r="E80" s="37"/>
      <c r="F80" s="37"/>
      <c r="G80" s="37"/>
      <c r="H80" s="37"/>
      <c r="I80" s="143"/>
      <c r="J80" s="37"/>
      <c r="K80" s="37"/>
      <c r="L80" s="41"/>
    </row>
    <row r="81" s="1" customFormat="1" ht="6.96" customHeight="1">
      <c r="B81" s="36"/>
      <c r="C81" s="37"/>
      <c r="D81" s="37"/>
      <c r="E81" s="37"/>
      <c r="F81" s="37"/>
      <c r="G81" s="37"/>
      <c r="H81" s="37"/>
      <c r="I81" s="143"/>
      <c r="J81" s="37"/>
      <c r="K81" s="37"/>
      <c r="L81" s="41"/>
    </row>
    <row r="82" s="1" customFormat="1" ht="12" customHeight="1">
      <c r="B82" s="36"/>
      <c r="C82" s="30" t="s">
        <v>16</v>
      </c>
      <c r="D82" s="37"/>
      <c r="E82" s="37"/>
      <c r="F82" s="37"/>
      <c r="G82" s="37"/>
      <c r="H82" s="37"/>
      <c r="I82" s="143"/>
      <c r="J82" s="37"/>
      <c r="K82" s="37"/>
      <c r="L82" s="41"/>
    </row>
    <row r="83" s="1" customFormat="1" ht="16.5" customHeight="1">
      <c r="B83" s="36"/>
      <c r="C83" s="37"/>
      <c r="D83" s="37"/>
      <c r="E83" s="172" t="str">
        <f>E7</f>
        <v>Oprava topného systému a kalového hospodářství na ČOV Vrchlabí - Podhůří</v>
      </c>
      <c r="F83" s="30"/>
      <c r="G83" s="30"/>
      <c r="H83" s="30"/>
      <c r="I83" s="143"/>
      <c r="J83" s="37"/>
      <c r="K83" s="37"/>
      <c r="L83" s="41"/>
    </row>
    <row r="84" ht="12" customHeight="1">
      <c r="B84" s="19"/>
      <c r="C84" s="30" t="s">
        <v>106</v>
      </c>
      <c r="D84" s="20"/>
      <c r="E84" s="20"/>
      <c r="F84" s="20"/>
      <c r="G84" s="20"/>
      <c r="H84" s="20"/>
      <c r="I84" s="135"/>
      <c r="J84" s="20"/>
      <c r="K84" s="20"/>
      <c r="L84" s="18"/>
    </row>
    <row r="85" s="1" customFormat="1" ht="16.5" customHeight="1">
      <c r="B85" s="36"/>
      <c r="C85" s="37"/>
      <c r="D85" s="37"/>
      <c r="E85" s="172" t="s">
        <v>107</v>
      </c>
      <c r="F85" s="37"/>
      <c r="G85" s="37"/>
      <c r="H85" s="37"/>
      <c r="I85" s="143"/>
      <c r="J85" s="37"/>
      <c r="K85" s="37"/>
      <c r="L85" s="41"/>
    </row>
    <row r="86" s="1" customFormat="1" ht="12" customHeight="1">
      <c r="B86" s="36"/>
      <c r="C86" s="30" t="s">
        <v>108</v>
      </c>
      <c r="D86" s="37"/>
      <c r="E86" s="37"/>
      <c r="F86" s="37"/>
      <c r="G86" s="37"/>
      <c r="H86" s="37"/>
      <c r="I86" s="143"/>
      <c r="J86" s="37"/>
      <c r="K86" s="37"/>
      <c r="L86" s="41"/>
    </row>
    <row r="87" s="1" customFormat="1" ht="16.5" customHeight="1">
      <c r="B87" s="36"/>
      <c r="C87" s="37"/>
      <c r="D87" s="37"/>
      <c r="E87" s="66" t="str">
        <f>E11</f>
        <v>PS101.1 - Vnější rozvod bioplynu</v>
      </c>
      <c r="F87" s="37"/>
      <c r="G87" s="37"/>
      <c r="H87" s="37"/>
      <c r="I87" s="143"/>
      <c r="J87" s="37"/>
      <c r="K87" s="37"/>
      <c r="L87" s="41"/>
    </row>
    <row r="88" s="1" customFormat="1" ht="6.96" customHeight="1">
      <c r="B88" s="36"/>
      <c r="C88" s="37"/>
      <c r="D88" s="37"/>
      <c r="E88" s="37"/>
      <c r="F88" s="37"/>
      <c r="G88" s="37"/>
      <c r="H88" s="37"/>
      <c r="I88" s="143"/>
      <c r="J88" s="37"/>
      <c r="K88" s="37"/>
      <c r="L88" s="41"/>
    </row>
    <row r="89" s="1" customFormat="1" ht="12" customHeight="1">
      <c r="B89" s="36"/>
      <c r="C89" s="30" t="s">
        <v>21</v>
      </c>
      <c r="D89" s="37"/>
      <c r="E89" s="37"/>
      <c r="F89" s="25" t="str">
        <f>F14</f>
        <v xml:space="preserve"> </v>
      </c>
      <c r="G89" s="37"/>
      <c r="H89" s="37"/>
      <c r="I89" s="145" t="s">
        <v>23</v>
      </c>
      <c r="J89" s="69" t="str">
        <f>IF(J14="","",J14)</f>
        <v>27. 5. 2019</v>
      </c>
      <c r="K89" s="37"/>
      <c r="L89" s="41"/>
    </row>
    <row r="90" s="1" customFormat="1" ht="6.96" customHeight="1">
      <c r="B90" s="36"/>
      <c r="C90" s="37"/>
      <c r="D90" s="37"/>
      <c r="E90" s="37"/>
      <c r="F90" s="37"/>
      <c r="G90" s="37"/>
      <c r="H90" s="37"/>
      <c r="I90" s="143"/>
      <c r="J90" s="37"/>
      <c r="K90" s="37"/>
      <c r="L90" s="41"/>
    </row>
    <row r="91" s="1" customFormat="1" ht="15.15" customHeight="1">
      <c r="B91" s="36"/>
      <c r="C91" s="30" t="s">
        <v>25</v>
      </c>
      <c r="D91" s="37"/>
      <c r="E91" s="37"/>
      <c r="F91" s="25" t="str">
        <f>E17</f>
        <v xml:space="preserve"> </v>
      </c>
      <c r="G91" s="37"/>
      <c r="H91" s="37"/>
      <c r="I91" s="145" t="s">
        <v>30</v>
      </c>
      <c r="J91" s="34" t="str">
        <f>E23</f>
        <v xml:space="preserve"> </v>
      </c>
      <c r="K91" s="37"/>
      <c r="L91" s="41"/>
    </row>
    <row r="92" s="1" customFormat="1" ht="15.15" customHeight="1">
      <c r="B92" s="36"/>
      <c r="C92" s="30" t="s">
        <v>28</v>
      </c>
      <c r="D92" s="37"/>
      <c r="E92" s="37"/>
      <c r="F92" s="25" t="str">
        <f>IF(E20="","",E20)</f>
        <v>Vyplň údaj</v>
      </c>
      <c r="G92" s="37"/>
      <c r="H92" s="37"/>
      <c r="I92" s="145" t="s">
        <v>32</v>
      </c>
      <c r="J92" s="34" t="str">
        <f>E26</f>
        <v xml:space="preserve"> </v>
      </c>
      <c r="K92" s="37"/>
      <c r="L92" s="41"/>
    </row>
    <row r="93" s="1" customFormat="1" ht="10.32" customHeight="1">
      <c r="B93" s="36"/>
      <c r="C93" s="37"/>
      <c r="D93" s="37"/>
      <c r="E93" s="37"/>
      <c r="F93" s="37"/>
      <c r="G93" s="37"/>
      <c r="H93" s="37"/>
      <c r="I93" s="143"/>
      <c r="J93" s="37"/>
      <c r="K93" s="37"/>
      <c r="L93" s="41"/>
    </row>
    <row r="94" s="10" customFormat="1" ht="29.28" customHeight="1">
      <c r="B94" s="191"/>
      <c r="C94" s="192" t="s">
        <v>125</v>
      </c>
      <c r="D94" s="193" t="s">
        <v>54</v>
      </c>
      <c r="E94" s="193" t="s">
        <v>50</v>
      </c>
      <c r="F94" s="193" t="s">
        <v>51</v>
      </c>
      <c r="G94" s="193" t="s">
        <v>126</v>
      </c>
      <c r="H94" s="193" t="s">
        <v>127</v>
      </c>
      <c r="I94" s="194" t="s">
        <v>128</v>
      </c>
      <c r="J94" s="193" t="s">
        <v>112</v>
      </c>
      <c r="K94" s="195" t="s">
        <v>129</v>
      </c>
      <c r="L94" s="196"/>
      <c r="M94" s="89" t="s">
        <v>19</v>
      </c>
      <c r="N94" s="90" t="s">
        <v>39</v>
      </c>
      <c r="O94" s="90" t="s">
        <v>130</v>
      </c>
      <c r="P94" s="90" t="s">
        <v>131</v>
      </c>
      <c r="Q94" s="90" t="s">
        <v>132</v>
      </c>
      <c r="R94" s="90" t="s">
        <v>133</v>
      </c>
      <c r="S94" s="90" t="s">
        <v>134</v>
      </c>
      <c r="T94" s="91" t="s">
        <v>135</v>
      </c>
    </row>
    <row r="95" s="1" customFormat="1" ht="22.8" customHeight="1">
      <c r="B95" s="36"/>
      <c r="C95" s="96" t="s">
        <v>136</v>
      </c>
      <c r="D95" s="37"/>
      <c r="E95" s="37"/>
      <c r="F95" s="37"/>
      <c r="G95" s="37"/>
      <c r="H95" s="37"/>
      <c r="I95" s="143"/>
      <c r="J95" s="197">
        <f>BK95</f>
        <v>0</v>
      </c>
      <c r="K95" s="37"/>
      <c r="L95" s="41"/>
      <c r="M95" s="92"/>
      <c r="N95" s="93"/>
      <c r="O95" s="93"/>
      <c r="P95" s="198">
        <f>P96+P132+P153</f>
        <v>0</v>
      </c>
      <c r="Q95" s="93"/>
      <c r="R95" s="198">
        <f>R96+R132+R153</f>
        <v>5.6226419699999992</v>
      </c>
      <c r="S95" s="93"/>
      <c r="T95" s="199">
        <f>T96+T132+T153</f>
        <v>0</v>
      </c>
      <c r="AT95" s="15" t="s">
        <v>68</v>
      </c>
      <c r="AU95" s="15" t="s">
        <v>113</v>
      </c>
      <c r="BK95" s="200">
        <f>BK96+BK132+BK153</f>
        <v>0</v>
      </c>
    </row>
    <row r="96" s="11" customFormat="1" ht="25.92" customHeight="1">
      <c r="B96" s="201"/>
      <c r="C96" s="202"/>
      <c r="D96" s="203" t="s">
        <v>68</v>
      </c>
      <c r="E96" s="204" t="s">
        <v>137</v>
      </c>
      <c r="F96" s="204" t="s">
        <v>138</v>
      </c>
      <c r="G96" s="202"/>
      <c r="H96" s="202"/>
      <c r="I96" s="205"/>
      <c r="J96" s="206">
        <f>BK96</f>
        <v>0</v>
      </c>
      <c r="K96" s="202"/>
      <c r="L96" s="207"/>
      <c r="M96" s="208"/>
      <c r="N96" s="209"/>
      <c r="O96" s="209"/>
      <c r="P96" s="210">
        <f>P97+P114+P126+P129</f>
        <v>0</v>
      </c>
      <c r="Q96" s="209"/>
      <c r="R96" s="210">
        <f>R97+R114+R126+R129</f>
        <v>5.0599438899999996</v>
      </c>
      <c r="S96" s="209"/>
      <c r="T96" s="211">
        <f>T97+T114+T126+T129</f>
        <v>0</v>
      </c>
      <c r="AR96" s="212" t="s">
        <v>76</v>
      </c>
      <c r="AT96" s="213" t="s">
        <v>68</v>
      </c>
      <c r="AU96" s="213" t="s">
        <v>69</v>
      </c>
      <c r="AY96" s="212" t="s">
        <v>139</v>
      </c>
      <c r="BK96" s="214">
        <f>BK97+BK114+BK126+BK129</f>
        <v>0</v>
      </c>
    </row>
    <row r="97" s="11" customFormat="1" ht="22.8" customHeight="1">
      <c r="B97" s="201"/>
      <c r="C97" s="202"/>
      <c r="D97" s="203" t="s">
        <v>68</v>
      </c>
      <c r="E97" s="215" t="s">
        <v>76</v>
      </c>
      <c r="F97" s="215" t="s">
        <v>140</v>
      </c>
      <c r="G97" s="202"/>
      <c r="H97" s="202"/>
      <c r="I97" s="205"/>
      <c r="J97" s="216">
        <f>BK97</f>
        <v>0</v>
      </c>
      <c r="K97" s="202"/>
      <c r="L97" s="207"/>
      <c r="M97" s="208"/>
      <c r="N97" s="209"/>
      <c r="O97" s="209"/>
      <c r="P97" s="210">
        <f>SUM(P98:P113)</f>
        <v>0</v>
      </c>
      <c r="Q97" s="209"/>
      <c r="R97" s="210">
        <f>SUM(R98:R113)</f>
        <v>0</v>
      </c>
      <c r="S97" s="209"/>
      <c r="T97" s="211">
        <f>SUM(T98:T113)</f>
        <v>0</v>
      </c>
      <c r="AR97" s="212" t="s">
        <v>76</v>
      </c>
      <c r="AT97" s="213" t="s">
        <v>68</v>
      </c>
      <c r="AU97" s="213" t="s">
        <v>76</v>
      </c>
      <c r="AY97" s="212" t="s">
        <v>139</v>
      </c>
      <c r="BK97" s="214">
        <f>SUM(BK98:BK113)</f>
        <v>0</v>
      </c>
    </row>
    <row r="98" s="1" customFormat="1" ht="48" customHeight="1">
      <c r="B98" s="36"/>
      <c r="C98" s="217" t="s">
        <v>76</v>
      </c>
      <c r="D98" s="217" t="s">
        <v>141</v>
      </c>
      <c r="E98" s="218" t="s">
        <v>142</v>
      </c>
      <c r="F98" s="219" t="s">
        <v>143</v>
      </c>
      <c r="G98" s="220" t="s">
        <v>144</v>
      </c>
      <c r="H98" s="221">
        <v>1.02</v>
      </c>
      <c r="I98" s="222"/>
      <c r="J98" s="223">
        <f>ROUND(I98*H98,2)</f>
        <v>0</v>
      </c>
      <c r="K98" s="219" t="s">
        <v>145</v>
      </c>
      <c r="L98" s="41"/>
      <c r="M98" s="224" t="s">
        <v>19</v>
      </c>
      <c r="N98" s="225" t="s">
        <v>40</v>
      </c>
      <c r="O98" s="81"/>
      <c r="P98" s="226">
        <f>O98*H98</f>
        <v>0</v>
      </c>
      <c r="Q98" s="226">
        <v>0</v>
      </c>
      <c r="R98" s="226">
        <f>Q98*H98</f>
        <v>0</v>
      </c>
      <c r="S98" s="226">
        <v>0</v>
      </c>
      <c r="T98" s="227">
        <f>S98*H98</f>
        <v>0</v>
      </c>
      <c r="AR98" s="228" t="s">
        <v>146</v>
      </c>
      <c r="AT98" s="228" t="s">
        <v>141</v>
      </c>
      <c r="AU98" s="228" t="s">
        <v>78</v>
      </c>
      <c r="AY98" s="15" t="s">
        <v>139</v>
      </c>
      <c r="BE98" s="229">
        <f>IF(N98="základní",J98,0)</f>
        <v>0</v>
      </c>
      <c r="BF98" s="229">
        <f>IF(N98="snížená",J98,0)</f>
        <v>0</v>
      </c>
      <c r="BG98" s="229">
        <f>IF(N98="zákl. přenesená",J98,0)</f>
        <v>0</v>
      </c>
      <c r="BH98" s="229">
        <f>IF(N98="sníž. přenesená",J98,0)</f>
        <v>0</v>
      </c>
      <c r="BI98" s="229">
        <f>IF(N98="nulová",J98,0)</f>
        <v>0</v>
      </c>
      <c r="BJ98" s="15" t="s">
        <v>76</v>
      </c>
      <c r="BK98" s="229">
        <f>ROUND(I98*H98,2)</f>
        <v>0</v>
      </c>
      <c r="BL98" s="15" t="s">
        <v>146</v>
      </c>
      <c r="BM98" s="228" t="s">
        <v>147</v>
      </c>
    </row>
    <row r="99" s="1" customFormat="1">
      <c r="B99" s="36"/>
      <c r="C99" s="37"/>
      <c r="D99" s="230" t="s">
        <v>148</v>
      </c>
      <c r="E99" s="37"/>
      <c r="F99" s="231" t="s">
        <v>149</v>
      </c>
      <c r="G99" s="37"/>
      <c r="H99" s="37"/>
      <c r="I99" s="143"/>
      <c r="J99" s="37"/>
      <c r="K99" s="37"/>
      <c r="L99" s="41"/>
      <c r="M99" s="232"/>
      <c r="N99" s="81"/>
      <c r="O99" s="81"/>
      <c r="P99" s="81"/>
      <c r="Q99" s="81"/>
      <c r="R99" s="81"/>
      <c r="S99" s="81"/>
      <c r="T99" s="82"/>
      <c r="AT99" s="15" t="s">
        <v>148</v>
      </c>
      <c r="AU99" s="15" t="s">
        <v>78</v>
      </c>
    </row>
    <row r="100" s="12" customFormat="1">
      <c r="B100" s="233"/>
      <c r="C100" s="234"/>
      <c r="D100" s="230" t="s">
        <v>150</v>
      </c>
      <c r="E100" s="235" t="s">
        <v>19</v>
      </c>
      <c r="F100" s="236" t="s">
        <v>151</v>
      </c>
      <c r="G100" s="234"/>
      <c r="H100" s="237">
        <v>1.02</v>
      </c>
      <c r="I100" s="238"/>
      <c r="J100" s="234"/>
      <c r="K100" s="234"/>
      <c r="L100" s="239"/>
      <c r="M100" s="240"/>
      <c r="N100" s="241"/>
      <c r="O100" s="241"/>
      <c r="P100" s="241"/>
      <c r="Q100" s="241"/>
      <c r="R100" s="241"/>
      <c r="S100" s="241"/>
      <c r="T100" s="242"/>
      <c r="AT100" s="243" t="s">
        <v>150</v>
      </c>
      <c r="AU100" s="243" t="s">
        <v>78</v>
      </c>
      <c r="AV100" s="12" t="s">
        <v>78</v>
      </c>
      <c r="AW100" s="12" t="s">
        <v>31</v>
      </c>
      <c r="AX100" s="12" t="s">
        <v>69</v>
      </c>
      <c r="AY100" s="243" t="s">
        <v>139</v>
      </c>
    </row>
    <row r="101" s="1" customFormat="1" ht="48" customHeight="1">
      <c r="B101" s="36"/>
      <c r="C101" s="217" t="s">
        <v>78</v>
      </c>
      <c r="D101" s="217" t="s">
        <v>141</v>
      </c>
      <c r="E101" s="218" t="s">
        <v>152</v>
      </c>
      <c r="F101" s="219" t="s">
        <v>153</v>
      </c>
      <c r="G101" s="220" t="s">
        <v>144</v>
      </c>
      <c r="H101" s="221">
        <v>1.02</v>
      </c>
      <c r="I101" s="222"/>
      <c r="J101" s="223">
        <f>ROUND(I101*H101,2)</f>
        <v>0</v>
      </c>
      <c r="K101" s="219" t="s">
        <v>145</v>
      </c>
      <c r="L101" s="41"/>
      <c r="M101" s="224" t="s">
        <v>19</v>
      </c>
      <c r="N101" s="225" t="s">
        <v>40</v>
      </c>
      <c r="O101" s="81"/>
      <c r="P101" s="226">
        <f>O101*H101</f>
        <v>0</v>
      </c>
      <c r="Q101" s="226">
        <v>0</v>
      </c>
      <c r="R101" s="226">
        <f>Q101*H101</f>
        <v>0</v>
      </c>
      <c r="S101" s="226">
        <v>0</v>
      </c>
      <c r="T101" s="227">
        <f>S101*H101</f>
        <v>0</v>
      </c>
      <c r="AR101" s="228" t="s">
        <v>146</v>
      </c>
      <c r="AT101" s="228" t="s">
        <v>141</v>
      </c>
      <c r="AU101" s="228" t="s">
        <v>78</v>
      </c>
      <c r="AY101" s="15" t="s">
        <v>139</v>
      </c>
      <c r="BE101" s="229">
        <f>IF(N101="základní",J101,0)</f>
        <v>0</v>
      </c>
      <c r="BF101" s="229">
        <f>IF(N101="snížená",J101,0)</f>
        <v>0</v>
      </c>
      <c r="BG101" s="229">
        <f>IF(N101="zákl. přenesená",J101,0)</f>
        <v>0</v>
      </c>
      <c r="BH101" s="229">
        <f>IF(N101="sníž. přenesená",J101,0)</f>
        <v>0</v>
      </c>
      <c r="BI101" s="229">
        <f>IF(N101="nulová",J101,0)</f>
        <v>0</v>
      </c>
      <c r="BJ101" s="15" t="s">
        <v>76</v>
      </c>
      <c r="BK101" s="229">
        <f>ROUND(I101*H101,2)</f>
        <v>0</v>
      </c>
      <c r="BL101" s="15" t="s">
        <v>146</v>
      </c>
      <c r="BM101" s="228" t="s">
        <v>154</v>
      </c>
    </row>
    <row r="102" s="1" customFormat="1">
      <c r="B102" s="36"/>
      <c r="C102" s="37"/>
      <c r="D102" s="230" t="s">
        <v>148</v>
      </c>
      <c r="E102" s="37"/>
      <c r="F102" s="231" t="s">
        <v>149</v>
      </c>
      <c r="G102" s="37"/>
      <c r="H102" s="37"/>
      <c r="I102" s="143"/>
      <c r="J102" s="37"/>
      <c r="K102" s="37"/>
      <c r="L102" s="41"/>
      <c r="M102" s="232"/>
      <c r="N102" s="81"/>
      <c r="O102" s="81"/>
      <c r="P102" s="81"/>
      <c r="Q102" s="81"/>
      <c r="R102" s="81"/>
      <c r="S102" s="81"/>
      <c r="T102" s="82"/>
      <c r="AT102" s="15" t="s">
        <v>148</v>
      </c>
      <c r="AU102" s="15" t="s">
        <v>78</v>
      </c>
    </row>
    <row r="103" s="1" customFormat="1" ht="60" customHeight="1">
      <c r="B103" s="36"/>
      <c r="C103" s="217" t="s">
        <v>155</v>
      </c>
      <c r="D103" s="217" t="s">
        <v>141</v>
      </c>
      <c r="E103" s="218" t="s">
        <v>156</v>
      </c>
      <c r="F103" s="219" t="s">
        <v>157</v>
      </c>
      <c r="G103" s="220" t="s">
        <v>144</v>
      </c>
      <c r="H103" s="221">
        <v>1.02</v>
      </c>
      <c r="I103" s="222"/>
      <c r="J103" s="223">
        <f>ROUND(I103*H103,2)</f>
        <v>0</v>
      </c>
      <c r="K103" s="219" t="s">
        <v>145</v>
      </c>
      <c r="L103" s="41"/>
      <c r="M103" s="224" t="s">
        <v>19</v>
      </c>
      <c r="N103" s="225" t="s">
        <v>40</v>
      </c>
      <c r="O103" s="81"/>
      <c r="P103" s="226">
        <f>O103*H103</f>
        <v>0</v>
      </c>
      <c r="Q103" s="226">
        <v>0</v>
      </c>
      <c r="R103" s="226">
        <f>Q103*H103</f>
        <v>0</v>
      </c>
      <c r="S103" s="226">
        <v>0</v>
      </c>
      <c r="T103" s="227">
        <f>S103*H103</f>
        <v>0</v>
      </c>
      <c r="AR103" s="228" t="s">
        <v>146</v>
      </c>
      <c r="AT103" s="228" t="s">
        <v>141</v>
      </c>
      <c r="AU103" s="228" t="s">
        <v>78</v>
      </c>
      <c r="AY103" s="15" t="s">
        <v>139</v>
      </c>
      <c r="BE103" s="229">
        <f>IF(N103="základní",J103,0)</f>
        <v>0</v>
      </c>
      <c r="BF103" s="229">
        <f>IF(N103="snížená",J103,0)</f>
        <v>0</v>
      </c>
      <c r="BG103" s="229">
        <f>IF(N103="zákl. přenesená",J103,0)</f>
        <v>0</v>
      </c>
      <c r="BH103" s="229">
        <f>IF(N103="sníž. přenesená",J103,0)</f>
        <v>0</v>
      </c>
      <c r="BI103" s="229">
        <f>IF(N103="nulová",J103,0)</f>
        <v>0</v>
      </c>
      <c r="BJ103" s="15" t="s">
        <v>76</v>
      </c>
      <c r="BK103" s="229">
        <f>ROUND(I103*H103,2)</f>
        <v>0</v>
      </c>
      <c r="BL103" s="15" t="s">
        <v>146</v>
      </c>
      <c r="BM103" s="228" t="s">
        <v>158</v>
      </c>
    </row>
    <row r="104" s="1" customFormat="1">
      <c r="B104" s="36"/>
      <c r="C104" s="37"/>
      <c r="D104" s="230" t="s">
        <v>148</v>
      </c>
      <c r="E104" s="37"/>
      <c r="F104" s="231" t="s">
        <v>159</v>
      </c>
      <c r="G104" s="37"/>
      <c r="H104" s="37"/>
      <c r="I104" s="143"/>
      <c r="J104" s="37"/>
      <c r="K104" s="37"/>
      <c r="L104" s="41"/>
      <c r="M104" s="232"/>
      <c r="N104" s="81"/>
      <c r="O104" s="81"/>
      <c r="P104" s="81"/>
      <c r="Q104" s="81"/>
      <c r="R104" s="81"/>
      <c r="S104" s="81"/>
      <c r="T104" s="82"/>
      <c r="AT104" s="15" t="s">
        <v>148</v>
      </c>
      <c r="AU104" s="15" t="s">
        <v>78</v>
      </c>
    </row>
    <row r="105" s="12" customFormat="1">
      <c r="B105" s="233"/>
      <c r="C105" s="234"/>
      <c r="D105" s="230" t="s">
        <v>150</v>
      </c>
      <c r="E105" s="235" t="s">
        <v>19</v>
      </c>
      <c r="F105" s="236" t="s">
        <v>160</v>
      </c>
      <c r="G105" s="234"/>
      <c r="H105" s="237">
        <v>1.02</v>
      </c>
      <c r="I105" s="238"/>
      <c r="J105" s="234"/>
      <c r="K105" s="234"/>
      <c r="L105" s="239"/>
      <c r="M105" s="240"/>
      <c r="N105" s="241"/>
      <c r="O105" s="241"/>
      <c r="P105" s="241"/>
      <c r="Q105" s="241"/>
      <c r="R105" s="241"/>
      <c r="S105" s="241"/>
      <c r="T105" s="242"/>
      <c r="AT105" s="243" t="s">
        <v>150</v>
      </c>
      <c r="AU105" s="243" t="s">
        <v>78</v>
      </c>
      <c r="AV105" s="12" t="s">
        <v>78</v>
      </c>
      <c r="AW105" s="12" t="s">
        <v>31</v>
      </c>
      <c r="AX105" s="12" t="s">
        <v>69</v>
      </c>
      <c r="AY105" s="243" t="s">
        <v>139</v>
      </c>
    </row>
    <row r="106" s="1" customFormat="1" ht="60" customHeight="1">
      <c r="B106" s="36"/>
      <c r="C106" s="217" t="s">
        <v>146</v>
      </c>
      <c r="D106" s="217" t="s">
        <v>141</v>
      </c>
      <c r="E106" s="218" t="s">
        <v>161</v>
      </c>
      <c r="F106" s="219" t="s">
        <v>162</v>
      </c>
      <c r="G106" s="220" t="s">
        <v>144</v>
      </c>
      <c r="H106" s="221">
        <v>5.0999999999999996</v>
      </c>
      <c r="I106" s="222"/>
      <c r="J106" s="223">
        <f>ROUND(I106*H106,2)</f>
        <v>0</v>
      </c>
      <c r="K106" s="219" t="s">
        <v>145</v>
      </c>
      <c r="L106" s="41"/>
      <c r="M106" s="224" t="s">
        <v>19</v>
      </c>
      <c r="N106" s="225" t="s">
        <v>40</v>
      </c>
      <c r="O106" s="81"/>
      <c r="P106" s="226">
        <f>O106*H106</f>
        <v>0</v>
      </c>
      <c r="Q106" s="226">
        <v>0</v>
      </c>
      <c r="R106" s="226">
        <f>Q106*H106</f>
        <v>0</v>
      </c>
      <c r="S106" s="226">
        <v>0</v>
      </c>
      <c r="T106" s="227">
        <f>S106*H106</f>
        <v>0</v>
      </c>
      <c r="AR106" s="228" t="s">
        <v>146</v>
      </c>
      <c r="AT106" s="228" t="s">
        <v>141</v>
      </c>
      <c r="AU106" s="228" t="s">
        <v>78</v>
      </c>
      <c r="AY106" s="15" t="s">
        <v>139</v>
      </c>
      <c r="BE106" s="229">
        <f>IF(N106="základní",J106,0)</f>
        <v>0</v>
      </c>
      <c r="BF106" s="229">
        <f>IF(N106="snížená",J106,0)</f>
        <v>0</v>
      </c>
      <c r="BG106" s="229">
        <f>IF(N106="zákl. přenesená",J106,0)</f>
        <v>0</v>
      </c>
      <c r="BH106" s="229">
        <f>IF(N106="sníž. přenesená",J106,0)</f>
        <v>0</v>
      </c>
      <c r="BI106" s="229">
        <f>IF(N106="nulová",J106,0)</f>
        <v>0</v>
      </c>
      <c r="BJ106" s="15" t="s">
        <v>76</v>
      </c>
      <c r="BK106" s="229">
        <f>ROUND(I106*H106,2)</f>
        <v>0</v>
      </c>
      <c r="BL106" s="15" t="s">
        <v>146</v>
      </c>
      <c r="BM106" s="228" t="s">
        <v>163</v>
      </c>
    </row>
    <row r="107" s="1" customFormat="1">
      <c r="B107" s="36"/>
      <c r="C107" s="37"/>
      <c r="D107" s="230" t="s">
        <v>148</v>
      </c>
      <c r="E107" s="37"/>
      <c r="F107" s="231" t="s">
        <v>159</v>
      </c>
      <c r="G107" s="37"/>
      <c r="H107" s="37"/>
      <c r="I107" s="143"/>
      <c r="J107" s="37"/>
      <c r="K107" s="37"/>
      <c r="L107" s="41"/>
      <c r="M107" s="232"/>
      <c r="N107" s="81"/>
      <c r="O107" s="81"/>
      <c r="P107" s="81"/>
      <c r="Q107" s="81"/>
      <c r="R107" s="81"/>
      <c r="S107" s="81"/>
      <c r="T107" s="82"/>
      <c r="AT107" s="15" t="s">
        <v>148</v>
      </c>
      <c r="AU107" s="15" t="s">
        <v>78</v>
      </c>
    </row>
    <row r="108" s="1" customFormat="1">
      <c r="B108" s="36"/>
      <c r="C108" s="37"/>
      <c r="D108" s="230" t="s">
        <v>164</v>
      </c>
      <c r="E108" s="37"/>
      <c r="F108" s="231" t="s">
        <v>165</v>
      </c>
      <c r="G108" s="37"/>
      <c r="H108" s="37"/>
      <c r="I108" s="143"/>
      <c r="J108" s="37"/>
      <c r="K108" s="37"/>
      <c r="L108" s="41"/>
      <c r="M108" s="232"/>
      <c r="N108" s="81"/>
      <c r="O108" s="81"/>
      <c r="P108" s="81"/>
      <c r="Q108" s="81"/>
      <c r="R108" s="81"/>
      <c r="S108" s="81"/>
      <c r="T108" s="82"/>
      <c r="AT108" s="15" t="s">
        <v>164</v>
      </c>
      <c r="AU108" s="15" t="s">
        <v>78</v>
      </c>
    </row>
    <row r="109" s="12" customFormat="1">
      <c r="B109" s="233"/>
      <c r="C109" s="234"/>
      <c r="D109" s="230" t="s">
        <v>150</v>
      </c>
      <c r="E109" s="234"/>
      <c r="F109" s="236" t="s">
        <v>166</v>
      </c>
      <c r="G109" s="234"/>
      <c r="H109" s="237">
        <v>5.0999999999999996</v>
      </c>
      <c r="I109" s="238"/>
      <c r="J109" s="234"/>
      <c r="K109" s="234"/>
      <c r="L109" s="239"/>
      <c r="M109" s="240"/>
      <c r="N109" s="241"/>
      <c r="O109" s="241"/>
      <c r="P109" s="241"/>
      <c r="Q109" s="241"/>
      <c r="R109" s="241"/>
      <c r="S109" s="241"/>
      <c r="T109" s="242"/>
      <c r="AT109" s="243" t="s">
        <v>150</v>
      </c>
      <c r="AU109" s="243" t="s">
        <v>78</v>
      </c>
      <c r="AV109" s="12" t="s">
        <v>78</v>
      </c>
      <c r="AW109" s="12" t="s">
        <v>4</v>
      </c>
      <c r="AX109" s="12" t="s">
        <v>76</v>
      </c>
      <c r="AY109" s="243" t="s">
        <v>139</v>
      </c>
    </row>
    <row r="110" s="1" customFormat="1" ht="36" customHeight="1">
      <c r="B110" s="36"/>
      <c r="C110" s="217" t="s">
        <v>167</v>
      </c>
      <c r="D110" s="217" t="s">
        <v>141</v>
      </c>
      <c r="E110" s="218" t="s">
        <v>168</v>
      </c>
      <c r="F110" s="219" t="s">
        <v>169</v>
      </c>
      <c r="G110" s="220" t="s">
        <v>170</v>
      </c>
      <c r="H110" s="221">
        <v>1.7849999999999999</v>
      </c>
      <c r="I110" s="222"/>
      <c r="J110" s="223">
        <f>ROUND(I110*H110,2)</f>
        <v>0</v>
      </c>
      <c r="K110" s="219" t="s">
        <v>145</v>
      </c>
      <c r="L110" s="41"/>
      <c r="M110" s="224" t="s">
        <v>19</v>
      </c>
      <c r="N110" s="225" t="s">
        <v>40</v>
      </c>
      <c r="O110" s="81"/>
      <c r="P110" s="226">
        <f>O110*H110</f>
        <v>0</v>
      </c>
      <c r="Q110" s="226">
        <v>0</v>
      </c>
      <c r="R110" s="226">
        <f>Q110*H110</f>
        <v>0</v>
      </c>
      <c r="S110" s="226">
        <v>0</v>
      </c>
      <c r="T110" s="227">
        <f>S110*H110</f>
        <v>0</v>
      </c>
      <c r="AR110" s="228" t="s">
        <v>76</v>
      </c>
      <c r="AT110" s="228" t="s">
        <v>141</v>
      </c>
      <c r="AU110" s="228" t="s">
        <v>78</v>
      </c>
      <c r="AY110" s="15" t="s">
        <v>139</v>
      </c>
      <c r="BE110" s="229">
        <f>IF(N110="základní",J110,0)</f>
        <v>0</v>
      </c>
      <c r="BF110" s="229">
        <f>IF(N110="snížená",J110,0)</f>
        <v>0</v>
      </c>
      <c r="BG110" s="229">
        <f>IF(N110="zákl. přenesená",J110,0)</f>
        <v>0</v>
      </c>
      <c r="BH110" s="229">
        <f>IF(N110="sníž. přenesená",J110,0)</f>
        <v>0</v>
      </c>
      <c r="BI110" s="229">
        <f>IF(N110="nulová",J110,0)</f>
        <v>0</v>
      </c>
      <c r="BJ110" s="15" t="s">
        <v>76</v>
      </c>
      <c r="BK110" s="229">
        <f>ROUND(I110*H110,2)</f>
        <v>0</v>
      </c>
      <c r="BL110" s="15" t="s">
        <v>76</v>
      </c>
      <c r="BM110" s="228" t="s">
        <v>171</v>
      </c>
    </row>
    <row r="111" s="1" customFormat="1">
      <c r="B111" s="36"/>
      <c r="C111" s="37"/>
      <c r="D111" s="230" t="s">
        <v>148</v>
      </c>
      <c r="E111" s="37"/>
      <c r="F111" s="231" t="s">
        <v>172</v>
      </c>
      <c r="G111" s="37"/>
      <c r="H111" s="37"/>
      <c r="I111" s="143"/>
      <c r="J111" s="37"/>
      <c r="K111" s="37"/>
      <c r="L111" s="41"/>
      <c r="M111" s="232"/>
      <c r="N111" s="81"/>
      <c r="O111" s="81"/>
      <c r="P111" s="81"/>
      <c r="Q111" s="81"/>
      <c r="R111" s="81"/>
      <c r="S111" s="81"/>
      <c r="T111" s="82"/>
      <c r="AT111" s="15" t="s">
        <v>148</v>
      </c>
      <c r="AU111" s="15" t="s">
        <v>78</v>
      </c>
    </row>
    <row r="112" s="12" customFormat="1">
      <c r="B112" s="233"/>
      <c r="C112" s="234"/>
      <c r="D112" s="230" t="s">
        <v>150</v>
      </c>
      <c r="E112" s="235" t="s">
        <v>19</v>
      </c>
      <c r="F112" s="236" t="s">
        <v>160</v>
      </c>
      <c r="G112" s="234"/>
      <c r="H112" s="237">
        <v>1.02</v>
      </c>
      <c r="I112" s="238"/>
      <c r="J112" s="234"/>
      <c r="K112" s="234"/>
      <c r="L112" s="239"/>
      <c r="M112" s="240"/>
      <c r="N112" s="241"/>
      <c r="O112" s="241"/>
      <c r="P112" s="241"/>
      <c r="Q112" s="241"/>
      <c r="R112" s="241"/>
      <c r="S112" s="241"/>
      <c r="T112" s="242"/>
      <c r="AT112" s="243" t="s">
        <v>150</v>
      </c>
      <c r="AU112" s="243" t="s">
        <v>78</v>
      </c>
      <c r="AV112" s="12" t="s">
        <v>78</v>
      </c>
      <c r="AW112" s="12" t="s">
        <v>31</v>
      </c>
      <c r="AX112" s="12" t="s">
        <v>69</v>
      </c>
      <c r="AY112" s="243" t="s">
        <v>139</v>
      </c>
    </row>
    <row r="113" s="12" customFormat="1">
      <c r="B113" s="233"/>
      <c r="C113" s="234"/>
      <c r="D113" s="230" t="s">
        <v>150</v>
      </c>
      <c r="E113" s="234"/>
      <c r="F113" s="236" t="s">
        <v>173</v>
      </c>
      <c r="G113" s="234"/>
      <c r="H113" s="237">
        <v>1.7849999999999999</v>
      </c>
      <c r="I113" s="238"/>
      <c r="J113" s="234"/>
      <c r="K113" s="234"/>
      <c r="L113" s="239"/>
      <c r="M113" s="240"/>
      <c r="N113" s="241"/>
      <c r="O113" s="241"/>
      <c r="P113" s="241"/>
      <c r="Q113" s="241"/>
      <c r="R113" s="241"/>
      <c r="S113" s="241"/>
      <c r="T113" s="242"/>
      <c r="AT113" s="243" t="s">
        <v>150</v>
      </c>
      <c r="AU113" s="243" t="s">
        <v>78</v>
      </c>
      <c r="AV113" s="12" t="s">
        <v>78</v>
      </c>
      <c r="AW113" s="12" t="s">
        <v>4</v>
      </c>
      <c r="AX113" s="12" t="s">
        <v>76</v>
      </c>
      <c r="AY113" s="243" t="s">
        <v>139</v>
      </c>
    </row>
    <row r="114" s="11" customFormat="1" ht="22.8" customHeight="1">
      <c r="B114" s="201"/>
      <c r="C114" s="202"/>
      <c r="D114" s="203" t="s">
        <v>68</v>
      </c>
      <c r="E114" s="215" t="s">
        <v>78</v>
      </c>
      <c r="F114" s="215" t="s">
        <v>174</v>
      </c>
      <c r="G114" s="202"/>
      <c r="H114" s="202"/>
      <c r="I114" s="205"/>
      <c r="J114" s="216">
        <f>BK114</f>
        <v>0</v>
      </c>
      <c r="K114" s="202"/>
      <c r="L114" s="207"/>
      <c r="M114" s="208"/>
      <c r="N114" s="209"/>
      <c r="O114" s="209"/>
      <c r="P114" s="210">
        <f>SUM(P115:P125)</f>
        <v>0</v>
      </c>
      <c r="Q114" s="209"/>
      <c r="R114" s="210">
        <f>SUM(R115:R125)</f>
        <v>5.0599438899999996</v>
      </c>
      <c r="S114" s="209"/>
      <c r="T114" s="211">
        <f>SUM(T115:T125)</f>
        <v>0</v>
      </c>
      <c r="AR114" s="212" t="s">
        <v>76</v>
      </c>
      <c r="AT114" s="213" t="s">
        <v>68</v>
      </c>
      <c r="AU114" s="213" t="s">
        <v>76</v>
      </c>
      <c r="AY114" s="212" t="s">
        <v>139</v>
      </c>
      <c r="BK114" s="214">
        <f>SUM(BK115:BK125)</f>
        <v>0</v>
      </c>
    </row>
    <row r="115" s="1" customFormat="1" ht="24" customHeight="1">
      <c r="B115" s="36"/>
      <c r="C115" s="217" t="s">
        <v>175</v>
      </c>
      <c r="D115" s="217" t="s">
        <v>141</v>
      </c>
      <c r="E115" s="218" t="s">
        <v>176</v>
      </c>
      <c r="F115" s="219" t="s">
        <v>177</v>
      </c>
      <c r="G115" s="220" t="s">
        <v>144</v>
      </c>
      <c r="H115" s="221">
        <v>1.121</v>
      </c>
      <c r="I115" s="222"/>
      <c r="J115" s="223">
        <f>ROUND(I115*H115,2)</f>
        <v>0</v>
      </c>
      <c r="K115" s="219" t="s">
        <v>145</v>
      </c>
      <c r="L115" s="41"/>
      <c r="M115" s="224" t="s">
        <v>19</v>
      </c>
      <c r="N115" s="225" t="s">
        <v>40</v>
      </c>
      <c r="O115" s="81"/>
      <c r="P115" s="226">
        <f>O115*H115</f>
        <v>0</v>
      </c>
      <c r="Q115" s="226">
        <v>2.45329</v>
      </c>
      <c r="R115" s="226">
        <f>Q115*H115</f>
        <v>2.7501380900000001</v>
      </c>
      <c r="S115" s="226">
        <v>0</v>
      </c>
      <c r="T115" s="227">
        <f>S115*H115</f>
        <v>0</v>
      </c>
      <c r="AR115" s="228" t="s">
        <v>76</v>
      </c>
      <c r="AT115" s="228" t="s">
        <v>141</v>
      </c>
      <c r="AU115" s="228" t="s">
        <v>78</v>
      </c>
      <c r="AY115" s="15" t="s">
        <v>139</v>
      </c>
      <c r="BE115" s="229">
        <f>IF(N115="základní",J115,0)</f>
        <v>0</v>
      </c>
      <c r="BF115" s="229">
        <f>IF(N115="snížená",J115,0)</f>
        <v>0</v>
      </c>
      <c r="BG115" s="229">
        <f>IF(N115="zákl. přenesená",J115,0)</f>
        <v>0</v>
      </c>
      <c r="BH115" s="229">
        <f>IF(N115="sníž. přenesená",J115,0)</f>
        <v>0</v>
      </c>
      <c r="BI115" s="229">
        <f>IF(N115="nulová",J115,0)</f>
        <v>0</v>
      </c>
      <c r="BJ115" s="15" t="s">
        <v>76</v>
      </c>
      <c r="BK115" s="229">
        <f>ROUND(I115*H115,2)</f>
        <v>0</v>
      </c>
      <c r="BL115" s="15" t="s">
        <v>76</v>
      </c>
      <c r="BM115" s="228" t="s">
        <v>178</v>
      </c>
    </row>
    <row r="116" s="1" customFormat="1">
      <c r="B116" s="36"/>
      <c r="C116" s="37"/>
      <c r="D116" s="230" t="s">
        <v>148</v>
      </c>
      <c r="E116" s="37"/>
      <c r="F116" s="231" t="s">
        <v>179</v>
      </c>
      <c r="G116" s="37"/>
      <c r="H116" s="37"/>
      <c r="I116" s="143"/>
      <c r="J116" s="37"/>
      <c r="K116" s="37"/>
      <c r="L116" s="41"/>
      <c r="M116" s="232"/>
      <c r="N116" s="81"/>
      <c r="O116" s="81"/>
      <c r="P116" s="81"/>
      <c r="Q116" s="81"/>
      <c r="R116" s="81"/>
      <c r="S116" s="81"/>
      <c r="T116" s="82"/>
      <c r="AT116" s="15" t="s">
        <v>148</v>
      </c>
      <c r="AU116" s="15" t="s">
        <v>78</v>
      </c>
    </row>
    <row r="117" s="12" customFormat="1">
      <c r="B117" s="233"/>
      <c r="C117" s="234"/>
      <c r="D117" s="230" t="s">
        <v>150</v>
      </c>
      <c r="E117" s="235" t="s">
        <v>19</v>
      </c>
      <c r="F117" s="236" t="s">
        <v>180</v>
      </c>
      <c r="G117" s="234"/>
      <c r="H117" s="237">
        <v>1.121</v>
      </c>
      <c r="I117" s="238"/>
      <c r="J117" s="234"/>
      <c r="K117" s="234"/>
      <c r="L117" s="239"/>
      <c r="M117" s="240"/>
      <c r="N117" s="241"/>
      <c r="O117" s="241"/>
      <c r="P117" s="241"/>
      <c r="Q117" s="241"/>
      <c r="R117" s="241"/>
      <c r="S117" s="241"/>
      <c r="T117" s="242"/>
      <c r="AT117" s="243" t="s">
        <v>150</v>
      </c>
      <c r="AU117" s="243" t="s">
        <v>78</v>
      </c>
      <c r="AV117" s="12" t="s">
        <v>78</v>
      </c>
      <c r="AW117" s="12" t="s">
        <v>31</v>
      </c>
      <c r="AX117" s="12" t="s">
        <v>69</v>
      </c>
      <c r="AY117" s="243" t="s">
        <v>139</v>
      </c>
    </row>
    <row r="118" s="1" customFormat="1" ht="16.5" customHeight="1">
      <c r="B118" s="36"/>
      <c r="C118" s="217" t="s">
        <v>181</v>
      </c>
      <c r="D118" s="217" t="s">
        <v>141</v>
      </c>
      <c r="E118" s="218" t="s">
        <v>182</v>
      </c>
      <c r="F118" s="219" t="s">
        <v>183</v>
      </c>
      <c r="G118" s="220" t="s">
        <v>184</v>
      </c>
      <c r="H118" s="221">
        <v>3.1000000000000001</v>
      </c>
      <c r="I118" s="222"/>
      <c r="J118" s="223">
        <f>ROUND(I118*H118,2)</f>
        <v>0</v>
      </c>
      <c r="K118" s="219" t="s">
        <v>145</v>
      </c>
      <c r="L118" s="41"/>
      <c r="M118" s="224" t="s">
        <v>19</v>
      </c>
      <c r="N118" s="225" t="s">
        <v>40</v>
      </c>
      <c r="O118" s="81"/>
      <c r="P118" s="226">
        <f>O118*H118</f>
        <v>0</v>
      </c>
      <c r="Q118" s="226">
        <v>0.0026900000000000001</v>
      </c>
      <c r="R118" s="226">
        <f>Q118*H118</f>
        <v>0.0083390000000000009</v>
      </c>
      <c r="S118" s="226">
        <v>0</v>
      </c>
      <c r="T118" s="227">
        <f>S118*H118</f>
        <v>0</v>
      </c>
      <c r="AR118" s="228" t="s">
        <v>76</v>
      </c>
      <c r="AT118" s="228" t="s">
        <v>141</v>
      </c>
      <c r="AU118" s="228" t="s">
        <v>78</v>
      </c>
      <c r="AY118" s="15" t="s">
        <v>139</v>
      </c>
      <c r="BE118" s="229">
        <f>IF(N118="základní",J118,0)</f>
        <v>0</v>
      </c>
      <c r="BF118" s="229">
        <f>IF(N118="snížená",J118,0)</f>
        <v>0</v>
      </c>
      <c r="BG118" s="229">
        <f>IF(N118="zákl. přenesená",J118,0)</f>
        <v>0</v>
      </c>
      <c r="BH118" s="229">
        <f>IF(N118="sníž. přenesená",J118,0)</f>
        <v>0</v>
      </c>
      <c r="BI118" s="229">
        <f>IF(N118="nulová",J118,0)</f>
        <v>0</v>
      </c>
      <c r="BJ118" s="15" t="s">
        <v>76</v>
      </c>
      <c r="BK118" s="229">
        <f>ROUND(I118*H118,2)</f>
        <v>0</v>
      </c>
      <c r="BL118" s="15" t="s">
        <v>76</v>
      </c>
      <c r="BM118" s="228" t="s">
        <v>185</v>
      </c>
    </row>
    <row r="119" s="1" customFormat="1">
      <c r="B119" s="36"/>
      <c r="C119" s="37"/>
      <c r="D119" s="230" t="s">
        <v>148</v>
      </c>
      <c r="E119" s="37"/>
      <c r="F119" s="231" t="s">
        <v>186</v>
      </c>
      <c r="G119" s="37"/>
      <c r="H119" s="37"/>
      <c r="I119" s="143"/>
      <c r="J119" s="37"/>
      <c r="K119" s="37"/>
      <c r="L119" s="41"/>
      <c r="M119" s="232"/>
      <c r="N119" s="81"/>
      <c r="O119" s="81"/>
      <c r="P119" s="81"/>
      <c r="Q119" s="81"/>
      <c r="R119" s="81"/>
      <c r="S119" s="81"/>
      <c r="T119" s="82"/>
      <c r="AT119" s="15" t="s">
        <v>148</v>
      </c>
      <c r="AU119" s="15" t="s">
        <v>78</v>
      </c>
    </row>
    <row r="120" s="12" customFormat="1">
      <c r="B120" s="233"/>
      <c r="C120" s="234"/>
      <c r="D120" s="230" t="s">
        <v>150</v>
      </c>
      <c r="E120" s="235" t="s">
        <v>19</v>
      </c>
      <c r="F120" s="236" t="s">
        <v>187</v>
      </c>
      <c r="G120" s="234"/>
      <c r="H120" s="237">
        <v>3.1000000000000001</v>
      </c>
      <c r="I120" s="238"/>
      <c r="J120" s="234"/>
      <c r="K120" s="234"/>
      <c r="L120" s="239"/>
      <c r="M120" s="240"/>
      <c r="N120" s="241"/>
      <c r="O120" s="241"/>
      <c r="P120" s="241"/>
      <c r="Q120" s="241"/>
      <c r="R120" s="241"/>
      <c r="S120" s="241"/>
      <c r="T120" s="242"/>
      <c r="AT120" s="243" t="s">
        <v>150</v>
      </c>
      <c r="AU120" s="243" t="s">
        <v>78</v>
      </c>
      <c r="AV120" s="12" t="s">
        <v>78</v>
      </c>
      <c r="AW120" s="12" t="s">
        <v>31</v>
      </c>
      <c r="AX120" s="12" t="s">
        <v>69</v>
      </c>
      <c r="AY120" s="243" t="s">
        <v>139</v>
      </c>
    </row>
    <row r="121" s="1" customFormat="1" ht="16.5" customHeight="1">
      <c r="B121" s="36"/>
      <c r="C121" s="217" t="s">
        <v>188</v>
      </c>
      <c r="D121" s="217" t="s">
        <v>141</v>
      </c>
      <c r="E121" s="218" t="s">
        <v>189</v>
      </c>
      <c r="F121" s="219" t="s">
        <v>190</v>
      </c>
      <c r="G121" s="220" t="s">
        <v>184</v>
      </c>
      <c r="H121" s="221">
        <v>3.1000000000000001</v>
      </c>
      <c r="I121" s="222"/>
      <c r="J121" s="223">
        <f>ROUND(I121*H121,2)</f>
        <v>0</v>
      </c>
      <c r="K121" s="219" t="s">
        <v>145</v>
      </c>
      <c r="L121" s="41"/>
      <c r="M121" s="224" t="s">
        <v>19</v>
      </c>
      <c r="N121" s="225" t="s">
        <v>40</v>
      </c>
      <c r="O121" s="81"/>
      <c r="P121" s="226">
        <f>O121*H121</f>
        <v>0</v>
      </c>
      <c r="Q121" s="226">
        <v>0</v>
      </c>
      <c r="R121" s="226">
        <f>Q121*H121</f>
        <v>0</v>
      </c>
      <c r="S121" s="226">
        <v>0</v>
      </c>
      <c r="T121" s="227">
        <f>S121*H121</f>
        <v>0</v>
      </c>
      <c r="AR121" s="228" t="s">
        <v>76</v>
      </c>
      <c r="AT121" s="228" t="s">
        <v>141</v>
      </c>
      <c r="AU121" s="228" t="s">
        <v>78</v>
      </c>
      <c r="AY121" s="15" t="s">
        <v>139</v>
      </c>
      <c r="BE121" s="229">
        <f>IF(N121="základní",J121,0)</f>
        <v>0</v>
      </c>
      <c r="BF121" s="229">
        <f>IF(N121="snížená",J121,0)</f>
        <v>0</v>
      </c>
      <c r="BG121" s="229">
        <f>IF(N121="zákl. přenesená",J121,0)</f>
        <v>0</v>
      </c>
      <c r="BH121" s="229">
        <f>IF(N121="sníž. přenesená",J121,0)</f>
        <v>0</v>
      </c>
      <c r="BI121" s="229">
        <f>IF(N121="nulová",J121,0)</f>
        <v>0</v>
      </c>
      <c r="BJ121" s="15" t="s">
        <v>76</v>
      </c>
      <c r="BK121" s="229">
        <f>ROUND(I121*H121,2)</f>
        <v>0</v>
      </c>
      <c r="BL121" s="15" t="s">
        <v>76</v>
      </c>
      <c r="BM121" s="228" t="s">
        <v>191</v>
      </c>
    </row>
    <row r="122" s="1" customFormat="1">
      <c r="B122" s="36"/>
      <c r="C122" s="37"/>
      <c r="D122" s="230" t="s">
        <v>148</v>
      </c>
      <c r="E122" s="37"/>
      <c r="F122" s="231" t="s">
        <v>186</v>
      </c>
      <c r="G122" s="37"/>
      <c r="H122" s="37"/>
      <c r="I122" s="143"/>
      <c r="J122" s="37"/>
      <c r="K122" s="37"/>
      <c r="L122" s="41"/>
      <c r="M122" s="232"/>
      <c r="N122" s="81"/>
      <c r="O122" s="81"/>
      <c r="P122" s="81"/>
      <c r="Q122" s="81"/>
      <c r="R122" s="81"/>
      <c r="S122" s="81"/>
      <c r="T122" s="82"/>
      <c r="AT122" s="15" t="s">
        <v>148</v>
      </c>
      <c r="AU122" s="15" t="s">
        <v>78</v>
      </c>
    </row>
    <row r="123" s="1" customFormat="1" ht="24" customHeight="1">
      <c r="B123" s="36"/>
      <c r="C123" s="217" t="s">
        <v>192</v>
      </c>
      <c r="D123" s="217" t="s">
        <v>141</v>
      </c>
      <c r="E123" s="218" t="s">
        <v>193</v>
      </c>
      <c r="F123" s="219" t="s">
        <v>194</v>
      </c>
      <c r="G123" s="220" t="s">
        <v>144</v>
      </c>
      <c r="H123" s="221">
        <v>1.02</v>
      </c>
      <c r="I123" s="222"/>
      <c r="J123" s="223">
        <f>ROUND(I123*H123,2)</f>
        <v>0</v>
      </c>
      <c r="K123" s="219" t="s">
        <v>145</v>
      </c>
      <c r="L123" s="41"/>
      <c r="M123" s="224" t="s">
        <v>19</v>
      </c>
      <c r="N123" s="225" t="s">
        <v>40</v>
      </c>
      <c r="O123" s="81"/>
      <c r="P123" s="226">
        <f>O123*H123</f>
        <v>0</v>
      </c>
      <c r="Q123" s="226">
        <v>2.2563399999999998</v>
      </c>
      <c r="R123" s="226">
        <f>Q123*H123</f>
        <v>2.3014668</v>
      </c>
      <c r="S123" s="226">
        <v>0</v>
      </c>
      <c r="T123" s="227">
        <f>S123*H123</f>
        <v>0</v>
      </c>
      <c r="AR123" s="228" t="s">
        <v>146</v>
      </c>
      <c r="AT123" s="228" t="s">
        <v>141</v>
      </c>
      <c r="AU123" s="228" t="s">
        <v>78</v>
      </c>
      <c r="AY123" s="15" t="s">
        <v>139</v>
      </c>
      <c r="BE123" s="229">
        <f>IF(N123="základní",J123,0)</f>
        <v>0</v>
      </c>
      <c r="BF123" s="229">
        <f>IF(N123="snížená",J123,0)</f>
        <v>0</v>
      </c>
      <c r="BG123" s="229">
        <f>IF(N123="zákl. přenesená",J123,0)</f>
        <v>0</v>
      </c>
      <c r="BH123" s="229">
        <f>IF(N123="sníž. přenesená",J123,0)</f>
        <v>0</v>
      </c>
      <c r="BI123" s="229">
        <f>IF(N123="nulová",J123,0)</f>
        <v>0</v>
      </c>
      <c r="BJ123" s="15" t="s">
        <v>76</v>
      </c>
      <c r="BK123" s="229">
        <f>ROUND(I123*H123,2)</f>
        <v>0</v>
      </c>
      <c r="BL123" s="15" t="s">
        <v>146</v>
      </c>
      <c r="BM123" s="228" t="s">
        <v>195</v>
      </c>
    </row>
    <row r="124" s="1" customFormat="1">
      <c r="B124" s="36"/>
      <c r="C124" s="37"/>
      <c r="D124" s="230" t="s">
        <v>148</v>
      </c>
      <c r="E124" s="37"/>
      <c r="F124" s="231" t="s">
        <v>179</v>
      </c>
      <c r="G124" s="37"/>
      <c r="H124" s="37"/>
      <c r="I124" s="143"/>
      <c r="J124" s="37"/>
      <c r="K124" s="37"/>
      <c r="L124" s="41"/>
      <c r="M124" s="232"/>
      <c r="N124" s="81"/>
      <c r="O124" s="81"/>
      <c r="P124" s="81"/>
      <c r="Q124" s="81"/>
      <c r="R124" s="81"/>
      <c r="S124" s="81"/>
      <c r="T124" s="82"/>
      <c r="AT124" s="15" t="s">
        <v>148</v>
      </c>
      <c r="AU124" s="15" t="s">
        <v>78</v>
      </c>
    </row>
    <row r="125" s="12" customFormat="1">
      <c r="B125" s="233"/>
      <c r="C125" s="234"/>
      <c r="D125" s="230" t="s">
        <v>150</v>
      </c>
      <c r="E125" s="235" t="s">
        <v>19</v>
      </c>
      <c r="F125" s="236" t="s">
        <v>151</v>
      </c>
      <c r="G125" s="234"/>
      <c r="H125" s="237">
        <v>1.02</v>
      </c>
      <c r="I125" s="238"/>
      <c r="J125" s="234"/>
      <c r="K125" s="234"/>
      <c r="L125" s="239"/>
      <c r="M125" s="240"/>
      <c r="N125" s="241"/>
      <c r="O125" s="241"/>
      <c r="P125" s="241"/>
      <c r="Q125" s="241"/>
      <c r="R125" s="241"/>
      <c r="S125" s="241"/>
      <c r="T125" s="242"/>
      <c r="AT125" s="243" t="s">
        <v>150</v>
      </c>
      <c r="AU125" s="243" t="s">
        <v>78</v>
      </c>
      <c r="AV125" s="12" t="s">
        <v>78</v>
      </c>
      <c r="AW125" s="12" t="s">
        <v>31</v>
      </c>
      <c r="AX125" s="12" t="s">
        <v>69</v>
      </c>
      <c r="AY125" s="243" t="s">
        <v>139</v>
      </c>
    </row>
    <row r="126" s="11" customFormat="1" ht="22.8" customHeight="1">
      <c r="B126" s="201"/>
      <c r="C126" s="202"/>
      <c r="D126" s="203" t="s">
        <v>68</v>
      </c>
      <c r="E126" s="215" t="s">
        <v>192</v>
      </c>
      <c r="F126" s="215" t="s">
        <v>196</v>
      </c>
      <c r="G126" s="202"/>
      <c r="H126" s="202"/>
      <c r="I126" s="205"/>
      <c r="J126" s="216">
        <f>BK126</f>
        <v>0</v>
      </c>
      <c r="K126" s="202"/>
      <c r="L126" s="207"/>
      <c r="M126" s="208"/>
      <c r="N126" s="209"/>
      <c r="O126" s="209"/>
      <c r="P126" s="210">
        <f>SUM(P127:P128)</f>
        <v>0</v>
      </c>
      <c r="Q126" s="209"/>
      <c r="R126" s="210">
        <f>SUM(R127:R128)</f>
        <v>0</v>
      </c>
      <c r="S126" s="209"/>
      <c r="T126" s="211">
        <f>SUM(T127:T128)</f>
        <v>0</v>
      </c>
      <c r="AR126" s="212" t="s">
        <v>76</v>
      </c>
      <c r="AT126" s="213" t="s">
        <v>68</v>
      </c>
      <c r="AU126" s="213" t="s">
        <v>76</v>
      </c>
      <c r="AY126" s="212" t="s">
        <v>139</v>
      </c>
      <c r="BK126" s="214">
        <f>SUM(BK127:BK128)</f>
        <v>0</v>
      </c>
    </row>
    <row r="127" s="1" customFormat="1" ht="36" customHeight="1">
      <c r="B127" s="36"/>
      <c r="C127" s="217" t="s">
        <v>197</v>
      </c>
      <c r="D127" s="217" t="s">
        <v>141</v>
      </c>
      <c r="E127" s="218" t="s">
        <v>198</v>
      </c>
      <c r="F127" s="219" t="s">
        <v>199</v>
      </c>
      <c r="G127" s="220" t="s">
        <v>200</v>
      </c>
      <c r="H127" s="221">
        <v>15</v>
      </c>
      <c r="I127" s="222"/>
      <c r="J127" s="223">
        <f>ROUND(I127*H127,2)</f>
        <v>0</v>
      </c>
      <c r="K127" s="219" t="s">
        <v>145</v>
      </c>
      <c r="L127" s="41"/>
      <c r="M127" s="224" t="s">
        <v>19</v>
      </c>
      <c r="N127" s="225" t="s">
        <v>40</v>
      </c>
      <c r="O127" s="81"/>
      <c r="P127" s="226">
        <f>O127*H127</f>
        <v>0</v>
      </c>
      <c r="Q127" s="226">
        <v>0</v>
      </c>
      <c r="R127" s="226">
        <f>Q127*H127</f>
        <v>0</v>
      </c>
      <c r="S127" s="226">
        <v>0</v>
      </c>
      <c r="T127" s="227">
        <f>S127*H127</f>
        <v>0</v>
      </c>
      <c r="AR127" s="228" t="s">
        <v>146</v>
      </c>
      <c r="AT127" s="228" t="s">
        <v>141</v>
      </c>
      <c r="AU127" s="228" t="s">
        <v>78</v>
      </c>
      <c r="AY127" s="15" t="s">
        <v>139</v>
      </c>
      <c r="BE127" s="229">
        <f>IF(N127="základní",J127,0)</f>
        <v>0</v>
      </c>
      <c r="BF127" s="229">
        <f>IF(N127="snížená",J127,0)</f>
        <v>0</v>
      </c>
      <c r="BG127" s="229">
        <f>IF(N127="zákl. přenesená",J127,0)</f>
        <v>0</v>
      </c>
      <c r="BH127" s="229">
        <f>IF(N127="sníž. přenesená",J127,0)</f>
        <v>0</v>
      </c>
      <c r="BI127" s="229">
        <f>IF(N127="nulová",J127,0)</f>
        <v>0</v>
      </c>
      <c r="BJ127" s="15" t="s">
        <v>76</v>
      </c>
      <c r="BK127" s="229">
        <f>ROUND(I127*H127,2)</f>
        <v>0</v>
      </c>
      <c r="BL127" s="15" t="s">
        <v>146</v>
      </c>
      <c r="BM127" s="228" t="s">
        <v>201</v>
      </c>
    </row>
    <row r="128" s="12" customFormat="1">
      <c r="B128" s="233"/>
      <c r="C128" s="234"/>
      <c r="D128" s="230" t="s">
        <v>150</v>
      </c>
      <c r="E128" s="235" t="s">
        <v>19</v>
      </c>
      <c r="F128" s="236" t="s">
        <v>202</v>
      </c>
      <c r="G128" s="234"/>
      <c r="H128" s="237">
        <v>15</v>
      </c>
      <c r="I128" s="238"/>
      <c r="J128" s="234"/>
      <c r="K128" s="234"/>
      <c r="L128" s="239"/>
      <c r="M128" s="240"/>
      <c r="N128" s="241"/>
      <c r="O128" s="241"/>
      <c r="P128" s="241"/>
      <c r="Q128" s="241"/>
      <c r="R128" s="241"/>
      <c r="S128" s="241"/>
      <c r="T128" s="242"/>
      <c r="AT128" s="243" t="s">
        <v>150</v>
      </c>
      <c r="AU128" s="243" t="s">
        <v>78</v>
      </c>
      <c r="AV128" s="12" t="s">
        <v>78</v>
      </c>
      <c r="AW128" s="12" t="s">
        <v>31</v>
      </c>
      <c r="AX128" s="12" t="s">
        <v>69</v>
      </c>
      <c r="AY128" s="243" t="s">
        <v>139</v>
      </c>
    </row>
    <row r="129" s="11" customFormat="1" ht="22.8" customHeight="1">
      <c r="B129" s="201"/>
      <c r="C129" s="202"/>
      <c r="D129" s="203" t="s">
        <v>68</v>
      </c>
      <c r="E129" s="215" t="s">
        <v>203</v>
      </c>
      <c r="F129" s="215" t="s">
        <v>204</v>
      </c>
      <c r="G129" s="202"/>
      <c r="H129" s="202"/>
      <c r="I129" s="205"/>
      <c r="J129" s="216">
        <f>BK129</f>
        <v>0</v>
      </c>
      <c r="K129" s="202"/>
      <c r="L129" s="207"/>
      <c r="M129" s="208"/>
      <c r="N129" s="209"/>
      <c r="O129" s="209"/>
      <c r="P129" s="210">
        <f>SUM(P130:P131)</f>
        <v>0</v>
      </c>
      <c r="Q129" s="209"/>
      <c r="R129" s="210">
        <f>SUM(R130:R131)</f>
        <v>0</v>
      </c>
      <c r="S129" s="209"/>
      <c r="T129" s="211">
        <f>SUM(T130:T131)</f>
        <v>0</v>
      </c>
      <c r="AR129" s="212" t="s">
        <v>76</v>
      </c>
      <c r="AT129" s="213" t="s">
        <v>68</v>
      </c>
      <c r="AU129" s="213" t="s">
        <v>76</v>
      </c>
      <c r="AY129" s="212" t="s">
        <v>139</v>
      </c>
      <c r="BK129" s="214">
        <f>SUM(BK130:BK131)</f>
        <v>0</v>
      </c>
    </row>
    <row r="130" s="1" customFormat="1" ht="48" customHeight="1">
      <c r="B130" s="36"/>
      <c r="C130" s="217" t="s">
        <v>205</v>
      </c>
      <c r="D130" s="217" t="s">
        <v>141</v>
      </c>
      <c r="E130" s="218" t="s">
        <v>206</v>
      </c>
      <c r="F130" s="219" t="s">
        <v>207</v>
      </c>
      <c r="G130" s="220" t="s">
        <v>170</v>
      </c>
      <c r="H130" s="221">
        <v>2.3010000000000002</v>
      </c>
      <c r="I130" s="222"/>
      <c r="J130" s="223">
        <f>ROUND(I130*H130,2)</f>
        <v>0</v>
      </c>
      <c r="K130" s="219" t="s">
        <v>145</v>
      </c>
      <c r="L130" s="41"/>
      <c r="M130" s="224" t="s">
        <v>19</v>
      </c>
      <c r="N130" s="225" t="s">
        <v>40</v>
      </c>
      <c r="O130" s="81"/>
      <c r="P130" s="226">
        <f>O130*H130</f>
        <v>0</v>
      </c>
      <c r="Q130" s="226">
        <v>0</v>
      </c>
      <c r="R130" s="226">
        <f>Q130*H130</f>
        <v>0</v>
      </c>
      <c r="S130" s="226">
        <v>0</v>
      </c>
      <c r="T130" s="227">
        <f>S130*H130</f>
        <v>0</v>
      </c>
      <c r="AR130" s="228" t="s">
        <v>76</v>
      </c>
      <c r="AT130" s="228" t="s">
        <v>141</v>
      </c>
      <c r="AU130" s="228" t="s">
        <v>78</v>
      </c>
      <c r="AY130" s="15" t="s">
        <v>139</v>
      </c>
      <c r="BE130" s="229">
        <f>IF(N130="základní",J130,0)</f>
        <v>0</v>
      </c>
      <c r="BF130" s="229">
        <f>IF(N130="snížená",J130,0)</f>
        <v>0</v>
      </c>
      <c r="BG130" s="229">
        <f>IF(N130="zákl. přenesená",J130,0)</f>
        <v>0</v>
      </c>
      <c r="BH130" s="229">
        <f>IF(N130="sníž. přenesená",J130,0)</f>
        <v>0</v>
      </c>
      <c r="BI130" s="229">
        <f>IF(N130="nulová",J130,0)</f>
        <v>0</v>
      </c>
      <c r="BJ130" s="15" t="s">
        <v>76</v>
      </c>
      <c r="BK130" s="229">
        <f>ROUND(I130*H130,2)</f>
        <v>0</v>
      </c>
      <c r="BL130" s="15" t="s">
        <v>76</v>
      </c>
      <c r="BM130" s="228" t="s">
        <v>208</v>
      </c>
    </row>
    <row r="131" s="1" customFormat="1">
      <c r="B131" s="36"/>
      <c r="C131" s="37"/>
      <c r="D131" s="230" t="s">
        <v>148</v>
      </c>
      <c r="E131" s="37"/>
      <c r="F131" s="231" t="s">
        <v>209</v>
      </c>
      <c r="G131" s="37"/>
      <c r="H131" s="37"/>
      <c r="I131" s="143"/>
      <c r="J131" s="37"/>
      <c r="K131" s="37"/>
      <c r="L131" s="41"/>
      <c r="M131" s="232"/>
      <c r="N131" s="81"/>
      <c r="O131" s="81"/>
      <c r="P131" s="81"/>
      <c r="Q131" s="81"/>
      <c r="R131" s="81"/>
      <c r="S131" s="81"/>
      <c r="T131" s="82"/>
      <c r="AT131" s="15" t="s">
        <v>148</v>
      </c>
      <c r="AU131" s="15" t="s">
        <v>78</v>
      </c>
    </row>
    <row r="132" s="11" customFormat="1" ht="25.92" customHeight="1">
      <c r="B132" s="201"/>
      <c r="C132" s="202"/>
      <c r="D132" s="203" t="s">
        <v>68</v>
      </c>
      <c r="E132" s="204" t="s">
        <v>210</v>
      </c>
      <c r="F132" s="204" t="s">
        <v>211</v>
      </c>
      <c r="G132" s="202"/>
      <c r="H132" s="202"/>
      <c r="I132" s="205"/>
      <c r="J132" s="206">
        <f>BK132</f>
        <v>0</v>
      </c>
      <c r="K132" s="202"/>
      <c r="L132" s="207"/>
      <c r="M132" s="208"/>
      <c r="N132" s="209"/>
      <c r="O132" s="209"/>
      <c r="P132" s="210">
        <f>P133+P145</f>
        <v>0</v>
      </c>
      <c r="Q132" s="209"/>
      <c r="R132" s="210">
        <f>R133+R145</f>
        <v>0.55966808000000001</v>
      </c>
      <c r="S132" s="209"/>
      <c r="T132" s="211">
        <f>T133+T145</f>
        <v>0</v>
      </c>
      <c r="AR132" s="212" t="s">
        <v>78</v>
      </c>
      <c r="AT132" s="213" t="s">
        <v>68</v>
      </c>
      <c r="AU132" s="213" t="s">
        <v>69</v>
      </c>
      <c r="AY132" s="212" t="s">
        <v>139</v>
      </c>
      <c r="BK132" s="214">
        <f>BK133+BK145</f>
        <v>0</v>
      </c>
    </row>
    <row r="133" s="11" customFormat="1" ht="22.8" customHeight="1">
      <c r="B133" s="201"/>
      <c r="C133" s="202"/>
      <c r="D133" s="203" t="s">
        <v>68</v>
      </c>
      <c r="E133" s="215" t="s">
        <v>212</v>
      </c>
      <c r="F133" s="215" t="s">
        <v>213</v>
      </c>
      <c r="G133" s="202"/>
      <c r="H133" s="202"/>
      <c r="I133" s="205"/>
      <c r="J133" s="216">
        <f>BK133</f>
        <v>0</v>
      </c>
      <c r="K133" s="202"/>
      <c r="L133" s="207"/>
      <c r="M133" s="208"/>
      <c r="N133" s="209"/>
      <c r="O133" s="209"/>
      <c r="P133" s="210">
        <f>SUM(P134:P144)</f>
        <v>0</v>
      </c>
      <c r="Q133" s="209"/>
      <c r="R133" s="210">
        <f>SUM(R134:R144)</f>
        <v>0.54512558</v>
      </c>
      <c r="S133" s="209"/>
      <c r="T133" s="211">
        <f>SUM(T134:T144)</f>
        <v>0</v>
      </c>
      <c r="AR133" s="212" t="s">
        <v>78</v>
      </c>
      <c r="AT133" s="213" t="s">
        <v>68</v>
      </c>
      <c r="AU133" s="213" t="s">
        <v>76</v>
      </c>
      <c r="AY133" s="212" t="s">
        <v>139</v>
      </c>
      <c r="BK133" s="214">
        <f>SUM(BK134:BK144)</f>
        <v>0</v>
      </c>
    </row>
    <row r="134" s="1" customFormat="1" ht="48" customHeight="1">
      <c r="B134" s="36"/>
      <c r="C134" s="217" t="s">
        <v>214</v>
      </c>
      <c r="D134" s="217" t="s">
        <v>141</v>
      </c>
      <c r="E134" s="218" t="s">
        <v>215</v>
      </c>
      <c r="F134" s="219" t="s">
        <v>216</v>
      </c>
      <c r="G134" s="220" t="s">
        <v>184</v>
      </c>
      <c r="H134" s="221">
        <v>19.782</v>
      </c>
      <c r="I134" s="222"/>
      <c r="J134" s="223">
        <f>ROUND(I134*H134,2)</f>
        <v>0</v>
      </c>
      <c r="K134" s="219" t="s">
        <v>145</v>
      </c>
      <c r="L134" s="41"/>
      <c r="M134" s="224" t="s">
        <v>19</v>
      </c>
      <c r="N134" s="225" t="s">
        <v>40</v>
      </c>
      <c r="O134" s="81"/>
      <c r="P134" s="226">
        <f>O134*H134</f>
        <v>0</v>
      </c>
      <c r="Q134" s="226">
        <v>0.00036000000000000002</v>
      </c>
      <c r="R134" s="226">
        <f>Q134*H134</f>
        <v>0.0071215200000000001</v>
      </c>
      <c r="S134" s="226">
        <v>0</v>
      </c>
      <c r="T134" s="227">
        <f>S134*H134</f>
        <v>0</v>
      </c>
      <c r="AR134" s="228" t="s">
        <v>217</v>
      </c>
      <c r="AT134" s="228" t="s">
        <v>141</v>
      </c>
      <c r="AU134" s="228" t="s">
        <v>78</v>
      </c>
      <c r="AY134" s="15" t="s">
        <v>139</v>
      </c>
      <c r="BE134" s="229">
        <f>IF(N134="základní",J134,0)</f>
        <v>0</v>
      </c>
      <c r="BF134" s="229">
        <f>IF(N134="snížená",J134,0)</f>
        <v>0</v>
      </c>
      <c r="BG134" s="229">
        <f>IF(N134="zákl. přenesená",J134,0)</f>
        <v>0</v>
      </c>
      <c r="BH134" s="229">
        <f>IF(N134="sníž. přenesená",J134,0)</f>
        <v>0</v>
      </c>
      <c r="BI134" s="229">
        <f>IF(N134="nulová",J134,0)</f>
        <v>0</v>
      </c>
      <c r="BJ134" s="15" t="s">
        <v>76</v>
      </c>
      <c r="BK134" s="229">
        <f>ROUND(I134*H134,2)</f>
        <v>0</v>
      </c>
      <c r="BL134" s="15" t="s">
        <v>217</v>
      </c>
      <c r="BM134" s="228" t="s">
        <v>218</v>
      </c>
    </row>
    <row r="135" s="12" customFormat="1">
      <c r="B135" s="233"/>
      <c r="C135" s="234"/>
      <c r="D135" s="230" t="s">
        <v>150</v>
      </c>
      <c r="E135" s="235" t="s">
        <v>19</v>
      </c>
      <c r="F135" s="236" t="s">
        <v>219</v>
      </c>
      <c r="G135" s="234"/>
      <c r="H135" s="237">
        <v>19.782</v>
      </c>
      <c r="I135" s="238"/>
      <c r="J135" s="234"/>
      <c r="K135" s="234"/>
      <c r="L135" s="239"/>
      <c r="M135" s="240"/>
      <c r="N135" s="241"/>
      <c r="O135" s="241"/>
      <c r="P135" s="241"/>
      <c r="Q135" s="241"/>
      <c r="R135" s="241"/>
      <c r="S135" s="241"/>
      <c r="T135" s="242"/>
      <c r="AT135" s="243" t="s">
        <v>150</v>
      </c>
      <c r="AU135" s="243" t="s">
        <v>78</v>
      </c>
      <c r="AV135" s="12" t="s">
        <v>78</v>
      </c>
      <c r="AW135" s="12" t="s">
        <v>31</v>
      </c>
      <c r="AX135" s="12" t="s">
        <v>69</v>
      </c>
      <c r="AY135" s="243" t="s">
        <v>139</v>
      </c>
    </row>
    <row r="136" s="1" customFormat="1" ht="24" customHeight="1">
      <c r="B136" s="36"/>
      <c r="C136" s="244" t="s">
        <v>220</v>
      </c>
      <c r="D136" s="244" t="s">
        <v>221</v>
      </c>
      <c r="E136" s="245" t="s">
        <v>222</v>
      </c>
      <c r="F136" s="246" t="s">
        <v>223</v>
      </c>
      <c r="G136" s="247" t="s">
        <v>184</v>
      </c>
      <c r="H136" s="248">
        <v>19.782</v>
      </c>
      <c r="I136" s="249"/>
      <c r="J136" s="250">
        <f>ROUND(I136*H136,2)</f>
        <v>0</v>
      </c>
      <c r="K136" s="246" t="s">
        <v>145</v>
      </c>
      <c r="L136" s="251"/>
      <c r="M136" s="252" t="s">
        <v>19</v>
      </c>
      <c r="N136" s="253" t="s">
        <v>40</v>
      </c>
      <c r="O136" s="81"/>
      <c r="P136" s="226">
        <f>O136*H136</f>
        <v>0</v>
      </c>
      <c r="Q136" s="226">
        <v>0.0064999999999999997</v>
      </c>
      <c r="R136" s="226">
        <f>Q136*H136</f>
        <v>0.128583</v>
      </c>
      <c r="S136" s="226">
        <v>0</v>
      </c>
      <c r="T136" s="227">
        <f>S136*H136</f>
        <v>0</v>
      </c>
      <c r="AR136" s="228" t="s">
        <v>224</v>
      </c>
      <c r="AT136" s="228" t="s">
        <v>221</v>
      </c>
      <c r="AU136" s="228" t="s">
        <v>78</v>
      </c>
      <c r="AY136" s="15" t="s">
        <v>139</v>
      </c>
      <c r="BE136" s="229">
        <f>IF(N136="základní",J136,0)</f>
        <v>0</v>
      </c>
      <c r="BF136" s="229">
        <f>IF(N136="snížená",J136,0)</f>
        <v>0</v>
      </c>
      <c r="BG136" s="229">
        <f>IF(N136="zákl. přenesená",J136,0)</f>
        <v>0</v>
      </c>
      <c r="BH136" s="229">
        <f>IF(N136="sníž. přenesená",J136,0)</f>
        <v>0</v>
      </c>
      <c r="BI136" s="229">
        <f>IF(N136="nulová",J136,0)</f>
        <v>0</v>
      </c>
      <c r="BJ136" s="15" t="s">
        <v>76</v>
      </c>
      <c r="BK136" s="229">
        <f>ROUND(I136*H136,2)</f>
        <v>0</v>
      </c>
      <c r="BL136" s="15" t="s">
        <v>217</v>
      </c>
      <c r="BM136" s="228" t="s">
        <v>225</v>
      </c>
    </row>
    <row r="137" s="1" customFormat="1" ht="36" customHeight="1">
      <c r="B137" s="36"/>
      <c r="C137" s="217" t="s">
        <v>226</v>
      </c>
      <c r="D137" s="217" t="s">
        <v>141</v>
      </c>
      <c r="E137" s="218" t="s">
        <v>227</v>
      </c>
      <c r="F137" s="219" t="s">
        <v>228</v>
      </c>
      <c r="G137" s="220" t="s">
        <v>184</v>
      </c>
      <c r="H137" s="221">
        <v>46.158000000000001</v>
      </c>
      <c r="I137" s="222"/>
      <c r="J137" s="223">
        <f>ROUND(I137*H137,2)</f>
        <v>0</v>
      </c>
      <c r="K137" s="219" t="s">
        <v>145</v>
      </c>
      <c r="L137" s="41"/>
      <c r="M137" s="224" t="s">
        <v>19</v>
      </c>
      <c r="N137" s="225" t="s">
        <v>40</v>
      </c>
      <c r="O137" s="81"/>
      <c r="P137" s="226">
        <f>O137*H137</f>
        <v>0</v>
      </c>
      <c r="Q137" s="226">
        <v>6.9999999999999994E-05</v>
      </c>
      <c r="R137" s="226">
        <f>Q137*H137</f>
        <v>0.00323106</v>
      </c>
      <c r="S137" s="226">
        <v>0</v>
      </c>
      <c r="T137" s="227">
        <f>S137*H137</f>
        <v>0</v>
      </c>
      <c r="AR137" s="228" t="s">
        <v>76</v>
      </c>
      <c r="AT137" s="228" t="s">
        <v>141</v>
      </c>
      <c r="AU137" s="228" t="s">
        <v>78</v>
      </c>
      <c r="AY137" s="15" t="s">
        <v>139</v>
      </c>
      <c r="BE137" s="229">
        <f>IF(N137="základní",J137,0)</f>
        <v>0</v>
      </c>
      <c r="BF137" s="229">
        <f>IF(N137="snížená",J137,0)</f>
        <v>0</v>
      </c>
      <c r="BG137" s="229">
        <f>IF(N137="zákl. přenesená",J137,0)</f>
        <v>0</v>
      </c>
      <c r="BH137" s="229">
        <f>IF(N137="sníž. přenesená",J137,0)</f>
        <v>0</v>
      </c>
      <c r="BI137" s="229">
        <f>IF(N137="nulová",J137,0)</f>
        <v>0</v>
      </c>
      <c r="BJ137" s="15" t="s">
        <v>76</v>
      </c>
      <c r="BK137" s="229">
        <f>ROUND(I137*H137,2)</f>
        <v>0</v>
      </c>
      <c r="BL137" s="15" t="s">
        <v>76</v>
      </c>
      <c r="BM137" s="228" t="s">
        <v>229</v>
      </c>
    </row>
    <row r="138" s="1" customFormat="1">
      <c r="B138" s="36"/>
      <c r="C138" s="37"/>
      <c r="D138" s="230" t="s">
        <v>148</v>
      </c>
      <c r="E138" s="37"/>
      <c r="F138" s="231" t="s">
        <v>230</v>
      </c>
      <c r="G138" s="37"/>
      <c r="H138" s="37"/>
      <c r="I138" s="143"/>
      <c r="J138" s="37"/>
      <c r="K138" s="37"/>
      <c r="L138" s="41"/>
      <c r="M138" s="232"/>
      <c r="N138" s="81"/>
      <c r="O138" s="81"/>
      <c r="P138" s="81"/>
      <c r="Q138" s="81"/>
      <c r="R138" s="81"/>
      <c r="S138" s="81"/>
      <c r="T138" s="82"/>
      <c r="AT138" s="15" t="s">
        <v>148</v>
      </c>
      <c r="AU138" s="15" t="s">
        <v>78</v>
      </c>
    </row>
    <row r="139" s="12" customFormat="1">
      <c r="B139" s="233"/>
      <c r="C139" s="234"/>
      <c r="D139" s="230" t="s">
        <v>150</v>
      </c>
      <c r="E139" s="235" t="s">
        <v>19</v>
      </c>
      <c r="F139" s="236" t="s">
        <v>231</v>
      </c>
      <c r="G139" s="234"/>
      <c r="H139" s="237">
        <v>46.158000000000001</v>
      </c>
      <c r="I139" s="238"/>
      <c r="J139" s="234"/>
      <c r="K139" s="234"/>
      <c r="L139" s="239"/>
      <c r="M139" s="240"/>
      <c r="N139" s="241"/>
      <c r="O139" s="241"/>
      <c r="P139" s="241"/>
      <c r="Q139" s="241"/>
      <c r="R139" s="241"/>
      <c r="S139" s="241"/>
      <c r="T139" s="242"/>
      <c r="AT139" s="243" t="s">
        <v>150</v>
      </c>
      <c r="AU139" s="243" t="s">
        <v>78</v>
      </c>
      <c r="AV139" s="12" t="s">
        <v>78</v>
      </c>
      <c r="AW139" s="12" t="s">
        <v>31</v>
      </c>
      <c r="AX139" s="12" t="s">
        <v>69</v>
      </c>
      <c r="AY139" s="243" t="s">
        <v>139</v>
      </c>
    </row>
    <row r="140" s="1" customFormat="1" ht="16.5" customHeight="1">
      <c r="B140" s="36"/>
      <c r="C140" s="244" t="s">
        <v>8</v>
      </c>
      <c r="D140" s="244" t="s">
        <v>221</v>
      </c>
      <c r="E140" s="245" t="s">
        <v>232</v>
      </c>
      <c r="F140" s="246" t="s">
        <v>233</v>
      </c>
      <c r="G140" s="247" t="s">
        <v>234</v>
      </c>
      <c r="H140" s="248">
        <v>406.19</v>
      </c>
      <c r="I140" s="249"/>
      <c r="J140" s="250">
        <f>ROUND(I140*H140,2)</f>
        <v>0</v>
      </c>
      <c r="K140" s="246" t="s">
        <v>145</v>
      </c>
      <c r="L140" s="251"/>
      <c r="M140" s="252" t="s">
        <v>19</v>
      </c>
      <c r="N140" s="253" t="s">
        <v>40</v>
      </c>
      <c r="O140" s="81"/>
      <c r="P140" s="226">
        <f>O140*H140</f>
        <v>0</v>
      </c>
      <c r="Q140" s="226">
        <v>0.001</v>
      </c>
      <c r="R140" s="226">
        <f>Q140*H140</f>
        <v>0.40619</v>
      </c>
      <c r="S140" s="226">
        <v>0</v>
      </c>
      <c r="T140" s="227">
        <f>S140*H140</f>
        <v>0</v>
      </c>
      <c r="AR140" s="228" t="s">
        <v>78</v>
      </c>
      <c r="AT140" s="228" t="s">
        <v>221</v>
      </c>
      <c r="AU140" s="228" t="s">
        <v>78</v>
      </c>
      <c r="AY140" s="15" t="s">
        <v>139</v>
      </c>
      <c r="BE140" s="229">
        <f>IF(N140="základní",J140,0)</f>
        <v>0</v>
      </c>
      <c r="BF140" s="229">
        <f>IF(N140="snížená",J140,0)</f>
        <v>0</v>
      </c>
      <c r="BG140" s="229">
        <f>IF(N140="zákl. přenesená",J140,0)</f>
        <v>0</v>
      </c>
      <c r="BH140" s="229">
        <f>IF(N140="sníž. přenesená",J140,0)</f>
        <v>0</v>
      </c>
      <c r="BI140" s="229">
        <f>IF(N140="nulová",J140,0)</f>
        <v>0</v>
      </c>
      <c r="BJ140" s="15" t="s">
        <v>76</v>
      </c>
      <c r="BK140" s="229">
        <f>ROUND(I140*H140,2)</f>
        <v>0</v>
      </c>
      <c r="BL140" s="15" t="s">
        <v>76</v>
      </c>
      <c r="BM140" s="228" t="s">
        <v>235</v>
      </c>
    </row>
    <row r="141" s="12" customFormat="1">
      <c r="B141" s="233"/>
      <c r="C141" s="234"/>
      <c r="D141" s="230" t="s">
        <v>150</v>
      </c>
      <c r="E141" s="235" t="s">
        <v>19</v>
      </c>
      <c r="F141" s="236" t="s">
        <v>236</v>
      </c>
      <c r="G141" s="234"/>
      <c r="H141" s="237">
        <v>369.26400000000001</v>
      </c>
      <c r="I141" s="238"/>
      <c r="J141" s="234"/>
      <c r="K141" s="234"/>
      <c r="L141" s="239"/>
      <c r="M141" s="240"/>
      <c r="N141" s="241"/>
      <c r="O141" s="241"/>
      <c r="P141" s="241"/>
      <c r="Q141" s="241"/>
      <c r="R141" s="241"/>
      <c r="S141" s="241"/>
      <c r="T141" s="242"/>
      <c r="AT141" s="243" t="s">
        <v>150</v>
      </c>
      <c r="AU141" s="243" t="s">
        <v>78</v>
      </c>
      <c r="AV141" s="12" t="s">
        <v>78</v>
      </c>
      <c r="AW141" s="12" t="s">
        <v>31</v>
      </c>
      <c r="AX141" s="12" t="s">
        <v>69</v>
      </c>
      <c r="AY141" s="243" t="s">
        <v>139</v>
      </c>
    </row>
    <row r="142" s="12" customFormat="1">
      <c r="B142" s="233"/>
      <c r="C142" s="234"/>
      <c r="D142" s="230" t="s">
        <v>150</v>
      </c>
      <c r="E142" s="234"/>
      <c r="F142" s="236" t="s">
        <v>237</v>
      </c>
      <c r="G142" s="234"/>
      <c r="H142" s="237">
        <v>406.19</v>
      </c>
      <c r="I142" s="238"/>
      <c r="J142" s="234"/>
      <c r="K142" s="234"/>
      <c r="L142" s="239"/>
      <c r="M142" s="240"/>
      <c r="N142" s="241"/>
      <c r="O142" s="241"/>
      <c r="P142" s="241"/>
      <c r="Q142" s="241"/>
      <c r="R142" s="241"/>
      <c r="S142" s="241"/>
      <c r="T142" s="242"/>
      <c r="AT142" s="243" t="s">
        <v>150</v>
      </c>
      <c r="AU142" s="243" t="s">
        <v>78</v>
      </c>
      <c r="AV142" s="12" t="s">
        <v>78</v>
      </c>
      <c r="AW142" s="12" t="s">
        <v>4</v>
      </c>
      <c r="AX142" s="12" t="s">
        <v>76</v>
      </c>
      <c r="AY142" s="243" t="s">
        <v>139</v>
      </c>
    </row>
    <row r="143" s="1" customFormat="1" ht="36" customHeight="1">
      <c r="B143" s="36"/>
      <c r="C143" s="217" t="s">
        <v>217</v>
      </c>
      <c r="D143" s="217" t="s">
        <v>141</v>
      </c>
      <c r="E143" s="218" t="s">
        <v>238</v>
      </c>
      <c r="F143" s="219" t="s">
        <v>239</v>
      </c>
      <c r="G143" s="220" t="s">
        <v>240</v>
      </c>
      <c r="H143" s="254"/>
      <c r="I143" s="222"/>
      <c r="J143" s="223">
        <f>ROUND(I143*H143,2)</f>
        <v>0</v>
      </c>
      <c r="K143" s="219" t="s">
        <v>145</v>
      </c>
      <c r="L143" s="41"/>
      <c r="M143" s="224" t="s">
        <v>19</v>
      </c>
      <c r="N143" s="225" t="s">
        <v>40</v>
      </c>
      <c r="O143" s="81"/>
      <c r="P143" s="226">
        <f>O143*H143</f>
        <v>0</v>
      </c>
      <c r="Q143" s="226">
        <v>0</v>
      </c>
      <c r="R143" s="226">
        <f>Q143*H143</f>
        <v>0</v>
      </c>
      <c r="S143" s="226">
        <v>0</v>
      </c>
      <c r="T143" s="227">
        <f>S143*H143</f>
        <v>0</v>
      </c>
      <c r="AR143" s="228" t="s">
        <v>76</v>
      </c>
      <c r="AT143" s="228" t="s">
        <v>141</v>
      </c>
      <c r="AU143" s="228" t="s">
        <v>78</v>
      </c>
      <c r="AY143" s="15" t="s">
        <v>139</v>
      </c>
      <c r="BE143" s="229">
        <f>IF(N143="základní",J143,0)</f>
        <v>0</v>
      </c>
      <c r="BF143" s="229">
        <f>IF(N143="snížená",J143,0)</f>
        <v>0</v>
      </c>
      <c r="BG143" s="229">
        <f>IF(N143="zákl. přenesená",J143,0)</f>
        <v>0</v>
      </c>
      <c r="BH143" s="229">
        <f>IF(N143="sníž. přenesená",J143,0)</f>
        <v>0</v>
      </c>
      <c r="BI143" s="229">
        <f>IF(N143="nulová",J143,0)</f>
        <v>0</v>
      </c>
      <c r="BJ143" s="15" t="s">
        <v>76</v>
      </c>
      <c r="BK143" s="229">
        <f>ROUND(I143*H143,2)</f>
        <v>0</v>
      </c>
      <c r="BL143" s="15" t="s">
        <v>76</v>
      </c>
      <c r="BM143" s="228" t="s">
        <v>241</v>
      </c>
    </row>
    <row r="144" s="1" customFormat="1">
      <c r="B144" s="36"/>
      <c r="C144" s="37"/>
      <c r="D144" s="230" t="s">
        <v>148</v>
      </c>
      <c r="E144" s="37"/>
      <c r="F144" s="231" t="s">
        <v>242</v>
      </c>
      <c r="G144" s="37"/>
      <c r="H144" s="37"/>
      <c r="I144" s="143"/>
      <c r="J144" s="37"/>
      <c r="K144" s="37"/>
      <c r="L144" s="41"/>
      <c r="M144" s="232"/>
      <c r="N144" s="81"/>
      <c r="O144" s="81"/>
      <c r="P144" s="81"/>
      <c r="Q144" s="81"/>
      <c r="R144" s="81"/>
      <c r="S144" s="81"/>
      <c r="T144" s="82"/>
      <c r="AT144" s="15" t="s">
        <v>148</v>
      </c>
      <c r="AU144" s="15" t="s">
        <v>78</v>
      </c>
    </row>
    <row r="145" s="11" customFormat="1" ht="22.8" customHeight="1">
      <c r="B145" s="201"/>
      <c r="C145" s="202"/>
      <c r="D145" s="203" t="s">
        <v>68</v>
      </c>
      <c r="E145" s="215" t="s">
        <v>243</v>
      </c>
      <c r="F145" s="215" t="s">
        <v>244</v>
      </c>
      <c r="G145" s="202"/>
      <c r="H145" s="202"/>
      <c r="I145" s="205"/>
      <c r="J145" s="216">
        <f>BK145</f>
        <v>0</v>
      </c>
      <c r="K145" s="202"/>
      <c r="L145" s="207"/>
      <c r="M145" s="208"/>
      <c r="N145" s="209"/>
      <c r="O145" s="209"/>
      <c r="P145" s="210">
        <f>SUM(P146:P152)</f>
        <v>0</v>
      </c>
      <c r="Q145" s="209"/>
      <c r="R145" s="210">
        <f>SUM(R146:R152)</f>
        <v>0.014542500000000002</v>
      </c>
      <c r="S145" s="209"/>
      <c r="T145" s="211">
        <f>SUM(T146:T152)</f>
        <v>0</v>
      </c>
      <c r="AR145" s="212" t="s">
        <v>78</v>
      </c>
      <c r="AT145" s="213" t="s">
        <v>68</v>
      </c>
      <c r="AU145" s="213" t="s">
        <v>76</v>
      </c>
      <c r="AY145" s="212" t="s">
        <v>139</v>
      </c>
      <c r="BK145" s="214">
        <f>SUM(BK146:BK152)</f>
        <v>0</v>
      </c>
    </row>
    <row r="146" s="1" customFormat="1" ht="24" customHeight="1">
      <c r="B146" s="36"/>
      <c r="C146" s="217" t="s">
        <v>245</v>
      </c>
      <c r="D146" s="217" t="s">
        <v>141</v>
      </c>
      <c r="E146" s="218" t="s">
        <v>246</v>
      </c>
      <c r="F146" s="219" t="s">
        <v>247</v>
      </c>
      <c r="G146" s="220" t="s">
        <v>234</v>
      </c>
      <c r="H146" s="221">
        <v>290.85000000000002</v>
      </c>
      <c r="I146" s="222"/>
      <c r="J146" s="223">
        <f>ROUND(I146*H146,2)</f>
        <v>0</v>
      </c>
      <c r="K146" s="219" t="s">
        <v>145</v>
      </c>
      <c r="L146" s="41"/>
      <c r="M146" s="224" t="s">
        <v>19</v>
      </c>
      <c r="N146" s="225" t="s">
        <v>40</v>
      </c>
      <c r="O146" s="81"/>
      <c r="P146" s="226">
        <f>O146*H146</f>
        <v>0</v>
      </c>
      <c r="Q146" s="226">
        <v>5.0000000000000002E-05</v>
      </c>
      <c r="R146" s="226">
        <f>Q146*H146</f>
        <v>0.014542500000000002</v>
      </c>
      <c r="S146" s="226">
        <v>0</v>
      </c>
      <c r="T146" s="227">
        <f>S146*H146</f>
        <v>0</v>
      </c>
      <c r="AR146" s="228" t="s">
        <v>217</v>
      </c>
      <c r="AT146" s="228" t="s">
        <v>141</v>
      </c>
      <c r="AU146" s="228" t="s">
        <v>78</v>
      </c>
      <c r="AY146" s="15" t="s">
        <v>139</v>
      </c>
      <c r="BE146" s="229">
        <f>IF(N146="základní",J146,0)</f>
        <v>0</v>
      </c>
      <c r="BF146" s="229">
        <f>IF(N146="snížená",J146,0)</f>
        <v>0</v>
      </c>
      <c r="BG146" s="229">
        <f>IF(N146="zákl. přenesená",J146,0)</f>
        <v>0</v>
      </c>
      <c r="BH146" s="229">
        <f>IF(N146="sníž. přenesená",J146,0)</f>
        <v>0</v>
      </c>
      <c r="BI146" s="229">
        <f>IF(N146="nulová",J146,0)</f>
        <v>0</v>
      </c>
      <c r="BJ146" s="15" t="s">
        <v>76</v>
      </c>
      <c r="BK146" s="229">
        <f>ROUND(I146*H146,2)</f>
        <v>0</v>
      </c>
      <c r="BL146" s="15" t="s">
        <v>217</v>
      </c>
      <c r="BM146" s="228" t="s">
        <v>248</v>
      </c>
    </row>
    <row r="147" s="1" customFormat="1">
      <c r="B147" s="36"/>
      <c r="C147" s="37"/>
      <c r="D147" s="230" t="s">
        <v>148</v>
      </c>
      <c r="E147" s="37"/>
      <c r="F147" s="231" t="s">
        <v>249</v>
      </c>
      <c r="G147" s="37"/>
      <c r="H147" s="37"/>
      <c r="I147" s="143"/>
      <c r="J147" s="37"/>
      <c r="K147" s="37"/>
      <c r="L147" s="41"/>
      <c r="M147" s="232"/>
      <c r="N147" s="81"/>
      <c r="O147" s="81"/>
      <c r="P147" s="81"/>
      <c r="Q147" s="81"/>
      <c r="R147" s="81"/>
      <c r="S147" s="81"/>
      <c r="T147" s="82"/>
      <c r="AT147" s="15" t="s">
        <v>148</v>
      </c>
      <c r="AU147" s="15" t="s">
        <v>78</v>
      </c>
    </row>
    <row r="148" s="12" customFormat="1">
      <c r="B148" s="233"/>
      <c r="C148" s="234"/>
      <c r="D148" s="230" t="s">
        <v>150</v>
      </c>
      <c r="E148" s="235" t="s">
        <v>19</v>
      </c>
      <c r="F148" s="236" t="s">
        <v>250</v>
      </c>
      <c r="G148" s="234"/>
      <c r="H148" s="237">
        <v>290.85000000000002</v>
      </c>
      <c r="I148" s="238"/>
      <c r="J148" s="234"/>
      <c r="K148" s="234"/>
      <c r="L148" s="239"/>
      <c r="M148" s="240"/>
      <c r="N148" s="241"/>
      <c r="O148" s="241"/>
      <c r="P148" s="241"/>
      <c r="Q148" s="241"/>
      <c r="R148" s="241"/>
      <c r="S148" s="241"/>
      <c r="T148" s="242"/>
      <c r="AT148" s="243" t="s">
        <v>150</v>
      </c>
      <c r="AU148" s="243" t="s">
        <v>78</v>
      </c>
      <c r="AV148" s="12" t="s">
        <v>78</v>
      </c>
      <c r="AW148" s="12" t="s">
        <v>31</v>
      </c>
      <c r="AX148" s="12" t="s">
        <v>69</v>
      </c>
      <c r="AY148" s="243" t="s">
        <v>139</v>
      </c>
    </row>
    <row r="149" s="1" customFormat="1" ht="24" customHeight="1">
      <c r="B149" s="36"/>
      <c r="C149" s="244" t="s">
        <v>251</v>
      </c>
      <c r="D149" s="244" t="s">
        <v>221</v>
      </c>
      <c r="E149" s="245" t="s">
        <v>252</v>
      </c>
      <c r="F149" s="246" t="s">
        <v>253</v>
      </c>
      <c r="G149" s="247" t="s">
        <v>254</v>
      </c>
      <c r="H149" s="248">
        <v>5</v>
      </c>
      <c r="I149" s="249"/>
      <c r="J149" s="250">
        <f>ROUND(I149*H149,2)</f>
        <v>0</v>
      </c>
      <c r="K149" s="246" t="s">
        <v>19</v>
      </c>
      <c r="L149" s="251"/>
      <c r="M149" s="252" t="s">
        <v>19</v>
      </c>
      <c r="N149" s="253" t="s">
        <v>40</v>
      </c>
      <c r="O149" s="81"/>
      <c r="P149" s="226">
        <f>O149*H149</f>
        <v>0</v>
      </c>
      <c r="Q149" s="226">
        <v>0</v>
      </c>
      <c r="R149" s="226">
        <f>Q149*H149</f>
        <v>0</v>
      </c>
      <c r="S149" s="226">
        <v>0</v>
      </c>
      <c r="T149" s="227">
        <f>S149*H149</f>
        <v>0</v>
      </c>
      <c r="AR149" s="228" t="s">
        <v>224</v>
      </c>
      <c r="AT149" s="228" t="s">
        <v>221</v>
      </c>
      <c r="AU149" s="228" t="s">
        <v>78</v>
      </c>
      <c r="AY149" s="15" t="s">
        <v>139</v>
      </c>
      <c r="BE149" s="229">
        <f>IF(N149="základní",J149,0)</f>
        <v>0</v>
      </c>
      <c r="BF149" s="229">
        <f>IF(N149="snížená",J149,0)</f>
        <v>0</v>
      </c>
      <c r="BG149" s="229">
        <f>IF(N149="zákl. přenesená",J149,0)</f>
        <v>0</v>
      </c>
      <c r="BH149" s="229">
        <f>IF(N149="sníž. přenesená",J149,0)</f>
        <v>0</v>
      </c>
      <c r="BI149" s="229">
        <f>IF(N149="nulová",J149,0)</f>
        <v>0</v>
      </c>
      <c r="BJ149" s="15" t="s">
        <v>76</v>
      </c>
      <c r="BK149" s="229">
        <f>ROUND(I149*H149,2)</f>
        <v>0</v>
      </c>
      <c r="BL149" s="15" t="s">
        <v>217</v>
      </c>
      <c r="BM149" s="228" t="s">
        <v>255</v>
      </c>
    </row>
    <row r="150" s="12" customFormat="1">
      <c r="B150" s="233"/>
      <c r="C150" s="234"/>
      <c r="D150" s="230" t="s">
        <v>150</v>
      </c>
      <c r="E150" s="235" t="s">
        <v>19</v>
      </c>
      <c r="F150" s="236" t="s">
        <v>256</v>
      </c>
      <c r="G150" s="234"/>
      <c r="H150" s="237">
        <v>5</v>
      </c>
      <c r="I150" s="238"/>
      <c r="J150" s="234"/>
      <c r="K150" s="234"/>
      <c r="L150" s="239"/>
      <c r="M150" s="240"/>
      <c r="N150" s="241"/>
      <c r="O150" s="241"/>
      <c r="P150" s="241"/>
      <c r="Q150" s="241"/>
      <c r="R150" s="241"/>
      <c r="S150" s="241"/>
      <c r="T150" s="242"/>
      <c r="AT150" s="243" t="s">
        <v>150</v>
      </c>
      <c r="AU150" s="243" t="s">
        <v>78</v>
      </c>
      <c r="AV150" s="12" t="s">
        <v>78</v>
      </c>
      <c r="AW150" s="12" t="s">
        <v>31</v>
      </c>
      <c r="AX150" s="12" t="s">
        <v>69</v>
      </c>
      <c r="AY150" s="243" t="s">
        <v>139</v>
      </c>
    </row>
    <row r="151" s="1" customFormat="1" ht="36" customHeight="1">
      <c r="B151" s="36"/>
      <c r="C151" s="217" t="s">
        <v>257</v>
      </c>
      <c r="D151" s="217" t="s">
        <v>141</v>
      </c>
      <c r="E151" s="218" t="s">
        <v>258</v>
      </c>
      <c r="F151" s="219" t="s">
        <v>259</v>
      </c>
      <c r="G151" s="220" t="s">
        <v>240</v>
      </c>
      <c r="H151" s="254"/>
      <c r="I151" s="222"/>
      <c r="J151" s="223">
        <f>ROUND(I151*H151,2)</f>
        <v>0</v>
      </c>
      <c r="K151" s="219" t="s">
        <v>145</v>
      </c>
      <c r="L151" s="41"/>
      <c r="M151" s="224" t="s">
        <v>19</v>
      </c>
      <c r="N151" s="225" t="s">
        <v>40</v>
      </c>
      <c r="O151" s="81"/>
      <c r="P151" s="226">
        <f>O151*H151</f>
        <v>0</v>
      </c>
      <c r="Q151" s="226">
        <v>0</v>
      </c>
      <c r="R151" s="226">
        <f>Q151*H151</f>
        <v>0</v>
      </c>
      <c r="S151" s="226">
        <v>0</v>
      </c>
      <c r="T151" s="227">
        <f>S151*H151</f>
        <v>0</v>
      </c>
      <c r="AR151" s="228" t="s">
        <v>76</v>
      </c>
      <c r="AT151" s="228" t="s">
        <v>141</v>
      </c>
      <c r="AU151" s="228" t="s">
        <v>78</v>
      </c>
      <c r="AY151" s="15" t="s">
        <v>139</v>
      </c>
      <c r="BE151" s="229">
        <f>IF(N151="základní",J151,0)</f>
        <v>0</v>
      </c>
      <c r="BF151" s="229">
        <f>IF(N151="snížená",J151,0)</f>
        <v>0</v>
      </c>
      <c r="BG151" s="229">
        <f>IF(N151="zákl. přenesená",J151,0)</f>
        <v>0</v>
      </c>
      <c r="BH151" s="229">
        <f>IF(N151="sníž. přenesená",J151,0)</f>
        <v>0</v>
      </c>
      <c r="BI151" s="229">
        <f>IF(N151="nulová",J151,0)</f>
        <v>0</v>
      </c>
      <c r="BJ151" s="15" t="s">
        <v>76</v>
      </c>
      <c r="BK151" s="229">
        <f>ROUND(I151*H151,2)</f>
        <v>0</v>
      </c>
      <c r="BL151" s="15" t="s">
        <v>76</v>
      </c>
      <c r="BM151" s="228" t="s">
        <v>260</v>
      </c>
    </row>
    <row r="152" s="1" customFormat="1">
      <c r="B152" s="36"/>
      <c r="C152" s="37"/>
      <c r="D152" s="230" t="s">
        <v>148</v>
      </c>
      <c r="E152" s="37"/>
      <c r="F152" s="231" t="s">
        <v>261</v>
      </c>
      <c r="G152" s="37"/>
      <c r="H152" s="37"/>
      <c r="I152" s="143"/>
      <c r="J152" s="37"/>
      <c r="K152" s="37"/>
      <c r="L152" s="41"/>
      <c r="M152" s="232"/>
      <c r="N152" s="81"/>
      <c r="O152" s="81"/>
      <c r="P152" s="81"/>
      <c r="Q152" s="81"/>
      <c r="R152" s="81"/>
      <c r="S152" s="81"/>
      <c r="T152" s="82"/>
      <c r="AT152" s="15" t="s">
        <v>148</v>
      </c>
      <c r="AU152" s="15" t="s">
        <v>78</v>
      </c>
    </row>
    <row r="153" s="11" customFormat="1" ht="25.92" customHeight="1">
      <c r="B153" s="201"/>
      <c r="C153" s="202"/>
      <c r="D153" s="203" t="s">
        <v>68</v>
      </c>
      <c r="E153" s="204" t="s">
        <v>221</v>
      </c>
      <c r="F153" s="204" t="s">
        <v>262</v>
      </c>
      <c r="G153" s="202"/>
      <c r="H153" s="202"/>
      <c r="I153" s="205"/>
      <c r="J153" s="206">
        <f>BK153</f>
        <v>0</v>
      </c>
      <c r="K153" s="202"/>
      <c r="L153" s="207"/>
      <c r="M153" s="208"/>
      <c r="N153" s="209"/>
      <c r="O153" s="209"/>
      <c r="P153" s="210">
        <f>P154</f>
        <v>0</v>
      </c>
      <c r="Q153" s="209"/>
      <c r="R153" s="210">
        <f>R154</f>
        <v>0.0030299999999999997</v>
      </c>
      <c r="S153" s="209"/>
      <c r="T153" s="211">
        <f>T154</f>
        <v>0</v>
      </c>
      <c r="AR153" s="212" t="s">
        <v>155</v>
      </c>
      <c r="AT153" s="213" t="s">
        <v>68</v>
      </c>
      <c r="AU153" s="213" t="s">
        <v>69</v>
      </c>
      <c r="AY153" s="212" t="s">
        <v>139</v>
      </c>
      <c r="BK153" s="214">
        <f>BK154</f>
        <v>0</v>
      </c>
    </row>
    <row r="154" s="11" customFormat="1" ht="22.8" customHeight="1">
      <c r="B154" s="201"/>
      <c r="C154" s="202"/>
      <c r="D154" s="203" t="s">
        <v>68</v>
      </c>
      <c r="E154" s="215" t="s">
        <v>263</v>
      </c>
      <c r="F154" s="215" t="s">
        <v>264</v>
      </c>
      <c r="G154" s="202"/>
      <c r="H154" s="202"/>
      <c r="I154" s="205"/>
      <c r="J154" s="216">
        <f>BK154</f>
        <v>0</v>
      </c>
      <c r="K154" s="202"/>
      <c r="L154" s="207"/>
      <c r="M154" s="208"/>
      <c r="N154" s="209"/>
      <c r="O154" s="209"/>
      <c r="P154" s="210">
        <f>SUM(P155:P165)</f>
        <v>0</v>
      </c>
      <c r="Q154" s="209"/>
      <c r="R154" s="210">
        <f>SUM(R155:R165)</f>
        <v>0.0030299999999999997</v>
      </c>
      <c r="S154" s="209"/>
      <c r="T154" s="211">
        <f>SUM(T155:T165)</f>
        <v>0</v>
      </c>
      <c r="AR154" s="212" t="s">
        <v>155</v>
      </c>
      <c r="AT154" s="213" t="s">
        <v>68</v>
      </c>
      <c r="AU154" s="213" t="s">
        <v>76</v>
      </c>
      <c r="AY154" s="212" t="s">
        <v>139</v>
      </c>
      <c r="BK154" s="214">
        <f>SUM(BK155:BK165)</f>
        <v>0</v>
      </c>
    </row>
    <row r="155" s="1" customFormat="1" ht="24" customHeight="1">
      <c r="B155" s="36"/>
      <c r="C155" s="217" t="s">
        <v>265</v>
      </c>
      <c r="D155" s="217" t="s">
        <v>141</v>
      </c>
      <c r="E155" s="218" t="s">
        <v>266</v>
      </c>
      <c r="F155" s="219" t="s">
        <v>267</v>
      </c>
      <c r="G155" s="220" t="s">
        <v>234</v>
      </c>
      <c r="H155" s="221">
        <v>5.5</v>
      </c>
      <c r="I155" s="222"/>
      <c r="J155" s="223">
        <f>ROUND(I155*H155,2)</f>
        <v>0</v>
      </c>
      <c r="K155" s="219" t="s">
        <v>145</v>
      </c>
      <c r="L155" s="41"/>
      <c r="M155" s="224" t="s">
        <v>19</v>
      </c>
      <c r="N155" s="225" t="s">
        <v>40</v>
      </c>
      <c r="O155" s="81"/>
      <c r="P155" s="226">
        <f>O155*H155</f>
        <v>0</v>
      </c>
      <c r="Q155" s="226">
        <v>0</v>
      </c>
      <c r="R155" s="226">
        <f>Q155*H155</f>
        <v>0</v>
      </c>
      <c r="S155" s="226">
        <v>0</v>
      </c>
      <c r="T155" s="227">
        <f>S155*H155</f>
        <v>0</v>
      </c>
      <c r="AR155" s="228" t="s">
        <v>268</v>
      </c>
      <c r="AT155" s="228" t="s">
        <v>141</v>
      </c>
      <c r="AU155" s="228" t="s">
        <v>78</v>
      </c>
      <c r="AY155" s="15" t="s">
        <v>139</v>
      </c>
      <c r="BE155" s="229">
        <f>IF(N155="základní",J155,0)</f>
        <v>0</v>
      </c>
      <c r="BF155" s="229">
        <f>IF(N155="snížená",J155,0)</f>
        <v>0</v>
      </c>
      <c r="BG155" s="229">
        <f>IF(N155="zákl. přenesená",J155,0)</f>
        <v>0</v>
      </c>
      <c r="BH155" s="229">
        <f>IF(N155="sníž. přenesená",J155,0)</f>
        <v>0</v>
      </c>
      <c r="BI155" s="229">
        <f>IF(N155="nulová",J155,0)</f>
        <v>0</v>
      </c>
      <c r="BJ155" s="15" t="s">
        <v>76</v>
      </c>
      <c r="BK155" s="229">
        <f>ROUND(I155*H155,2)</f>
        <v>0</v>
      </c>
      <c r="BL155" s="15" t="s">
        <v>268</v>
      </c>
      <c r="BM155" s="228" t="s">
        <v>269</v>
      </c>
    </row>
    <row r="156" s="12" customFormat="1">
      <c r="B156" s="233"/>
      <c r="C156" s="234"/>
      <c r="D156" s="230" t="s">
        <v>150</v>
      </c>
      <c r="E156" s="235" t="s">
        <v>19</v>
      </c>
      <c r="F156" s="236" t="s">
        <v>270</v>
      </c>
      <c r="G156" s="234"/>
      <c r="H156" s="237">
        <v>5.5</v>
      </c>
      <c r="I156" s="238"/>
      <c r="J156" s="234"/>
      <c r="K156" s="234"/>
      <c r="L156" s="239"/>
      <c r="M156" s="240"/>
      <c r="N156" s="241"/>
      <c r="O156" s="241"/>
      <c r="P156" s="241"/>
      <c r="Q156" s="241"/>
      <c r="R156" s="241"/>
      <c r="S156" s="241"/>
      <c r="T156" s="242"/>
      <c r="AT156" s="243" t="s">
        <v>150</v>
      </c>
      <c r="AU156" s="243" t="s">
        <v>78</v>
      </c>
      <c r="AV156" s="12" t="s">
        <v>78</v>
      </c>
      <c r="AW156" s="12" t="s">
        <v>31</v>
      </c>
      <c r="AX156" s="12" t="s">
        <v>69</v>
      </c>
      <c r="AY156" s="243" t="s">
        <v>139</v>
      </c>
    </row>
    <row r="157" s="1" customFormat="1" ht="16.5" customHeight="1">
      <c r="B157" s="36"/>
      <c r="C157" s="244" t="s">
        <v>7</v>
      </c>
      <c r="D157" s="244" t="s">
        <v>221</v>
      </c>
      <c r="E157" s="245" t="s">
        <v>271</v>
      </c>
      <c r="F157" s="246" t="s">
        <v>272</v>
      </c>
      <c r="G157" s="247" t="s">
        <v>254</v>
      </c>
      <c r="H157" s="248">
        <v>5</v>
      </c>
      <c r="I157" s="249"/>
      <c r="J157" s="250">
        <f>ROUND(I157*H157,2)</f>
        <v>0</v>
      </c>
      <c r="K157" s="246" t="s">
        <v>145</v>
      </c>
      <c r="L157" s="251"/>
      <c r="M157" s="252" t="s">
        <v>19</v>
      </c>
      <c r="N157" s="253" t="s">
        <v>40</v>
      </c>
      <c r="O157" s="81"/>
      <c r="P157" s="226">
        <f>O157*H157</f>
        <v>0</v>
      </c>
      <c r="Q157" s="226">
        <v>0.00059999999999999995</v>
      </c>
      <c r="R157" s="226">
        <f>Q157*H157</f>
        <v>0.0029999999999999996</v>
      </c>
      <c r="S157" s="226">
        <v>0</v>
      </c>
      <c r="T157" s="227">
        <f>S157*H157</f>
        <v>0</v>
      </c>
      <c r="AR157" s="228" t="s">
        <v>273</v>
      </c>
      <c r="AT157" s="228" t="s">
        <v>221</v>
      </c>
      <c r="AU157" s="228" t="s">
        <v>78</v>
      </c>
      <c r="AY157" s="15" t="s">
        <v>139</v>
      </c>
      <c r="BE157" s="229">
        <f>IF(N157="základní",J157,0)</f>
        <v>0</v>
      </c>
      <c r="BF157" s="229">
        <f>IF(N157="snížená",J157,0)</f>
        <v>0</v>
      </c>
      <c r="BG157" s="229">
        <f>IF(N157="zákl. přenesená",J157,0)</f>
        <v>0</v>
      </c>
      <c r="BH157" s="229">
        <f>IF(N157="sníž. přenesená",J157,0)</f>
        <v>0</v>
      </c>
      <c r="BI157" s="229">
        <f>IF(N157="nulová",J157,0)</f>
        <v>0</v>
      </c>
      <c r="BJ157" s="15" t="s">
        <v>76</v>
      </c>
      <c r="BK157" s="229">
        <f>ROUND(I157*H157,2)</f>
        <v>0</v>
      </c>
      <c r="BL157" s="15" t="s">
        <v>273</v>
      </c>
      <c r="BM157" s="228" t="s">
        <v>274</v>
      </c>
    </row>
    <row r="158" s="12" customFormat="1">
      <c r="B158" s="233"/>
      <c r="C158" s="234"/>
      <c r="D158" s="230" t="s">
        <v>150</v>
      </c>
      <c r="E158" s="235" t="s">
        <v>19</v>
      </c>
      <c r="F158" s="236" t="s">
        <v>256</v>
      </c>
      <c r="G158" s="234"/>
      <c r="H158" s="237">
        <v>5</v>
      </c>
      <c r="I158" s="238"/>
      <c r="J158" s="234"/>
      <c r="K158" s="234"/>
      <c r="L158" s="239"/>
      <c r="M158" s="240"/>
      <c r="N158" s="241"/>
      <c r="O158" s="241"/>
      <c r="P158" s="241"/>
      <c r="Q158" s="241"/>
      <c r="R158" s="241"/>
      <c r="S158" s="241"/>
      <c r="T158" s="242"/>
      <c r="AT158" s="243" t="s">
        <v>150</v>
      </c>
      <c r="AU158" s="243" t="s">
        <v>78</v>
      </c>
      <c r="AV158" s="12" t="s">
        <v>78</v>
      </c>
      <c r="AW158" s="12" t="s">
        <v>31</v>
      </c>
      <c r="AX158" s="12" t="s">
        <v>69</v>
      </c>
      <c r="AY158" s="243" t="s">
        <v>139</v>
      </c>
    </row>
    <row r="159" s="1" customFormat="1" ht="16.5" customHeight="1">
      <c r="B159" s="36"/>
      <c r="C159" s="217" t="s">
        <v>275</v>
      </c>
      <c r="D159" s="217" t="s">
        <v>141</v>
      </c>
      <c r="E159" s="218" t="s">
        <v>276</v>
      </c>
      <c r="F159" s="219" t="s">
        <v>277</v>
      </c>
      <c r="G159" s="220" t="s">
        <v>278</v>
      </c>
      <c r="H159" s="221">
        <v>42</v>
      </c>
      <c r="I159" s="222"/>
      <c r="J159" s="223">
        <f>ROUND(I159*H159,2)</f>
        <v>0</v>
      </c>
      <c r="K159" s="219" t="s">
        <v>145</v>
      </c>
      <c r="L159" s="41"/>
      <c r="M159" s="224" t="s">
        <v>19</v>
      </c>
      <c r="N159" s="225" t="s">
        <v>40</v>
      </c>
      <c r="O159" s="81"/>
      <c r="P159" s="226">
        <f>O159*H159</f>
        <v>0</v>
      </c>
      <c r="Q159" s="226">
        <v>0</v>
      </c>
      <c r="R159" s="226">
        <f>Q159*H159</f>
        <v>0</v>
      </c>
      <c r="S159" s="226">
        <v>0</v>
      </c>
      <c r="T159" s="227">
        <f>S159*H159</f>
        <v>0</v>
      </c>
      <c r="AR159" s="228" t="s">
        <v>268</v>
      </c>
      <c r="AT159" s="228" t="s">
        <v>141</v>
      </c>
      <c r="AU159" s="228" t="s">
        <v>78</v>
      </c>
      <c r="AY159" s="15" t="s">
        <v>139</v>
      </c>
      <c r="BE159" s="229">
        <f>IF(N159="základní",J159,0)</f>
        <v>0</v>
      </c>
      <c r="BF159" s="229">
        <f>IF(N159="snížená",J159,0)</f>
        <v>0</v>
      </c>
      <c r="BG159" s="229">
        <f>IF(N159="zákl. přenesená",J159,0)</f>
        <v>0</v>
      </c>
      <c r="BH159" s="229">
        <f>IF(N159="sníž. přenesená",J159,0)</f>
        <v>0</v>
      </c>
      <c r="BI159" s="229">
        <f>IF(N159="nulová",J159,0)</f>
        <v>0</v>
      </c>
      <c r="BJ159" s="15" t="s">
        <v>76</v>
      </c>
      <c r="BK159" s="229">
        <f>ROUND(I159*H159,2)</f>
        <v>0</v>
      </c>
      <c r="BL159" s="15" t="s">
        <v>268</v>
      </c>
      <c r="BM159" s="228" t="s">
        <v>279</v>
      </c>
    </row>
    <row r="160" s="12" customFormat="1">
      <c r="B160" s="233"/>
      <c r="C160" s="234"/>
      <c r="D160" s="230" t="s">
        <v>150</v>
      </c>
      <c r="E160" s="235" t="s">
        <v>19</v>
      </c>
      <c r="F160" s="236" t="s">
        <v>280</v>
      </c>
      <c r="G160" s="234"/>
      <c r="H160" s="237">
        <v>42</v>
      </c>
      <c r="I160" s="238"/>
      <c r="J160" s="234"/>
      <c r="K160" s="234"/>
      <c r="L160" s="239"/>
      <c r="M160" s="240"/>
      <c r="N160" s="241"/>
      <c r="O160" s="241"/>
      <c r="P160" s="241"/>
      <c r="Q160" s="241"/>
      <c r="R160" s="241"/>
      <c r="S160" s="241"/>
      <c r="T160" s="242"/>
      <c r="AT160" s="243" t="s">
        <v>150</v>
      </c>
      <c r="AU160" s="243" t="s">
        <v>78</v>
      </c>
      <c r="AV160" s="12" t="s">
        <v>78</v>
      </c>
      <c r="AW160" s="12" t="s">
        <v>31</v>
      </c>
      <c r="AX160" s="12" t="s">
        <v>69</v>
      </c>
      <c r="AY160" s="243" t="s">
        <v>139</v>
      </c>
    </row>
    <row r="161" s="1" customFormat="1" ht="24" customHeight="1">
      <c r="B161" s="36"/>
      <c r="C161" s="244" t="s">
        <v>281</v>
      </c>
      <c r="D161" s="244" t="s">
        <v>221</v>
      </c>
      <c r="E161" s="245" t="s">
        <v>282</v>
      </c>
      <c r="F161" s="246" t="s">
        <v>283</v>
      </c>
      <c r="G161" s="247" t="s">
        <v>278</v>
      </c>
      <c r="H161" s="248">
        <v>44.100000000000001</v>
      </c>
      <c r="I161" s="249"/>
      <c r="J161" s="250">
        <f>ROUND(I161*H161,2)</f>
        <v>0</v>
      </c>
      <c r="K161" s="246" t="s">
        <v>19</v>
      </c>
      <c r="L161" s="251"/>
      <c r="M161" s="252" t="s">
        <v>19</v>
      </c>
      <c r="N161" s="253" t="s">
        <v>40</v>
      </c>
      <c r="O161" s="81"/>
      <c r="P161" s="226">
        <f>O161*H161</f>
        <v>0</v>
      </c>
      <c r="Q161" s="226">
        <v>0</v>
      </c>
      <c r="R161" s="226">
        <f>Q161*H161</f>
        <v>0</v>
      </c>
      <c r="S161" s="226">
        <v>0</v>
      </c>
      <c r="T161" s="227">
        <f>S161*H161</f>
        <v>0</v>
      </c>
      <c r="AR161" s="228" t="s">
        <v>284</v>
      </c>
      <c r="AT161" s="228" t="s">
        <v>221</v>
      </c>
      <c r="AU161" s="228" t="s">
        <v>78</v>
      </c>
      <c r="AY161" s="15" t="s">
        <v>139</v>
      </c>
      <c r="BE161" s="229">
        <f>IF(N161="základní",J161,0)</f>
        <v>0</v>
      </c>
      <c r="BF161" s="229">
        <f>IF(N161="snížená",J161,0)</f>
        <v>0</v>
      </c>
      <c r="BG161" s="229">
        <f>IF(N161="zákl. přenesená",J161,0)</f>
        <v>0</v>
      </c>
      <c r="BH161" s="229">
        <f>IF(N161="sníž. přenesená",J161,0)</f>
        <v>0</v>
      </c>
      <c r="BI161" s="229">
        <f>IF(N161="nulová",J161,0)</f>
        <v>0</v>
      </c>
      <c r="BJ161" s="15" t="s">
        <v>76</v>
      </c>
      <c r="BK161" s="229">
        <f>ROUND(I161*H161,2)</f>
        <v>0</v>
      </c>
      <c r="BL161" s="15" t="s">
        <v>268</v>
      </c>
      <c r="BM161" s="228" t="s">
        <v>285</v>
      </c>
    </row>
    <row r="162" s="12" customFormat="1">
      <c r="B162" s="233"/>
      <c r="C162" s="234"/>
      <c r="D162" s="230" t="s">
        <v>150</v>
      </c>
      <c r="E162" s="234"/>
      <c r="F162" s="236" t="s">
        <v>286</v>
      </c>
      <c r="G162" s="234"/>
      <c r="H162" s="237">
        <v>44.100000000000001</v>
      </c>
      <c r="I162" s="238"/>
      <c r="J162" s="234"/>
      <c r="K162" s="234"/>
      <c r="L162" s="239"/>
      <c r="M162" s="240"/>
      <c r="N162" s="241"/>
      <c r="O162" s="241"/>
      <c r="P162" s="241"/>
      <c r="Q162" s="241"/>
      <c r="R162" s="241"/>
      <c r="S162" s="241"/>
      <c r="T162" s="242"/>
      <c r="AT162" s="243" t="s">
        <v>150</v>
      </c>
      <c r="AU162" s="243" t="s">
        <v>78</v>
      </c>
      <c r="AV162" s="12" t="s">
        <v>78</v>
      </c>
      <c r="AW162" s="12" t="s">
        <v>4</v>
      </c>
      <c r="AX162" s="12" t="s">
        <v>76</v>
      </c>
      <c r="AY162" s="243" t="s">
        <v>139</v>
      </c>
    </row>
    <row r="163" s="1" customFormat="1" ht="16.5" customHeight="1">
      <c r="B163" s="36"/>
      <c r="C163" s="217" t="s">
        <v>287</v>
      </c>
      <c r="D163" s="217" t="s">
        <v>141</v>
      </c>
      <c r="E163" s="218" t="s">
        <v>288</v>
      </c>
      <c r="F163" s="219" t="s">
        <v>289</v>
      </c>
      <c r="G163" s="220" t="s">
        <v>254</v>
      </c>
      <c r="H163" s="221">
        <v>3</v>
      </c>
      <c r="I163" s="222"/>
      <c r="J163" s="223">
        <f>ROUND(I163*H163,2)</f>
        <v>0</v>
      </c>
      <c r="K163" s="219" t="s">
        <v>145</v>
      </c>
      <c r="L163" s="41"/>
      <c r="M163" s="224" t="s">
        <v>19</v>
      </c>
      <c r="N163" s="225" t="s">
        <v>40</v>
      </c>
      <c r="O163" s="81"/>
      <c r="P163" s="226">
        <f>O163*H163</f>
        <v>0</v>
      </c>
      <c r="Q163" s="226">
        <v>1.0000000000000001E-05</v>
      </c>
      <c r="R163" s="226">
        <f>Q163*H163</f>
        <v>3.0000000000000004E-05</v>
      </c>
      <c r="S163" s="226">
        <v>0</v>
      </c>
      <c r="T163" s="227">
        <f>S163*H163</f>
        <v>0</v>
      </c>
      <c r="AR163" s="228" t="s">
        <v>268</v>
      </c>
      <c r="AT163" s="228" t="s">
        <v>141</v>
      </c>
      <c r="AU163" s="228" t="s">
        <v>78</v>
      </c>
      <c r="AY163" s="15" t="s">
        <v>139</v>
      </c>
      <c r="BE163" s="229">
        <f>IF(N163="základní",J163,0)</f>
        <v>0</v>
      </c>
      <c r="BF163" s="229">
        <f>IF(N163="snížená",J163,0)</f>
        <v>0</v>
      </c>
      <c r="BG163" s="229">
        <f>IF(N163="zákl. přenesená",J163,0)</f>
        <v>0</v>
      </c>
      <c r="BH163" s="229">
        <f>IF(N163="sníž. přenesená",J163,0)</f>
        <v>0</v>
      </c>
      <c r="BI163" s="229">
        <f>IF(N163="nulová",J163,0)</f>
        <v>0</v>
      </c>
      <c r="BJ163" s="15" t="s">
        <v>76</v>
      </c>
      <c r="BK163" s="229">
        <f>ROUND(I163*H163,2)</f>
        <v>0</v>
      </c>
      <c r="BL163" s="15" t="s">
        <v>268</v>
      </c>
      <c r="BM163" s="228" t="s">
        <v>290</v>
      </c>
    </row>
    <row r="164" s="1" customFormat="1" ht="16.5" customHeight="1">
      <c r="B164" s="36"/>
      <c r="C164" s="244" t="s">
        <v>291</v>
      </c>
      <c r="D164" s="244" t="s">
        <v>221</v>
      </c>
      <c r="E164" s="245" t="s">
        <v>292</v>
      </c>
      <c r="F164" s="246" t="s">
        <v>293</v>
      </c>
      <c r="G164" s="247" t="s">
        <v>278</v>
      </c>
      <c r="H164" s="248">
        <v>3</v>
      </c>
      <c r="I164" s="249"/>
      <c r="J164" s="250">
        <f>ROUND(I164*H164,2)</f>
        <v>0</v>
      </c>
      <c r="K164" s="246" t="s">
        <v>19</v>
      </c>
      <c r="L164" s="251"/>
      <c r="M164" s="252" t="s">
        <v>19</v>
      </c>
      <c r="N164" s="253" t="s">
        <v>40</v>
      </c>
      <c r="O164" s="81"/>
      <c r="P164" s="226">
        <f>O164*H164</f>
        <v>0</v>
      </c>
      <c r="Q164" s="226">
        <v>0</v>
      </c>
      <c r="R164" s="226">
        <f>Q164*H164</f>
        <v>0</v>
      </c>
      <c r="S164" s="226">
        <v>0</v>
      </c>
      <c r="T164" s="227">
        <f>S164*H164</f>
        <v>0</v>
      </c>
      <c r="AR164" s="228" t="s">
        <v>284</v>
      </c>
      <c r="AT164" s="228" t="s">
        <v>221</v>
      </c>
      <c r="AU164" s="228" t="s">
        <v>78</v>
      </c>
      <c r="AY164" s="15" t="s">
        <v>139</v>
      </c>
      <c r="BE164" s="229">
        <f>IF(N164="základní",J164,0)</f>
        <v>0</v>
      </c>
      <c r="BF164" s="229">
        <f>IF(N164="snížená",J164,0)</f>
        <v>0</v>
      </c>
      <c r="BG164" s="229">
        <f>IF(N164="zákl. přenesená",J164,0)</f>
        <v>0</v>
      </c>
      <c r="BH164" s="229">
        <f>IF(N164="sníž. přenesená",J164,0)</f>
        <v>0</v>
      </c>
      <c r="BI164" s="229">
        <f>IF(N164="nulová",J164,0)</f>
        <v>0</v>
      </c>
      <c r="BJ164" s="15" t="s">
        <v>76</v>
      </c>
      <c r="BK164" s="229">
        <f>ROUND(I164*H164,2)</f>
        <v>0</v>
      </c>
      <c r="BL164" s="15" t="s">
        <v>268</v>
      </c>
      <c r="BM164" s="228" t="s">
        <v>294</v>
      </c>
    </row>
    <row r="165" s="12" customFormat="1">
      <c r="B165" s="233"/>
      <c r="C165" s="234"/>
      <c r="D165" s="230" t="s">
        <v>150</v>
      </c>
      <c r="E165" s="235" t="s">
        <v>19</v>
      </c>
      <c r="F165" s="236" t="s">
        <v>295</v>
      </c>
      <c r="G165" s="234"/>
      <c r="H165" s="237">
        <v>3</v>
      </c>
      <c r="I165" s="238"/>
      <c r="J165" s="234"/>
      <c r="K165" s="234"/>
      <c r="L165" s="239"/>
      <c r="M165" s="255"/>
      <c r="N165" s="256"/>
      <c r="O165" s="256"/>
      <c r="P165" s="256"/>
      <c r="Q165" s="256"/>
      <c r="R165" s="256"/>
      <c r="S165" s="256"/>
      <c r="T165" s="257"/>
      <c r="AT165" s="243" t="s">
        <v>150</v>
      </c>
      <c r="AU165" s="243" t="s">
        <v>78</v>
      </c>
      <c r="AV165" s="12" t="s">
        <v>78</v>
      </c>
      <c r="AW165" s="12" t="s">
        <v>31</v>
      </c>
      <c r="AX165" s="12" t="s">
        <v>69</v>
      </c>
      <c r="AY165" s="243" t="s">
        <v>139</v>
      </c>
    </row>
    <row r="166" s="1" customFormat="1" ht="6.96" customHeight="1">
      <c r="B166" s="56"/>
      <c r="C166" s="57"/>
      <c r="D166" s="57"/>
      <c r="E166" s="57"/>
      <c r="F166" s="57"/>
      <c r="G166" s="57"/>
      <c r="H166" s="57"/>
      <c r="I166" s="168"/>
      <c r="J166" s="57"/>
      <c r="K166" s="57"/>
      <c r="L166" s="41"/>
    </row>
  </sheetData>
  <sheetProtection sheet="1" autoFilter="0" formatColumns="0" formatRows="0" objects="1" scenarios="1" spinCount="100000" saltValue="Udvnu4MzEvJ2OjfjfBxrpQwz5UhFw1uCiF5hBbtnysAmvfciIL7Rw3GZ1+nEanC68GQizAmHKs5rBEZOlMr0Kw==" hashValue="IqHmN7e0/QIKHsBvgY+FLjBaAJWswKAKNrAMSPwbHCZf+3vuCci2FtHlu209OV/6+lURTPm4ku6uYCX/DKxlBA==" algorithmName="SHA-512" password="CC35"/>
  <autoFilter ref="C94:K165"/>
  <mergeCells count="12">
    <mergeCell ref="E7:H7"/>
    <mergeCell ref="E9:H9"/>
    <mergeCell ref="E11:H11"/>
    <mergeCell ref="E20:H20"/>
    <mergeCell ref="E29:H29"/>
    <mergeCell ref="E50:H50"/>
    <mergeCell ref="E52:H52"/>
    <mergeCell ref="E54:H54"/>
    <mergeCell ref="E83:H83"/>
    <mergeCell ref="E85:H85"/>
    <mergeCell ref="E87:H8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50.83" customWidth="1"/>
    <col min="7" max="7" width="7" customWidth="1"/>
    <col min="8" max="8" width="11.5" customWidth="1"/>
    <col min="9" max="9" width="20.17" style="135"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5" t="s">
        <v>86</v>
      </c>
    </row>
    <row r="3" ht="6.96" customHeight="1">
      <c r="B3" s="136"/>
      <c r="C3" s="137"/>
      <c r="D3" s="137"/>
      <c r="E3" s="137"/>
      <c r="F3" s="137"/>
      <c r="G3" s="137"/>
      <c r="H3" s="137"/>
      <c r="I3" s="138"/>
      <c r="J3" s="137"/>
      <c r="K3" s="137"/>
      <c r="L3" s="18"/>
      <c r="AT3" s="15" t="s">
        <v>78</v>
      </c>
    </row>
    <row r="4" ht="24.96" customHeight="1">
      <c r="B4" s="18"/>
      <c r="D4" s="139" t="s">
        <v>105</v>
      </c>
      <c r="L4" s="18"/>
      <c r="M4" s="140" t="s">
        <v>10</v>
      </c>
      <c r="AT4" s="15" t="s">
        <v>4</v>
      </c>
    </row>
    <row r="5" ht="6.96" customHeight="1">
      <c r="B5" s="18"/>
      <c r="L5" s="18"/>
    </row>
    <row r="6" ht="12" customHeight="1">
      <c r="B6" s="18"/>
      <c r="D6" s="141" t="s">
        <v>16</v>
      </c>
      <c r="L6" s="18"/>
    </row>
    <row r="7" ht="16.5" customHeight="1">
      <c r="B7" s="18"/>
      <c r="E7" s="142" t="str">
        <f>'Rekapitulace stavby'!K6</f>
        <v>Oprava topného systému a kalového hospodářství na ČOV Vrchlabí - Podhůří</v>
      </c>
      <c r="F7" s="141"/>
      <c r="G7" s="141"/>
      <c r="H7" s="141"/>
      <c r="L7" s="18"/>
    </row>
    <row r="8" ht="12" customHeight="1">
      <c r="B8" s="18"/>
      <c r="D8" s="141" t="s">
        <v>106</v>
      </c>
      <c r="L8" s="18"/>
    </row>
    <row r="9" s="1" customFormat="1" ht="16.5" customHeight="1">
      <c r="B9" s="41"/>
      <c r="E9" s="142" t="s">
        <v>107</v>
      </c>
      <c r="F9" s="1"/>
      <c r="G9" s="1"/>
      <c r="H9" s="1"/>
      <c r="I9" s="143"/>
      <c r="L9" s="41"/>
    </row>
    <row r="10" s="1" customFormat="1" ht="12" customHeight="1">
      <c r="B10" s="41"/>
      <c r="D10" s="141" t="s">
        <v>108</v>
      </c>
      <c r="I10" s="143"/>
      <c r="L10" s="41"/>
    </row>
    <row r="11" s="1" customFormat="1" ht="36.96" customHeight="1">
      <c r="B11" s="41"/>
      <c r="E11" s="144" t="s">
        <v>296</v>
      </c>
      <c r="F11" s="1"/>
      <c r="G11" s="1"/>
      <c r="H11" s="1"/>
      <c r="I11" s="143"/>
      <c r="L11" s="41"/>
    </row>
    <row r="12" s="1" customFormat="1">
      <c r="B12" s="41"/>
      <c r="I12" s="143"/>
      <c r="L12" s="41"/>
    </row>
    <row r="13" s="1" customFormat="1" ht="12" customHeight="1">
      <c r="B13" s="41"/>
      <c r="D13" s="141" t="s">
        <v>18</v>
      </c>
      <c r="F13" s="130" t="s">
        <v>19</v>
      </c>
      <c r="I13" s="145" t="s">
        <v>20</v>
      </c>
      <c r="J13" s="130" t="s">
        <v>19</v>
      </c>
      <c r="L13" s="41"/>
    </row>
    <row r="14" s="1" customFormat="1" ht="12" customHeight="1">
      <c r="B14" s="41"/>
      <c r="D14" s="141" t="s">
        <v>21</v>
      </c>
      <c r="F14" s="130" t="s">
        <v>22</v>
      </c>
      <c r="I14" s="145" t="s">
        <v>23</v>
      </c>
      <c r="J14" s="146" t="str">
        <f>'Rekapitulace stavby'!AN8</f>
        <v>27. 5. 2019</v>
      </c>
      <c r="L14" s="41"/>
    </row>
    <row r="15" s="1" customFormat="1" ht="10.8" customHeight="1">
      <c r="B15" s="41"/>
      <c r="I15" s="143"/>
      <c r="L15" s="41"/>
    </row>
    <row r="16" s="1" customFormat="1" ht="12" customHeight="1">
      <c r="B16" s="41"/>
      <c r="D16" s="141" t="s">
        <v>25</v>
      </c>
      <c r="I16" s="145" t="s">
        <v>26</v>
      </c>
      <c r="J16" s="130" t="str">
        <f>IF('Rekapitulace stavby'!AN10="","",'Rekapitulace stavby'!AN10)</f>
        <v/>
      </c>
      <c r="L16" s="41"/>
    </row>
    <row r="17" s="1" customFormat="1" ht="18" customHeight="1">
      <c r="B17" s="41"/>
      <c r="E17" s="130" t="str">
        <f>IF('Rekapitulace stavby'!E11="","",'Rekapitulace stavby'!E11)</f>
        <v xml:space="preserve"> </v>
      </c>
      <c r="I17" s="145" t="s">
        <v>27</v>
      </c>
      <c r="J17" s="130" t="str">
        <f>IF('Rekapitulace stavby'!AN11="","",'Rekapitulace stavby'!AN11)</f>
        <v/>
      </c>
      <c r="L17" s="41"/>
    </row>
    <row r="18" s="1" customFormat="1" ht="6.96" customHeight="1">
      <c r="B18" s="41"/>
      <c r="I18" s="143"/>
      <c r="L18" s="41"/>
    </row>
    <row r="19" s="1" customFormat="1" ht="12" customHeight="1">
      <c r="B19" s="41"/>
      <c r="D19" s="141" t="s">
        <v>28</v>
      </c>
      <c r="I19" s="145" t="s">
        <v>26</v>
      </c>
      <c r="J19" s="31" t="str">
        <f>'Rekapitulace stavby'!AN13</f>
        <v>Vyplň údaj</v>
      </c>
      <c r="L19" s="41"/>
    </row>
    <row r="20" s="1" customFormat="1" ht="18" customHeight="1">
      <c r="B20" s="41"/>
      <c r="E20" s="31" t="str">
        <f>'Rekapitulace stavby'!E14</f>
        <v>Vyplň údaj</v>
      </c>
      <c r="F20" s="130"/>
      <c r="G20" s="130"/>
      <c r="H20" s="130"/>
      <c r="I20" s="145" t="s">
        <v>27</v>
      </c>
      <c r="J20" s="31" t="str">
        <f>'Rekapitulace stavby'!AN14</f>
        <v>Vyplň údaj</v>
      </c>
      <c r="L20" s="41"/>
    </row>
    <row r="21" s="1" customFormat="1" ht="6.96" customHeight="1">
      <c r="B21" s="41"/>
      <c r="I21" s="143"/>
      <c r="L21" s="41"/>
    </row>
    <row r="22" s="1" customFormat="1" ht="12" customHeight="1">
      <c r="B22" s="41"/>
      <c r="D22" s="141" t="s">
        <v>30</v>
      </c>
      <c r="I22" s="145" t="s">
        <v>26</v>
      </c>
      <c r="J22" s="130" t="str">
        <f>IF('Rekapitulace stavby'!AN16="","",'Rekapitulace stavby'!AN16)</f>
        <v/>
      </c>
      <c r="L22" s="41"/>
    </row>
    <row r="23" s="1" customFormat="1" ht="18" customHeight="1">
      <c r="B23" s="41"/>
      <c r="E23" s="130" t="str">
        <f>IF('Rekapitulace stavby'!E17="","",'Rekapitulace stavby'!E17)</f>
        <v xml:space="preserve"> </v>
      </c>
      <c r="I23" s="145" t="s">
        <v>27</v>
      </c>
      <c r="J23" s="130" t="str">
        <f>IF('Rekapitulace stavby'!AN17="","",'Rekapitulace stavby'!AN17)</f>
        <v/>
      </c>
      <c r="L23" s="41"/>
    </row>
    <row r="24" s="1" customFormat="1" ht="6.96" customHeight="1">
      <c r="B24" s="41"/>
      <c r="I24" s="143"/>
      <c r="L24" s="41"/>
    </row>
    <row r="25" s="1" customFormat="1" ht="12" customHeight="1">
      <c r="B25" s="41"/>
      <c r="D25" s="141" t="s">
        <v>32</v>
      </c>
      <c r="I25" s="145" t="s">
        <v>26</v>
      </c>
      <c r="J25" s="130" t="str">
        <f>IF('Rekapitulace stavby'!AN19="","",'Rekapitulace stavby'!AN19)</f>
        <v/>
      </c>
      <c r="L25" s="41"/>
    </row>
    <row r="26" s="1" customFormat="1" ht="18" customHeight="1">
      <c r="B26" s="41"/>
      <c r="E26" s="130" t="str">
        <f>IF('Rekapitulace stavby'!E20="","",'Rekapitulace stavby'!E20)</f>
        <v xml:space="preserve"> </v>
      </c>
      <c r="I26" s="145" t="s">
        <v>27</v>
      </c>
      <c r="J26" s="130" t="str">
        <f>IF('Rekapitulace stavby'!AN20="","",'Rekapitulace stavby'!AN20)</f>
        <v/>
      </c>
      <c r="L26" s="41"/>
    </row>
    <row r="27" s="1" customFormat="1" ht="6.96" customHeight="1">
      <c r="B27" s="41"/>
      <c r="I27" s="143"/>
      <c r="L27" s="41"/>
    </row>
    <row r="28" s="1" customFormat="1" ht="12" customHeight="1">
      <c r="B28" s="41"/>
      <c r="D28" s="141" t="s">
        <v>33</v>
      </c>
      <c r="I28" s="143"/>
      <c r="L28" s="41"/>
    </row>
    <row r="29" s="7" customFormat="1" ht="16.5" customHeight="1">
      <c r="B29" s="147"/>
      <c r="E29" s="148" t="s">
        <v>19</v>
      </c>
      <c r="F29" s="148"/>
      <c r="G29" s="148"/>
      <c r="H29" s="148"/>
      <c r="I29" s="149"/>
      <c r="L29" s="147"/>
    </row>
    <row r="30" s="1" customFormat="1" ht="6.96" customHeight="1">
      <c r="B30" s="41"/>
      <c r="I30" s="143"/>
      <c r="L30" s="41"/>
    </row>
    <row r="31" s="1" customFormat="1" ht="6.96" customHeight="1">
      <c r="B31" s="41"/>
      <c r="D31" s="73"/>
      <c r="E31" s="73"/>
      <c r="F31" s="73"/>
      <c r="G31" s="73"/>
      <c r="H31" s="73"/>
      <c r="I31" s="150"/>
      <c r="J31" s="73"/>
      <c r="K31" s="73"/>
      <c r="L31" s="41"/>
    </row>
    <row r="32" s="1" customFormat="1" ht="25.44" customHeight="1">
      <c r="B32" s="41"/>
      <c r="D32" s="151" t="s">
        <v>35</v>
      </c>
      <c r="I32" s="143"/>
      <c r="J32" s="152">
        <f>ROUND(J91, 2)</f>
        <v>0</v>
      </c>
      <c r="L32" s="41"/>
    </row>
    <row r="33" s="1" customFormat="1" ht="6.96" customHeight="1">
      <c r="B33" s="41"/>
      <c r="D33" s="73"/>
      <c r="E33" s="73"/>
      <c r="F33" s="73"/>
      <c r="G33" s="73"/>
      <c r="H33" s="73"/>
      <c r="I33" s="150"/>
      <c r="J33" s="73"/>
      <c r="K33" s="73"/>
      <c r="L33" s="41"/>
    </row>
    <row r="34" s="1" customFormat="1" ht="14.4" customHeight="1">
      <c r="B34" s="41"/>
      <c r="F34" s="153" t="s">
        <v>37</v>
      </c>
      <c r="I34" s="154" t="s">
        <v>36</v>
      </c>
      <c r="J34" s="153" t="s">
        <v>38</v>
      </c>
      <c r="L34" s="41"/>
    </row>
    <row r="35" s="1" customFormat="1" ht="14.4" customHeight="1">
      <c r="B35" s="41"/>
      <c r="D35" s="155" t="s">
        <v>39</v>
      </c>
      <c r="E35" s="141" t="s">
        <v>40</v>
      </c>
      <c r="F35" s="156">
        <f>ROUND((SUM(BE91:BE170)),  2)</f>
        <v>0</v>
      </c>
      <c r="I35" s="157">
        <v>0.20999999999999999</v>
      </c>
      <c r="J35" s="156">
        <f>ROUND(((SUM(BE91:BE170))*I35),  2)</f>
        <v>0</v>
      </c>
      <c r="L35" s="41"/>
    </row>
    <row r="36" s="1" customFormat="1" ht="14.4" customHeight="1">
      <c r="B36" s="41"/>
      <c r="E36" s="141" t="s">
        <v>41</v>
      </c>
      <c r="F36" s="156">
        <f>ROUND((SUM(BF91:BF170)),  2)</f>
        <v>0</v>
      </c>
      <c r="I36" s="157">
        <v>0.14999999999999999</v>
      </c>
      <c r="J36" s="156">
        <f>ROUND(((SUM(BF91:BF170))*I36),  2)</f>
        <v>0</v>
      </c>
      <c r="L36" s="41"/>
    </row>
    <row r="37" hidden="1" s="1" customFormat="1" ht="14.4" customHeight="1">
      <c r="B37" s="41"/>
      <c r="E37" s="141" t="s">
        <v>42</v>
      </c>
      <c r="F37" s="156">
        <f>ROUND((SUM(BG91:BG170)),  2)</f>
        <v>0</v>
      </c>
      <c r="I37" s="157">
        <v>0.20999999999999999</v>
      </c>
      <c r="J37" s="156">
        <f>0</f>
        <v>0</v>
      </c>
      <c r="L37" s="41"/>
    </row>
    <row r="38" hidden="1" s="1" customFormat="1" ht="14.4" customHeight="1">
      <c r="B38" s="41"/>
      <c r="E38" s="141" t="s">
        <v>43</v>
      </c>
      <c r="F38" s="156">
        <f>ROUND((SUM(BH91:BH170)),  2)</f>
        <v>0</v>
      </c>
      <c r="I38" s="157">
        <v>0.14999999999999999</v>
      </c>
      <c r="J38" s="156">
        <f>0</f>
        <v>0</v>
      </c>
      <c r="L38" s="41"/>
    </row>
    <row r="39" hidden="1" s="1" customFormat="1" ht="14.4" customHeight="1">
      <c r="B39" s="41"/>
      <c r="E39" s="141" t="s">
        <v>44</v>
      </c>
      <c r="F39" s="156">
        <f>ROUND((SUM(BI91:BI170)),  2)</f>
        <v>0</v>
      </c>
      <c r="I39" s="157">
        <v>0</v>
      </c>
      <c r="J39" s="156">
        <f>0</f>
        <v>0</v>
      </c>
      <c r="L39" s="41"/>
    </row>
    <row r="40" s="1" customFormat="1" ht="6.96" customHeight="1">
      <c r="B40" s="41"/>
      <c r="I40" s="143"/>
      <c r="L40" s="41"/>
    </row>
    <row r="41" s="1" customFormat="1" ht="25.44" customHeight="1">
      <c r="B41" s="41"/>
      <c r="C41" s="158"/>
      <c r="D41" s="159" t="s">
        <v>45</v>
      </c>
      <c r="E41" s="160"/>
      <c r="F41" s="160"/>
      <c r="G41" s="161" t="s">
        <v>46</v>
      </c>
      <c r="H41" s="162" t="s">
        <v>47</v>
      </c>
      <c r="I41" s="163"/>
      <c r="J41" s="164">
        <f>SUM(J32:J39)</f>
        <v>0</v>
      </c>
      <c r="K41" s="165"/>
      <c r="L41" s="41"/>
    </row>
    <row r="42" s="1" customFormat="1" ht="14.4" customHeight="1">
      <c r="B42" s="166"/>
      <c r="C42" s="167"/>
      <c r="D42" s="167"/>
      <c r="E42" s="167"/>
      <c r="F42" s="167"/>
      <c r="G42" s="167"/>
      <c r="H42" s="167"/>
      <c r="I42" s="168"/>
      <c r="J42" s="167"/>
      <c r="K42" s="167"/>
      <c r="L42" s="41"/>
    </row>
    <row r="46" s="1" customFormat="1" ht="6.96" customHeight="1">
      <c r="B46" s="169"/>
      <c r="C46" s="170"/>
      <c r="D46" s="170"/>
      <c r="E46" s="170"/>
      <c r="F46" s="170"/>
      <c r="G46" s="170"/>
      <c r="H46" s="170"/>
      <c r="I46" s="171"/>
      <c r="J46" s="170"/>
      <c r="K46" s="170"/>
      <c r="L46" s="41"/>
    </row>
    <row r="47" s="1" customFormat="1" ht="24.96" customHeight="1">
      <c r="B47" s="36"/>
      <c r="C47" s="21" t="s">
        <v>110</v>
      </c>
      <c r="D47" s="37"/>
      <c r="E47" s="37"/>
      <c r="F47" s="37"/>
      <c r="G47" s="37"/>
      <c r="H47" s="37"/>
      <c r="I47" s="143"/>
      <c r="J47" s="37"/>
      <c r="K47" s="37"/>
      <c r="L47" s="41"/>
    </row>
    <row r="48" s="1" customFormat="1" ht="6.96" customHeight="1">
      <c r="B48" s="36"/>
      <c r="C48" s="37"/>
      <c r="D48" s="37"/>
      <c r="E48" s="37"/>
      <c r="F48" s="37"/>
      <c r="G48" s="37"/>
      <c r="H48" s="37"/>
      <c r="I48" s="143"/>
      <c r="J48" s="37"/>
      <c r="K48" s="37"/>
      <c r="L48" s="41"/>
    </row>
    <row r="49" s="1" customFormat="1" ht="12" customHeight="1">
      <c r="B49" s="36"/>
      <c r="C49" s="30" t="s">
        <v>16</v>
      </c>
      <c r="D49" s="37"/>
      <c r="E49" s="37"/>
      <c r="F49" s="37"/>
      <c r="G49" s="37"/>
      <c r="H49" s="37"/>
      <c r="I49" s="143"/>
      <c r="J49" s="37"/>
      <c r="K49" s="37"/>
      <c r="L49" s="41"/>
    </row>
    <row r="50" s="1" customFormat="1" ht="16.5" customHeight="1">
      <c r="B50" s="36"/>
      <c r="C50" s="37"/>
      <c r="D50" s="37"/>
      <c r="E50" s="172" t="str">
        <f>E7</f>
        <v>Oprava topného systému a kalového hospodářství na ČOV Vrchlabí - Podhůří</v>
      </c>
      <c r="F50" s="30"/>
      <c r="G50" s="30"/>
      <c r="H50" s="30"/>
      <c r="I50" s="143"/>
      <c r="J50" s="37"/>
      <c r="K50" s="37"/>
      <c r="L50" s="41"/>
    </row>
    <row r="51" ht="12" customHeight="1">
      <c r="B51" s="19"/>
      <c r="C51" s="30" t="s">
        <v>106</v>
      </c>
      <c r="D51" s="20"/>
      <c r="E51" s="20"/>
      <c r="F51" s="20"/>
      <c r="G51" s="20"/>
      <c r="H51" s="20"/>
      <c r="I51" s="135"/>
      <c r="J51" s="20"/>
      <c r="K51" s="20"/>
      <c r="L51" s="18"/>
    </row>
    <row r="52" s="1" customFormat="1" ht="16.5" customHeight="1">
      <c r="B52" s="36"/>
      <c r="C52" s="37"/>
      <c r="D52" s="37"/>
      <c r="E52" s="172" t="s">
        <v>107</v>
      </c>
      <c r="F52" s="37"/>
      <c r="G52" s="37"/>
      <c r="H52" s="37"/>
      <c r="I52" s="143"/>
      <c r="J52" s="37"/>
      <c r="K52" s="37"/>
      <c r="L52" s="41"/>
    </row>
    <row r="53" s="1" customFormat="1" ht="12" customHeight="1">
      <c r="B53" s="36"/>
      <c r="C53" s="30" t="s">
        <v>108</v>
      </c>
      <c r="D53" s="37"/>
      <c r="E53" s="37"/>
      <c r="F53" s="37"/>
      <c r="G53" s="37"/>
      <c r="H53" s="37"/>
      <c r="I53" s="143"/>
      <c r="J53" s="37"/>
      <c r="K53" s="37"/>
      <c r="L53" s="41"/>
    </row>
    <row r="54" s="1" customFormat="1" ht="16.5" customHeight="1">
      <c r="B54" s="36"/>
      <c r="C54" s="37"/>
      <c r="D54" s="37"/>
      <c r="E54" s="66" t="str">
        <f>E11</f>
        <v>PS101.2 - Rozvod zemního plynu</v>
      </c>
      <c r="F54" s="37"/>
      <c r="G54" s="37"/>
      <c r="H54" s="37"/>
      <c r="I54" s="143"/>
      <c r="J54" s="37"/>
      <c r="K54" s="37"/>
      <c r="L54" s="41"/>
    </row>
    <row r="55" s="1" customFormat="1" ht="6.96" customHeight="1">
      <c r="B55" s="36"/>
      <c r="C55" s="37"/>
      <c r="D55" s="37"/>
      <c r="E55" s="37"/>
      <c r="F55" s="37"/>
      <c r="G55" s="37"/>
      <c r="H55" s="37"/>
      <c r="I55" s="143"/>
      <c r="J55" s="37"/>
      <c r="K55" s="37"/>
      <c r="L55" s="41"/>
    </row>
    <row r="56" s="1" customFormat="1" ht="12" customHeight="1">
      <c r="B56" s="36"/>
      <c r="C56" s="30" t="s">
        <v>21</v>
      </c>
      <c r="D56" s="37"/>
      <c r="E56" s="37"/>
      <c r="F56" s="25" t="str">
        <f>F14</f>
        <v xml:space="preserve"> </v>
      </c>
      <c r="G56" s="37"/>
      <c r="H56" s="37"/>
      <c r="I56" s="145" t="s">
        <v>23</v>
      </c>
      <c r="J56" s="69" t="str">
        <f>IF(J14="","",J14)</f>
        <v>27. 5. 2019</v>
      </c>
      <c r="K56" s="37"/>
      <c r="L56" s="41"/>
    </row>
    <row r="57" s="1" customFormat="1" ht="6.96" customHeight="1">
      <c r="B57" s="36"/>
      <c r="C57" s="37"/>
      <c r="D57" s="37"/>
      <c r="E57" s="37"/>
      <c r="F57" s="37"/>
      <c r="G57" s="37"/>
      <c r="H57" s="37"/>
      <c r="I57" s="143"/>
      <c r="J57" s="37"/>
      <c r="K57" s="37"/>
      <c r="L57" s="41"/>
    </row>
    <row r="58" s="1" customFormat="1" ht="15.15" customHeight="1">
      <c r="B58" s="36"/>
      <c r="C58" s="30" t="s">
        <v>25</v>
      </c>
      <c r="D58" s="37"/>
      <c r="E58" s="37"/>
      <c r="F58" s="25" t="str">
        <f>E17</f>
        <v xml:space="preserve"> </v>
      </c>
      <c r="G58" s="37"/>
      <c r="H58" s="37"/>
      <c r="I58" s="145" t="s">
        <v>30</v>
      </c>
      <c r="J58" s="34" t="str">
        <f>E23</f>
        <v xml:space="preserve"> </v>
      </c>
      <c r="K58" s="37"/>
      <c r="L58" s="41"/>
    </row>
    <row r="59" s="1" customFormat="1" ht="15.15" customHeight="1">
      <c r="B59" s="36"/>
      <c r="C59" s="30" t="s">
        <v>28</v>
      </c>
      <c r="D59" s="37"/>
      <c r="E59" s="37"/>
      <c r="F59" s="25" t="str">
        <f>IF(E20="","",E20)</f>
        <v>Vyplň údaj</v>
      </c>
      <c r="G59" s="37"/>
      <c r="H59" s="37"/>
      <c r="I59" s="145" t="s">
        <v>32</v>
      </c>
      <c r="J59" s="34" t="str">
        <f>E26</f>
        <v xml:space="preserve"> </v>
      </c>
      <c r="K59" s="37"/>
      <c r="L59" s="41"/>
    </row>
    <row r="60" s="1" customFormat="1" ht="10.32" customHeight="1">
      <c r="B60" s="36"/>
      <c r="C60" s="37"/>
      <c r="D60" s="37"/>
      <c r="E60" s="37"/>
      <c r="F60" s="37"/>
      <c r="G60" s="37"/>
      <c r="H60" s="37"/>
      <c r="I60" s="143"/>
      <c r="J60" s="37"/>
      <c r="K60" s="37"/>
      <c r="L60" s="41"/>
    </row>
    <row r="61" s="1" customFormat="1" ht="29.28" customHeight="1">
      <c r="B61" s="36"/>
      <c r="C61" s="173" t="s">
        <v>111</v>
      </c>
      <c r="D61" s="174"/>
      <c r="E61" s="174"/>
      <c r="F61" s="174"/>
      <c r="G61" s="174"/>
      <c r="H61" s="174"/>
      <c r="I61" s="175"/>
      <c r="J61" s="176" t="s">
        <v>112</v>
      </c>
      <c r="K61" s="174"/>
      <c r="L61" s="41"/>
    </row>
    <row r="62" s="1" customFormat="1" ht="10.32" customHeight="1">
      <c r="B62" s="36"/>
      <c r="C62" s="37"/>
      <c r="D62" s="37"/>
      <c r="E62" s="37"/>
      <c r="F62" s="37"/>
      <c r="G62" s="37"/>
      <c r="H62" s="37"/>
      <c r="I62" s="143"/>
      <c r="J62" s="37"/>
      <c r="K62" s="37"/>
      <c r="L62" s="41"/>
    </row>
    <row r="63" s="1" customFormat="1" ht="22.8" customHeight="1">
      <c r="B63" s="36"/>
      <c r="C63" s="177" t="s">
        <v>67</v>
      </c>
      <c r="D63" s="37"/>
      <c r="E63" s="37"/>
      <c r="F63" s="37"/>
      <c r="G63" s="37"/>
      <c r="H63" s="37"/>
      <c r="I63" s="143"/>
      <c r="J63" s="99">
        <f>J91</f>
        <v>0</v>
      </c>
      <c r="K63" s="37"/>
      <c r="L63" s="41"/>
      <c r="AU63" s="15" t="s">
        <v>113</v>
      </c>
    </row>
    <row r="64" s="8" customFormat="1" ht="24.96" customHeight="1">
      <c r="B64" s="178"/>
      <c r="C64" s="179"/>
      <c r="D64" s="180" t="s">
        <v>119</v>
      </c>
      <c r="E64" s="181"/>
      <c r="F64" s="181"/>
      <c r="G64" s="181"/>
      <c r="H64" s="181"/>
      <c r="I64" s="182"/>
      <c r="J64" s="183">
        <f>J92</f>
        <v>0</v>
      </c>
      <c r="K64" s="179"/>
      <c r="L64" s="184"/>
    </row>
    <row r="65" s="9" customFormat="1" ht="19.92" customHeight="1">
      <c r="B65" s="185"/>
      <c r="C65" s="122"/>
      <c r="D65" s="186" t="s">
        <v>297</v>
      </c>
      <c r="E65" s="187"/>
      <c r="F65" s="187"/>
      <c r="G65" s="187"/>
      <c r="H65" s="187"/>
      <c r="I65" s="188"/>
      <c r="J65" s="189">
        <f>J93</f>
        <v>0</v>
      </c>
      <c r="K65" s="122"/>
      <c r="L65" s="190"/>
    </row>
    <row r="66" s="9" customFormat="1" ht="19.92" customHeight="1">
      <c r="B66" s="185"/>
      <c r="C66" s="122"/>
      <c r="D66" s="186" t="s">
        <v>298</v>
      </c>
      <c r="E66" s="187"/>
      <c r="F66" s="187"/>
      <c r="G66" s="187"/>
      <c r="H66" s="187"/>
      <c r="I66" s="188"/>
      <c r="J66" s="189">
        <f>J128</f>
        <v>0</v>
      </c>
      <c r="K66" s="122"/>
      <c r="L66" s="190"/>
    </row>
    <row r="67" s="9" customFormat="1" ht="19.92" customHeight="1">
      <c r="B67" s="185"/>
      <c r="C67" s="122"/>
      <c r="D67" s="186" t="s">
        <v>299</v>
      </c>
      <c r="E67" s="187"/>
      <c r="F67" s="187"/>
      <c r="G67" s="187"/>
      <c r="H67" s="187"/>
      <c r="I67" s="188"/>
      <c r="J67" s="189">
        <f>J132</f>
        <v>0</v>
      </c>
      <c r="K67" s="122"/>
      <c r="L67" s="190"/>
    </row>
    <row r="68" s="8" customFormat="1" ht="24.96" customHeight="1">
      <c r="B68" s="178"/>
      <c r="C68" s="179"/>
      <c r="D68" s="180" t="s">
        <v>122</v>
      </c>
      <c r="E68" s="181"/>
      <c r="F68" s="181"/>
      <c r="G68" s="181"/>
      <c r="H68" s="181"/>
      <c r="I68" s="182"/>
      <c r="J68" s="183">
        <f>J145</f>
        <v>0</v>
      </c>
      <c r="K68" s="179"/>
      <c r="L68" s="184"/>
    </row>
    <row r="69" s="9" customFormat="1" ht="19.92" customHeight="1">
      <c r="B69" s="185"/>
      <c r="C69" s="122"/>
      <c r="D69" s="186" t="s">
        <v>123</v>
      </c>
      <c r="E69" s="187"/>
      <c r="F69" s="187"/>
      <c r="G69" s="187"/>
      <c r="H69" s="187"/>
      <c r="I69" s="188"/>
      <c r="J69" s="189">
        <f>J146</f>
        <v>0</v>
      </c>
      <c r="K69" s="122"/>
      <c r="L69" s="190"/>
    </row>
    <row r="70" s="1" customFormat="1" ht="21.84" customHeight="1">
      <c r="B70" s="36"/>
      <c r="C70" s="37"/>
      <c r="D70" s="37"/>
      <c r="E70" s="37"/>
      <c r="F70" s="37"/>
      <c r="G70" s="37"/>
      <c r="H70" s="37"/>
      <c r="I70" s="143"/>
      <c r="J70" s="37"/>
      <c r="K70" s="37"/>
      <c r="L70" s="41"/>
    </row>
    <row r="71" s="1" customFormat="1" ht="6.96" customHeight="1">
      <c r="B71" s="56"/>
      <c r="C71" s="57"/>
      <c r="D71" s="57"/>
      <c r="E71" s="57"/>
      <c r="F71" s="57"/>
      <c r="G71" s="57"/>
      <c r="H71" s="57"/>
      <c r="I71" s="168"/>
      <c r="J71" s="57"/>
      <c r="K71" s="57"/>
      <c r="L71" s="41"/>
    </row>
    <row r="75" s="1" customFormat="1" ht="6.96" customHeight="1">
      <c r="B75" s="58"/>
      <c r="C75" s="59"/>
      <c r="D75" s="59"/>
      <c r="E75" s="59"/>
      <c r="F75" s="59"/>
      <c r="G75" s="59"/>
      <c r="H75" s="59"/>
      <c r="I75" s="171"/>
      <c r="J75" s="59"/>
      <c r="K75" s="59"/>
      <c r="L75" s="41"/>
    </row>
    <row r="76" s="1" customFormat="1" ht="24.96" customHeight="1">
      <c r="B76" s="36"/>
      <c r="C76" s="21" t="s">
        <v>124</v>
      </c>
      <c r="D76" s="37"/>
      <c r="E76" s="37"/>
      <c r="F76" s="37"/>
      <c r="G76" s="37"/>
      <c r="H76" s="37"/>
      <c r="I76" s="143"/>
      <c r="J76" s="37"/>
      <c r="K76" s="37"/>
      <c r="L76" s="41"/>
    </row>
    <row r="77" s="1" customFormat="1" ht="6.96" customHeight="1">
      <c r="B77" s="36"/>
      <c r="C77" s="37"/>
      <c r="D77" s="37"/>
      <c r="E77" s="37"/>
      <c r="F77" s="37"/>
      <c r="G77" s="37"/>
      <c r="H77" s="37"/>
      <c r="I77" s="143"/>
      <c r="J77" s="37"/>
      <c r="K77" s="37"/>
      <c r="L77" s="41"/>
    </row>
    <row r="78" s="1" customFormat="1" ht="12" customHeight="1">
      <c r="B78" s="36"/>
      <c r="C78" s="30" t="s">
        <v>16</v>
      </c>
      <c r="D78" s="37"/>
      <c r="E78" s="37"/>
      <c r="F78" s="37"/>
      <c r="G78" s="37"/>
      <c r="H78" s="37"/>
      <c r="I78" s="143"/>
      <c r="J78" s="37"/>
      <c r="K78" s="37"/>
      <c r="L78" s="41"/>
    </row>
    <row r="79" s="1" customFormat="1" ht="16.5" customHeight="1">
      <c r="B79" s="36"/>
      <c r="C79" s="37"/>
      <c r="D79" s="37"/>
      <c r="E79" s="172" t="str">
        <f>E7</f>
        <v>Oprava topného systému a kalového hospodářství na ČOV Vrchlabí - Podhůří</v>
      </c>
      <c r="F79" s="30"/>
      <c r="G79" s="30"/>
      <c r="H79" s="30"/>
      <c r="I79" s="143"/>
      <c r="J79" s="37"/>
      <c r="K79" s="37"/>
      <c r="L79" s="41"/>
    </row>
    <row r="80" ht="12" customHeight="1">
      <c r="B80" s="19"/>
      <c r="C80" s="30" t="s">
        <v>106</v>
      </c>
      <c r="D80" s="20"/>
      <c r="E80" s="20"/>
      <c r="F80" s="20"/>
      <c r="G80" s="20"/>
      <c r="H80" s="20"/>
      <c r="I80" s="135"/>
      <c r="J80" s="20"/>
      <c r="K80" s="20"/>
      <c r="L80" s="18"/>
    </row>
    <row r="81" s="1" customFormat="1" ht="16.5" customHeight="1">
      <c r="B81" s="36"/>
      <c r="C81" s="37"/>
      <c r="D81" s="37"/>
      <c r="E81" s="172" t="s">
        <v>107</v>
      </c>
      <c r="F81" s="37"/>
      <c r="G81" s="37"/>
      <c r="H81" s="37"/>
      <c r="I81" s="143"/>
      <c r="J81" s="37"/>
      <c r="K81" s="37"/>
      <c r="L81" s="41"/>
    </row>
    <row r="82" s="1" customFormat="1" ht="12" customHeight="1">
      <c r="B82" s="36"/>
      <c r="C82" s="30" t="s">
        <v>108</v>
      </c>
      <c r="D82" s="37"/>
      <c r="E82" s="37"/>
      <c r="F82" s="37"/>
      <c r="G82" s="37"/>
      <c r="H82" s="37"/>
      <c r="I82" s="143"/>
      <c r="J82" s="37"/>
      <c r="K82" s="37"/>
      <c r="L82" s="41"/>
    </row>
    <row r="83" s="1" customFormat="1" ht="16.5" customHeight="1">
      <c r="B83" s="36"/>
      <c r="C83" s="37"/>
      <c r="D83" s="37"/>
      <c r="E83" s="66" t="str">
        <f>E11</f>
        <v>PS101.2 - Rozvod zemního plynu</v>
      </c>
      <c r="F83" s="37"/>
      <c r="G83" s="37"/>
      <c r="H83" s="37"/>
      <c r="I83" s="143"/>
      <c r="J83" s="37"/>
      <c r="K83" s="37"/>
      <c r="L83" s="41"/>
    </row>
    <row r="84" s="1" customFormat="1" ht="6.96" customHeight="1">
      <c r="B84" s="36"/>
      <c r="C84" s="37"/>
      <c r="D84" s="37"/>
      <c r="E84" s="37"/>
      <c r="F84" s="37"/>
      <c r="G84" s="37"/>
      <c r="H84" s="37"/>
      <c r="I84" s="143"/>
      <c r="J84" s="37"/>
      <c r="K84" s="37"/>
      <c r="L84" s="41"/>
    </row>
    <row r="85" s="1" customFormat="1" ht="12" customHeight="1">
      <c r="B85" s="36"/>
      <c r="C85" s="30" t="s">
        <v>21</v>
      </c>
      <c r="D85" s="37"/>
      <c r="E85" s="37"/>
      <c r="F85" s="25" t="str">
        <f>F14</f>
        <v xml:space="preserve"> </v>
      </c>
      <c r="G85" s="37"/>
      <c r="H85" s="37"/>
      <c r="I85" s="145" t="s">
        <v>23</v>
      </c>
      <c r="J85" s="69" t="str">
        <f>IF(J14="","",J14)</f>
        <v>27. 5. 2019</v>
      </c>
      <c r="K85" s="37"/>
      <c r="L85" s="41"/>
    </row>
    <row r="86" s="1" customFormat="1" ht="6.96" customHeight="1">
      <c r="B86" s="36"/>
      <c r="C86" s="37"/>
      <c r="D86" s="37"/>
      <c r="E86" s="37"/>
      <c r="F86" s="37"/>
      <c r="G86" s="37"/>
      <c r="H86" s="37"/>
      <c r="I86" s="143"/>
      <c r="J86" s="37"/>
      <c r="K86" s="37"/>
      <c r="L86" s="41"/>
    </row>
    <row r="87" s="1" customFormat="1" ht="15.15" customHeight="1">
      <c r="B87" s="36"/>
      <c r="C87" s="30" t="s">
        <v>25</v>
      </c>
      <c r="D87" s="37"/>
      <c r="E87" s="37"/>
      <c r="F87" s="25" t="str">
        <f>E17</f>
        <v xml:space="preserve"> </v>
      </c>
      <c r="G87" s="37"/>
      <c r="H87" s="37"/>
      <c r="I87" s="145" t="s">
        <v>30</v>
      </c>
      <c r="J87" s="34" t="str">
        <f>E23</f>
        <v xml:space="preserve"> </v>
      </c>
      <c r="K87" s="37"/>
      <c r="L87" s="41"/>
    </row>
    <row r="88" s="1" customFormat="1" ht="15.15" customHeight="1">
      <c r="B88" s="36"/>
      <c r="C88" s="30" t="s">
        <v>28</v>
      </c>
      <c r="D88" s="37"/>
      <c r="E88" s="37"/>
      <c r="F88" s="25" t="str">
        <f>IF(E20="","",E20)</f>
        <v>Vyplň údaj</v>
      </c>
      <c r="G88" s="37"/>
      <c r="H88" s="37"/>
      <c r="I88" s="145" t="s">
        <v>32</v>
      </c>
      <c r="J88" s="34" t="str">
        <f>E26</f>
        <v xml:space="preserve"> </v>
      </c>
      <c r="K88" s="37"/>
      <c r="L88" s="41"/>
    </row>
    <row r="89" s="1" customFormat="1" ht="10.32" customHeight="1">
      <c r="B89" s="36"/>
      <c r="C89" s="37"/>
      <c r="D89" s="37"/>
      <c r="E89" s="37"/>
      <c r="F89" s="37"/>
      <c r="G89" s="37"/>
      <c r="H89" s="37"/>
      <c r="I89" s="143"/>
      <c r="J89" s="37"/>
      <c r="K89" s="37"/>
      <c r="L89" s="41"/>
    </row>
    <row r="90" s="10" customFormat="1" ht="29.28" customHeight="1">
      <c r="B90" s="191"/>
      <c r="C90" s="192" t="s">
        <v>125</v>
      </c>
      <c r="D90" s="193" t="s">
        <v>54</v>
      </c>
      <c r="E90" s="193" t="s">
        <v>50</v>
      </c>
      <c r="F90" s="193" t="s">
        <v>51</v>
      </c>
      <c r="G90" s="193" t="s">
        <v>126</v>
      </c>
      <c r="H90" s="193" t="s">
        <v>127</v>
      </c>
      <c r="I90" s="194" t="s">
        <v>128</v>
      </c>
      <c r="J90" s="193" t="s">
        <v>112</v>
      </c>
      <c r="K90" s="195" t="s">
        <v>129</v>
      </c>
      <c r="L90" s="196"/>
      <c r="M90" s="89" t="s">
        <v>19</v>
      </c>
      <c r="N90" s="90" t="s">
        <v>39</v>
      </c>
      <c r="O90" s="90" t="s">
        <v>130</v>
      </c>
      <c r="P90" s="90" t="s">
        <v>131</v>
      </c>
      <c r="Q90" s="90" t="s">
        <v>132</v>
      </c>
      <c r="R90" s="90" t="s">
        <v>133</v>
      </c>
      <c r="S90" s="90" t="s">
        <v>134</v>
      </c>
      <c r="T90" s="91" t="s">
        <v>135</v>
      </c>
    </row>
    <row r="91" s="1" customFormat="1" ht="22.8" customHeight="1">
      <c r="B91" s="36"/>
      <c r="C91" s="96" t="s">
        <v>136</v>
      </c>
      <c r="D91" s="37"/>
      <c r="E91" s="37"/>
      <c r="F91" s="37"/>
      <c r="G91" s="37"/>
      <c r="H91" s="37"/>
      <c r="I91" s="143"/>
      <c r="J91" s="197">
        <f>BK91</f>
        <v>0</v>
      </c>
      <c r="K91" s="37"/>
      <c r="L91" s="41"/>
      <c r="M91" s="92"/>
      <c r="N91" s="93"/>
      <c r="O91" s="93"/>
      <c r="P91" s="198">
        <f>P92+P145</f>
        <v>0</v>
      </c>
      <c r="Q91" s="93"/>
      <c r="R91" s="198">
        <f>R92+R145</f>
        <v>0.10249999999999998</v>
      </c>
      <c r="S91" s="93"/>
      <c r="T91" s="199">
        <f>T92+T145</f>
        <v>0</v>
      </c>
      <c r="AT91" s="15" t="s">
        <v>68</v>
      </c>
      <c r="AU91" s="15" t="s">
        <v>113</v>
      </c>
      <c r="BK91" s="200">
        <f>BK92+BK145</f>
        <v>0</v>
      </c>
    </row>
    <row r="92" s="11" customFormat="1" ht="25.92" customHeight="1">
      <c r="B92" s="201"/>
      <c r="C92" s="202"/>
      <c r="D92" s="203" t="s">
        <v>68</v>
      </c>
      <c r="E92" s="204" t="s">
        <v>210</v>
      </c>
      <c r="F92" s="204" t="s">
        <v>211</v>
      </c>
      <c r="G92" s="202"/>
      <c r="H92" s="202"/>
      <c r="I92" s="205"/>
      <c r="J92" s="206">
        <f>BK92</f>
        <v>0</v>
      </c>
      <c r="K92" s="202"/>
      <c r="L92" s="207"/>
      <c r="M92" s="208"/>
      <c r="N92" s="209"/>
      <c r="O92" s="209"/>
      <c r="P92" s="210">
        <f>P93+P128+P132</f>
        <v>0</v>
      </c>
      <c r="Q92" s="209"/>
      <c r="R92" s="210">
        <f>R93+R128+R132</f>
        <v>0.10069999999999998</v>
      </c>
      <c r="S92" s="209"/>
      <c r="T92" s="211">
        <f>T93+T128+T132</f>
        <v>0</v>
      </c>
      <c r="AR92" s="212" t="s">
        <v>78</v>
      </c>
      <c r="AT92" s="213" t="s">
        <v>68</v>
      </c>
      <c r="AU92" s="213" t="s">
        <v>69</v>
      </c>
      <c r="AY92" s="212" t="s">
        <v>139</v>
      </c>
      <c r="BK92" s="214">
        <f>BK93+BK128+BK132</f>
        <v>0</v>
      </c>
    </row>
    <row r="93" s="11" customFormat="1" ht="22.8" customHeight="1">
      <c r="B93" s="201"/>
      <c r="C93" s="202"/>
      <c r="D93" s="203" t="s">
        <v>68</v>
      </c>
      <c r="E93" s="215" t="s">
        <v>300</v>
      </c>
      <c r="F93" s="215" t="s">
        <v>301</v>
      </c>
      <c r="G93" s="202"/>
      <c r="H93" s="202"/>
      <c r="I93" s="205"/>
      <c r="J93" s="216">
        <f>BK93</f>
        <v>0</v>
      </c>
      <c r="K93" s="202"/>
      <c r="L93" s="207"/>
      <c r="M93" s="208"/>
      <c r="N93" s="209"/>
      <c r="O93" s="209"/>
      <c r="P93" s="210">
        <f>SUM(P94:P127)</f>
        <v>0</v>
      </c>
      <c r="Q93" s="209"/>
      <c r="R93" s="210">
        <f>SUM(R94:R127)</f>
        <v>0.095119999999999982</v>
      </c>
      <c r="S93" s="209"/>
      <c r="T93" s="211">
        <f>SUM(T94:T127)</f>
        <v>0</v>
      </c>
      <c r="AR93" s="212" t="s">
        <v>78</v>
      </c>
      <c r="AT93" s="213" t="s">
        <v>68</v>
      </c>
      <c r="AU93" s="213" t="s">
        <v>76</v>
      </c>
      <c r="AY93" s="212" t="s">
        <v>139</v>
      </c>
      <c r="BK93" s="214">
        <f>SUM(BK94:BK127)</f>
        <v>0</v>
      </c>
    </row>
    <row r="94" s="1" customFormat="1" ht="24" customHeight="1">
      <c r="B94" s="36"/>
      <c r="C94" s="217" t="s">
        <v>76</v>
      </c>
      <c r="D94" s="217" t="s">
        <v>141</v>
      </c>
      <c r="E94" s="218" t="s">
        <v>302</v>
      </c>
      <c r="F94" s="219" t="s">
        <v>303</v>
      </c>
      <c r="G94" s="220" t="s">
        <v>278</v>
      </c>
      <c r="H94" s="221">
        <v>0.5</v>
      </c>
      <c r="I94" s="222"/>
      <c r="J94" s="223">
        <f>ROUND(I94*H94,2)</f>
        <v>0</v>
      </c>
      <c r="K94" s="219" t="s">
        <v>145</v>
      </c>
      <c r="L94" s="41"/>
      <c r="M94" s="224" t="s">
        <v>19</v>
      </c>
      <c r="N94" s="225" t="s">
        <v>40</v>
      </c>
      <c r="O94" s="81"/>
      <c r="P94" s="226">
        <f>O94*H94</f>
        <v>0</v>
      </c>
      <c r="Q94" s="226">
        <v>0.018460000000000001</v>
      </c>
      <c r="R94" s="226">
        <f>Q94*H94</f>
        <v>0.0092300000000000004</v>
      </c>
      <c r="S94" s="226">
        <v>0</v>
      </c>
      <c r="T94" s="227">
        <f>S94*H94</f>
        <v>0</v>
      </c>
      <c r="AR94" s="228" t="s">
        <v>76</v>
      </c>
      <c r="AT94" s="228" t="s">
        <v>141</v>
      </c>
      <c r="AU94" s="228" t="s">
        <v>78</v>
      </c>
      <c r="AY94" s="15" t="s">
        <v>139</v>
      </c>
      <c r="BE94" s="229">
        <f>IF(N94="základní",J94,0)</f>
        <v>0</v>
      </c>
      <c r="BF94" s="229">
        <f>IF(N94="snížená",J94,0)</f>
        <v>0</v>
      </c>
      <c r="BG94" s="229">
        <f>IF(N94="zákl. přenesená",J94,0)</f>
        <v>0</v>
      </c>
      <c r="BH94" s="229">
        <f>IF(N94="sníž. přenesená",J94,0)</f>
        <v>0</v>
      </c>
      <c r="BI94" s="229">
        <f>IF(N94="nulová",J94,0)</f>
        <v>0</v>
      </c>
      <c r="BJ94" s="15" t="s">
        <v>76</v>
      </c>
      <c r="BK94" s="229">
        <f>ROUND(I94*H94,2)</f>
        <v>0</v>
      </c>
      <c r="BL94" s="15" t="s">
        <v>76</v>
      </c>
      <c r="BM94" s="228" t="s">
        <v>304</v>
      </c>
    </row>
    <row r="95" s="12" customFormat="1">
      <c r="B95" s="233"/>
      <c r="C95" s="234"/>
      <c r="D95" s="230" t="s">
        <v>150</v>
      </c>
      <c r="E95" s="235" t="s">
        <v>19</v>
      </c>
      <c r="F95" s="236" t="s">
        <v>305</v>
      </c>
      <c r="G95" s="234"/>
      <c r="H95" s="237">
        <v>0.5</v>
      </c>
      <c r="I95" s="238"/>
      <c r="J95" s="234"/>
      <c r="K95" s="234"/>
      <c r="L95" s="239"/>
      <c r="M95" s="240"/>
      <c r="N95" s="241"/>
      <c r="O95" s="241"/>
      <c r="P95" s="241"/>
      <c r="Q95" s="241"/>
      <c r="R95" s="241"/>
      <c r="S95" s="241"/>
      <c r="T95" s="242"/>
      <c r="AT95" s="243" t="s">
        <v>150</v>
      </c>
      <c r="AU95" s="243" t="s">
        <v>78</v>
      </c>
      <c r="AV95" s="12" t="s">
        <v>78</v>
      </c>
      <c r="AW95" s="12" t="s">
        <v>31</v>
      </c>
      <c r="AX95" s="12" t="s">
        <v>69</v>
      </c>
      <c r="AY95" s="243" t="s">
        <v>139</v>
      </c>
    </row>
    <row r="96" s="1" customFormat="1" ht="24" customHeight="1">
      <c r="B96" s="36"/>
      <c r="C96" s="217" t="s">
        <v>78</v>
      </c>
      <c r="D96" s="217" t="s">
        <v>141</v>
      </c>
      <c r="E96" s="218" t="s">
        <v>306</v>
      </c>
      <c r="F96" s="219" t="s">
        <v>307</v>
      </c>
      <c r="G96" s="220" t="s">
        <v>278</v>
      </c>
      <c r="H96" s="221">
        <v>0.5</v>
      </c>
      <c r="I96" s="222"/>
      <c r="J96" s="223">
        <f>ROUND(I96*H96,2)</f>
        <v>0</v>
      </c>
      <c r="K96" s="219" t="s">
        <v>145</v>
      </c>
      <c r="L96" s="41"/>
      <c r="M96" s="224" t="s">
        <v>19</v>
      </c>
      <c r="N96" s="225" t="s">
        <v>40</v>
      </c>
      <c r="O96" s="81"/>
      <c r="P96" s="226">
        <f>O96*H96</f>
        <v>0</v>
      </c>
      <c r="Q96" s="226">
        <v>0.035279999999999999</v>
      </c>
      <c r="R96" s="226">
        <f>Q96*H96</f>
        <v>0.017639999999999999</v>
      </c>
      <c r="S96" s="226">
        <v>0</v>
      </c>
      <c r="T96" s="227">
        <f>S96*H96</f>
        <v>0</v>
      </c>
      <c r="AR96" s="228" t="s">
        <v>76</v>
      </c>
      <c r="AT96" s="228" t="s">
        <v>141</v>
      </c>
      <c r="AU96" s="228" t="s">
        <v>78</v>
      </c>
      <c r="AY96" s="15" t="s">
        <v>139</v>
      </c>
      <c r="BE96" s="229">
        <f>IF(N96="základní",J96,0)</f>
        <v>0</v>
      </c>
      <c r="BF96" s="229">
        <f>IF(N96="snížená",J96,0)</f>
        <v>0</v>
      </c>
      <c r="BG96" s="229">
        <f>IF(N96="zákl. přenesená",J96,0)</f>
        <v>0</v>
      </c>
      <c r="BH96" s="229">
        <f>IF(N96="sníž. přenesená",J96,0)</f>
        <v>0</v>
      </c>
      <c r="BI96" s="229">
        <f>IF(N96="nulová",J96,0)</f>
        <v>0</v>
      </c>
      <c r="BJ96" s="15" t="s">
        <v>76</v>
      </c>
      <c r="BK96" s="229">
        <f>ROUND(I96*H96,2)</f>
        <v>0</v>
      </c>
      <c r="BL96" s="15" t="s">
        <v>76</v>
      </c>
      <c r="BM96" s="228" t="s">
        <v>308</v>
      </c>
    </row>
    <row r="97" s="12" customFormat="1">
      <c r="B97" s="233"/>
      <c r="C97" s="234"/>
      <c r="D97" s="230" t="s">
        <v>150</v>
      </c>
      <c r="E97" s="235" t="s">
        <v>19</v>
      </c>
      <c r="F97" s="236" t="s">
        <v>305</v>
      </c>
      <c r="G97" s="234"/>
      <c r="H97" s="237">
        <v>0.5</v>
      </c>
      <c r="I97" s="238"/>
      <c r="J97" s="234"/>
      <c r="K97" s="234"/>
      <c r="L97" s="239"/>
      <c r="M97" s="240"/>
      <c r="N97" s="241"/>
      <c r="O97" s="241"/>
      <c r="P97" s="241"/>
      <c r="Q97" s="241"/>
      <c r="R97" s="241"/>
      <c r="S97" s="241"/>
      <c r="T97" s="242"/>
      <c r="AT97" s="243" t="s">
        <v>150</v>
      </c>
      <c r="AU97" s="243" t="s">
        <v>78</v>
      </c>
      <c r="AV97" s="12" t="s">
        <v>78</v>
      </c>
      <c r="AW97" s="12" t="s">
        <v>31</v>
      </c>
      <c r="AX97" s="12" t="s">
        <v>69</v>
      </c>
      <c r="AY97" s="243" t="s">
        <v>139</v>
      </c>
    </row>
    <row r="98" s="1" customFormat="1" ht="24" customHeight="1">
      <c r="B98" s="36"/>
      <c r="C98" s="217" t="s">
        <v>155</v>
      </c>
      <c r="D98" s="217" t="s">
        <v>141</v>
      </c>
      <c r="E98" s="218" t="s">
        <v>309</v>
      </c>
      <c r="F98" s="219" t="s">
        <v>310</v>
      </c>
      <c r="G98" s="220" t="s">
        <v>254</v>
      </c>
      <c r="H98" s="221">
        <v>2</v>
      </c>
      <c r="I98" s="222"/>
      <c r="J98" s="223">
        <f>ROUND(I98*H98,2)</f>
        <v>0</v>
      </c>
      <c r="K98" s="219" t="s">
        <v>145</v>
      </c>
      <c r="L98" s="41"/>
      <c r="M98" s="224" t="s">
        <v>19</v>
      </c>
      <c r="N98" s="225" t="s">
        <v>40</v>
      </c>
      <c r="O98" s="81"/>
      <c r="P98" s="226">
        <f>O98*H98</f>
        <v>0</v>
      </c>
      <c r="Q98" s="226">
        <v>0.0064999999999999997</v>
      </c>
      <c r="R98" s="226">
        <f>Q98*H98</f>
        <v>0.012999999999999999</v>
      </c>
      <c r="S98" s="226">
        <v>0</v>
      </c>
      <c r="T98" s="227">
        <f>S98*H98</f>
        <v>0</v>
      </c>
      <c r="AR98" s="228" t="s">
        <v>217</v>
      </c>
      <c r="AT98" s="228" t="s">
        <v>141</v>
      </c>
      <c r="AU98" s="228" t="s">
        <v>78</v>
      </c>
      <c r="AY98" s="15" t="s">
        <v>139</v>
      </c>
      <c r="BE98" s="229">
        <f>IF(N98="základní",J98,0)</f>
        <v>0</v>
      </c>
      <c r="BF98" s="229">
        <f>IF(N98="snížená",J98,0)</f>
        <v>0</v>
      </c>
      <c r="BG98" s="229">
        <f>IF(N98="zákl. přenesená",J98,0)</f>
        <v>0</v>
      </c>
      <c r="BH98" s="229">
        <f>IF(N98="sníž. přenesená",J98,0)</f>
        <v>0</v>
      </c>
      <c r="BI98" s="229">
        <f>IF(N98="nulová",J98,0)</f>
        <v>0</v>
      </c>
      <c r="BJ98" s="15" t="s">
        <v>76</v>
      </c>
      <c r="BK98" s="229">
        <f>ROUND(I98*H98,2)</f>
        <v>0</v>
      </c>
      <c r="BL98" s="15" t="s">
        <v>217</v>
      </c>
      <c r="BM98" s="228" t="s">
        <v>311</v>
      </c>
    </row>
    <row r="99" s="1" customFormat="1">
      <c r="B99" s="36"/>
      <c r="C99" s="37"/>
      <c r="D99" s="230" t="s">
        <v>148</v>
      </c>
      <c r="E99" s="37"/>
      <c r="F99" s="231" t="s">
        <v>312</v>
      </c>
      <c r="G99" s="37"/>
      <c r="H99" s="37"/>
      <c r="I99" s="143"/>
      <c r="J99" s="37"/>
      <c r="K99" s="37"/>
      <c r="L99" s="41"/>
      <c r="M99" s="232"/>
      <c r="N99" s="81"/>
      <c r="O99" s="81"/>
      <c r="P99" s="81"/>
      <c r="Q99" s="81"/>
      <c r="R99" s="81"/>
      <c r="S99" s="81"/>
      <c r="T99" s="82"/>
      <c r="AT99" s="15" t="s">
        <v>148</v>
      </c>
      <c r="AU99" s="15" t="s">
        <v>78</v>
      </c>
    </row>
    <row r="100" s="12" customFormat="1">
      <c r="B100" s="233"/>
      <c r="C100" s="234"/>
      <c r="D100" s="230" t="s">
        <v>150</v>
      </c>
      <c r="E100" s="235" t="s">
        <v>19</v>
      </c>
      <c r="F100" s="236" t="s">
        <v>313</v>
      </c>
      <c r="G100" s="234"/>
      <c r="H100" s="237">
        <v>2</v>
      </c>
      <c r="I100" s="238"/>
      <c r="J100" s="234"/>
      <c r="K100" s="234"/>
      <c r="L100" s="239"/>
      <c r="M100" s="240"/>
      <c r="N100" s="241"/>
      <c r="O100" s="241"/>
      <c r="P100" s="241"/>
      <c r="Q100" s="241"/>
      <c r="R100" s="241"/>
      <c r="S100" s="241"/>
      <c r="T100" s="242"/>
      <c r="AT100" s="243" t="s">
        <v>150</v>
      </c>
      <c r="AU100" s="243" t="s">
        <v>78</v>
      </c>
      <c r="AV100" s="12" t="s">
        <v>78</v>
      </c>
      <c r="AW100" s="12" t="s">
        <v>31</v>
      </c>
      <c r="AX100" s="12" t="s">
        <v>69</v>
      </c>
      <c r="AY100" s="243" t="s">
        <v>139</v>
      </c>
    </row>
    <row r="101" s="1" customFormat="1" ht="24" customHeight="1">
      <c r="B101" s="36"/>
      <c r="C101" s="217" t="s">
        <v>146</v>
      </c>
      <c r="D101" s="217" t="s">
        <v>141</v>
      </c>
      <c r="E101" s="218" t="s">
        <v>314</v>
      </c>
      <c r="F101" s="219" t="s">
        <v>315</v>
      </c>
      <c r="G101" s="220" t="s">
        <v>254</v>
      </c>
      <c r="H101" s="221">
        <v>1</v>
      </c>
      <c r="I101" s="222"/>
      <c r="J101" s="223">
        <f>ROUND(I101*H101,2)</f>
        <v>0</v>
      </c>
      <c r="K101" s="219" t="s">
        <v>145</v>
      </c>
      <c r="L101" s="41"/>
      <c r="M101" s="224" t="s">
        <v>19</v>
      </c>
      <c r="N101" s="225" t="s">
        <v>40</v>
      </c>
      <c r="O101" s="81"/>
      <c r="P101" s="226">
        <f>O101*H101</f>
        <v>0</v>
      </c>
      <c r="Q101" s="226">
        <v>0.01502</v>
      </c>
      <c r="R101" s="226">
        <f>Q101*H101</f>
        <v>0.01502</v>
      </c>
      <c r="S101" s="226">
        <v>0</v>
      </c>
      <c r="T101" s="227">
        <f>S101*H101</f>
        <v>0</v>
      </c>
      <c r="AR101" s="228" t="s">
        <v>217</v>
      </c>
      <c r="AT101" s="228" t="s">
        <v>141</v>
      </c>
      <c r="AU101" s="228" t="s">
        <v>78</v>
      </c>
      <c r="AY101" s="15" t="s">
        <v>139</v>
      </c>
      <c r="BE101" s="229">
        <f>IF(N101="základní",J101,0)</f>
        <v>0</v>
      </c>
      <c r="BF101" s="229">
        <f>IF(N101="snížená",J101,0)</f>
        <v>0</v>
      </c>
      <c r="BG101" s="229">
        <f>IF(N101="zákl. přenesená",J101,0)</f>
        <v>0</v>
      </c>
      <c r="BH101" s="229">
        <f>IF(N101="sníž. přenesená",J101,0)</f>
        <v>0</v>
      </c>
      <c r="BI101" s="229">
        <f>IF(N101="nulová",J101,0)</f>
        <v>0</v>
      </c>
      <c r="BJ101" s="15" t="s">
        <v>76</v>
      </c>
      <c r="BK101" s="229">
        <f>ROUND(I101*H101,2)</f>
        <v>0</v>
      </c>
      <c r="BL101" s="15" t="s">
        <v>217</v>
      </c>
      <c r="BM101" s="228" t="s">
        <v>316</v>
      </c>
    </row>
    <row r="102" s="1" customFormat="1">
      <c r="B102" s="36"/>
      <c r="C102" s="37"/>
      <c r="D102" s="230" t="s">
        <v>148</v>
      </c>
      <c r="E102" s="37"/>
      <c r="F102" s="231" t="s">
        <v>312</v>
      </c>
      <c r="G102" s="37"/>
      <c r="H102" s="37"/>
      <c r="I102" s="143"/>
      <c r="J102" s="37"/>
      <c r="K102" s="37"/>
      <c r="L102" s="41"/>
      <c r="M102" s="232"/>
      <c r="N102" s="81"/>
      <c r="O102" s="81"/>
      <c r="P102" s="81"/>
      <c r="Q102" s="81"/>
      <c r="R102" s="81"/>
      <c r="S102" s="81"/>
      <c r="T102" s="82"/>
      <c r="AT102" s="15" t="s">
        <v>148</v>
      </c>
      <c r="AU102" s="15" t="s">
        <v>78</v>
      </c>
    </row>
    <row r="103" s="12" customFormat="1">
      <c r="B103" s="233"/>
      <c r="C103" s="234"/>
      <c r="D103" s="230" t="s">
        <v>150</v>
      </c>
      <c r="E103" s="235" t="s">
        <v>19</v>
      </c>
      <c r="F103" s="236" t="s">
        <v>317</v>
      </c>
      <c r="G103" s="234"/>
      <c r="H103" s="237">
        <v>1</v>
      </c>
      <c r="I103" s="238"/>
      <c r="J103" s="234"/>
      <c r="K103" s="234"/>
      <c r="L103" s="239"/>
      <c r="M103" s="240"/>
      <c r="N103" s="241"/>
      <c r="O103" s="241"/>
      <c r="P103" s="241"/>
      <c r="Q103" s="241"/>
      <c r="R103" s="241"/>
      <c r="S103" s="241"/>
      <c r="T103" s="242"/>
      <c r="AT103" s="243" t="s">
        <v>150</v>
      </c>
      <c r="AU103" s="243" t="s">
        <v>78</v>
      </c>
      <c r="AV103" s="12" t="s">
        <v>78</v>
      </c>
      <c r="AW103" s="12" t="s">
        <v>31</v>
      </c>
      <c r="AX103" s="12" t="s">
        <v>69</v>
      </c>
      <c r="AY103" s="243" t="s">
        <v>139</v>
      </c>
    </row>
    <row r="104" s="1" customFormat="1" ht="24" customHeight="1">
      <c r="B104" s="36"/>
      <c r="C104" s="217" t="s">
        <v>167</v>
      </c>
      <c r="D104" s="217" t="s">
        <v>141</v>
      </c>
      <c r="E104" s="218" t="s">
        <v>318</v>
      </c>
      <c r="F104" s="219" t="s">
        <v>319</v>
      </c>
      <c r="G104" s="220" t="s">
        <v>254</v>
      </c>
      <c r="H104" s="221">
        <v>1</v>
      </c>
      <c r="I104" s="222"/>
      <c r="J104" s="223">
        <f>ROUND(I104*H104,2)</f>
        <v>0</v>
      </c>
      <c r="K104" s="219" t="s">
        <v>145</v>
      </c>
      <c r="L104" s="41"/>
      <c r="M104" s="224" t="s">
        <v>19</v>
      </c>
      <c r="N104" s="225" t="s">
        <v>40</v>
      </c>
      <c r="O104" s="81"/>
      <c r="P104" s="226">
        <f>O104*H104</f>
        <v>0</v>
      </c>
      <c r="Q104" s="226">
        <v>0.0072700000000000004</v>
      </c>
      <c r="R104" s="226">
        <f>Q104*H104</f>
        <v>0.0072700000000000004</v>
      </c>
      <c r="S104" s="226">
        <v>0</v>
      </c>
      <c r="T104" s="227">
        <f>S104*H104</f>
        <v>0</v>
      </c>
      <c r="AR104" s="228" t="s">
        <v>76</v>
      </c>
      <c r="AT104" s="228" t="s">
        <v>141</v>
      </c>
      <c r="AU104" s="228" t="s">
        <v>78</v>
      </c>
      <c r="AY104" s="15" t="s">
        <v>139</v>
      </c>
      <c r="BE104" s="229">
        <f>IF(N104="základní",J104,0)</f>
        <v>0</v>
      </c>
      <c r="BF104" s="229">
        <f>IF(N104="snížená",J104,0)</f>
        <v>0</v>
      </c>
      <c r="BG104" s="229">
        <f>IF(N104="zákl. přenesená",J104,0)</f>
        <v>0</v>
      </c>
      <c r="BH104" s="229">
        <f>IF(N104="sníž. přenesená",J104,0)</f>
        <v>0</v>
      </c>
      <c r="BI104" s="229">
        <f>IF(N104="nulová",J104,0)</f>
        <v>0</v>
      </c>
      <c r="BJ104" s="15" t="s">
        <v>76</v>
      </c>
      <c r="BK104" s="229">
        <f>ROUND(I104*H104,2)</f>
        <v>0</v>
      </c>
      <c r="BL104" s="15" t="s">
        <v>76</v>
      </c>
      <c r="BM104" s="228" t="s">
        <v>320</v>
      </c>
    </row>
    <row r="105" s="1" customFormat="1">
      <c r="B105" s="36"/>
      <c r="C105" s="37"/>
      <c r="D105" s="230" t="s">
        <v>148</v>
      </c>
      <c r="E105" s="37"/>
      <c r="F105" s="231" t="s">
        <v>312</v>
      </c>
      <c r="G105" s="37"/>
      <c r="H105" s="37"/>
      <c r="I105" s="143"/>
      <c r="J105" s="37"/>
      <c r="K105" s="37"/>
      <c r="L105" s="41"/>
      <c r="M105" s="232"/>
      <c r="N105" s="81"/>
      <c r="O105" s="81"/>
      <c r="P105" s="81"/>
      <c r="Q105" s="81"/>
      <c r="R105" s="81"/>
      <c r="S105" s="81"/>
      <c r="T105" s="82"/>
      <c r="AT105" s="15" t="s">
        <v>148</v>
      </c>
      <c r="AU105" s="15" t="s">
        <v>78</v>
      </c>
    </row>
    <row r="106" s="1" customFormat="1" ht="24" customHeight="1">
      <c r="B106" s="36"/>
      <c r="C106" s="244" t="s">
        <v>175</v>
      </c>
      <c r="D106" s="244" t="s">
        <v>221</v>
      </c>
      <c r="E106" s="245" t="s">
        <v>321</v>
      </c>
      <c r="F106" s="246" t="s">
        <v>322</v>
      </c>
      <c r="G106" s="247" t="s">
        <v>254</v>
      </c>
      <c r="H106" s="248">
        <v>1</v>
      </c>
      <c r="I106" s="249"/>
      <c r="J106" s="250">
        <f>ROUND(I106*H106,2)</f>
        <v>0</v>
      </c>
      <c r="K106" s="246" t="s">
        <v>19</v>
      </c>
      <c r="L106" s="251"/>
      <c r="M106" s="252" t="s">
        <v>19</v>
      </c>
      <c r="N106" s="253" t="s">
        <v>40</v>
      </c>
      <c r="O106" s="81"/>
      <c r="P106" s="226">
        <f>O106*H106</f>
        <v>0</v>
      </c>
      <c r="Q106" s="226">
        <v>0</v>
      </c>
      <c r="R106" s="226">
        <f>Q106*H106</f>
        <v>0</v>
      </c>
      <c r="S106" s="226">
        <v>0</v>
      </c>
      <c r="T106" s="227">
        <f>S106*H106</f>
        <v>0</v>
      </c>
      <c r="AR106" s="228" t="s">
        <v>284</v>
      </c>
      <c r="AT106" s="228" t="s">
        <v>221</v>
      </c>
      <c r="AU106" s="228" t="s">
        <v>78</v>
      </c>
      <c r="AY106" s="15" t="s">
        <v>139</v>
      </c>
      <c r="BE106" s="229">
        <f>IF(N106="základní",J106,0)</f>
        <v>0</v>
      </c>
      <c r="BF106" s="229">
        <f>IF(N106="snížená",J106,0)</f>
        <v>0</v>
      </c>
      <c r="BG106" s="229">
        <f>IF(N106="zákl. přenesená",J106,0)</f>
        <v>0</v>
      </c>
      <c r="BH106" s="229">
        <f>IF(N106="sníž. přenesená",J106,0)</f>
        <v>0</v>
      </c>
      <c r="BI106" s="229">
        <f>IF(N106="nulová",J106,0)</f>
        <v>0</v>
      </c>
      <c r="BJ106" s="15" t="s">
        <v>76</v>
      </c>
      <c r="BK106" s="229">
        <f>ROUND(I106*H106,2)</f>
        <v>0</v>
      </c>
      <c r="BL106" s="15" t="s">
        <v>268</v>
      </c>
      <c r="BM106" s="228" t="s">
        <v>323</v>
      </c>
    </row>
    <row r="107" s="12" customFormat="1">
      <c r="B107" s="233"/>
      <c r="C107" s="234"/>
      <c r="D107" s="230" t="s">
        <v>150</v>
      </c>
      <c r="E107" s="235" t="s">
        <v>19</v>
      </c>
      <c r="F107" s="236" t="s">
        <v>317</v>
      </c>
      <c r="G107" s="234"/>
      <c r="H107" s="237">
        <v>1</v>
      </c>
      <c r="I107" s="238"/>
      <c r="J107" s="234"/>
      <c r="K107" s="234"/>
      <c r="L107" s="239"/>
      <c r="M107" s="240"/>
      <c r="N107" s="241"/>
      <c r="O107" s="241"/>
      <c r="P107" s="241"/>
      <c r="Q107" s="241"/>
      <c r="R107" s="241"/>
      <c r="S107" s="241"/>
      <c r="T107" s="242"/>
      <c r="AT107" s="243" t="s">
        <v>150</v>
      </c>
      <c r="AU107" s="243" t="s">
        <v>78</v>
      </c>
      <c r="AV107" s="12" t="s">
        <v>78</v>
      </c>
      <c r="AW107" s="12" t="s">
        <v>31</v>
      </c>
      <c r="AX107" s="12" t="s">
        <v>69</v>
      </c>
      <c r="AY107" s="243" t="s">
        <v>139</v>
      </c>
    </row>
    <row r="108" s="1" customFormat="1" ht="24" customHeight="1">
      <c r="B108" s="36"/>
      <c r="C108" s="217" t="s">
        <v>181</v>
      </c>
      <c r="D108" s="217" t="s">
        <v>141</v>
      </c>
      <c r="E108" s="218" t="s">
        <v>324</v>
      </c>
      <c r="F108" s="219" t="s">
        <v>325</v>
      </c>
      <c r="G108" s="220" t="s">
        <v>254</v>
      </c>
      <c r="H108" s="221">
        <v>2</v>
      </c>
      <c r="I108" s="222"/>
      <c r="J108" s="223">
        <f>ROUND(I108*H108,2)</f>
        <v>0</v>
      </c>
      <c r="K108" s="219" t="s">
        <v>145</v>
      </c>
      <c r="L108" s="41"/>
      <c r="M108" s="224" t="s">
        <v>19</v>
      </c>
      <c r="N108" s="225" t="s">
        <v>40</v>
      </c>
      <c r="O108" s="81"/>
      <c r="P108" s="226">
        <f>O108*H108</f>
        <v>0</v>
      </c>
      <c r="Q108" s="226">
        <v>0.015310000000000001</v>
      </c>
      <c r="R108" s="226">
        <f>Q108*H108</f>
        <v>0.030620000000000001</v>
      </c>
      <c r="S108" s="226">
        <v>0</v>
      </c>
      <c r="T108" s="227">
        <f>S108*H108</f>
        <v>0</v>
      </c>
      <c r="AR108" s="228" t="s">
        <v>76</v>
      </c>
      <c r="AT108" s="228" t="s">
        <v>141</v>
      </c>
      <c r="AU108" s="228" t="s">
        <v>78</v>
      </c>
      <c r="AY108" s="15" t="s">
        <v>139</v>
      </c>
      <c r="BE108" s="229">
        <f>IF(N108="základní",J108,0)</f>
        <v>0</v>
      </c>
      <c r="BF108" s="229">
        <f>IF(N108="snížená",J108,0)</f>
        <v>0</v>
      </c>
      <c r="BG108" s="229">
        <f>IF(N108="zákl. přenesená",J108,0)</f>
        <v>0</v>
      </c>
      <c r="BH108" s="229">
        <f>IF(N108="sníž. přenesená",J108,0)</f>
        <v>0</v>
      </c>
      <c r="BI108" s="229">
        <f>IF(N108="nulová",J108,0)</f>
        <v>0</v>
      </c>
      <c r="BJ108" s="15" t="s">
        <v>76</v>
      </c>
      <c r="BK108" s="229">
        <f>ROUND(I108*H108,2)</f>
        <v>0</v>
      </c>
      <c r="BL108" s="15" t="s">
        <v>76</v>
      </c>
      <c r="BM108" s="228" t="s">
        <v>326</v>
      </c>
    </row>
    <row r="109" s="1" customFormat="1">
      <c r="B109" s="36"/>
      <c r="C109" s="37"/>
      <c r="D109" s="230" t="s">
        <v>148</v>
      </c>
      <c r="E109" s="37"/>
      <c r="F109" s="231" t="s">
        <v>312</v>
      </c>
      <c r="G109" s="37"/>
      <c r="H109" s="37"/>
      <c r="I109" s="143"/>
      <c r="J109" s="37"/>
      <c r="K109" s="37"/>
      <c r="L109" s="41"/>
      <c r="M109" s="232"/>
      <c r="N109" s="81"/>
      <c r="O109" s="81"/>
      <c r="P109" s="81"/>
      <c r="Q109" s="81"/>
      <c r="R109" s="81"/>
      <c r="S109" s="81"/>
      <c r="T109" s="82"/>
      <c r="AT109" s="15" t="s">
        <v>148</v>
      </c>
      <c r="AU109" s="15" t="s">
        <v>78</v>
      </c>
    </row>
    <row r="110" s="1" customFormat="1" ht="24" customHeight="1">
      <c r="B110" s="36"/>
      <c r="C110" s="244" t="s">
        <v>188</v>
      </c>
      <c r="D110" s="244" t="s">
        <v>221</v>
      </c>
      <c r="E110" s="245" t="s">
        <v>327</v>
      </c>
      <c r="F110" s="246" t="s">
        <v>328</v>
      </c>
      <c r="G110" s="247" t="s">
        <v>254</v>
      </c>
      <c r="H110" s="248">
        <v>2</v>
      </c>
      <c r="I110" s="249"/>
      <c r="J110" s="250">
        <f>ROUND(I110*H110,2)</f>
        <v>0</v>
      </c>
      <c r="K110" s="246" t="s">
        <v>19</v>
      </c>
      <c r="L110" s="251"/>
      <c r="M110" s="252" t="s">
        <v>19</v>
      </c>
      <c r="N110" s="253" t="s">
        <v>40</v>
      </c>
      <c r="O110" s="81"/>
      <c r="P110" s="226">
        <f>O110*H110</f>
        <v>0</v>
      </c>
      <c r="Q110" s="226">
        <v>0</v>
      </c>
      <c r="R110" s="226">
        <f>Q110*H110</f>
        <v>0</v>
      </c>
      <c r="S110" s="226">
        <v>0</v>
      </c>
      <c r="T110" s="227">
        <f>S110*H110</f>
        <v>0</v>
      </c>
      <c r="AR110" s="228" t="s">
        <v>78</v>
      </c>
      <c r="AT110" s="228" t="s">
        <v>221</v>
      </c>
      <c r="AU110" s="228" t="s">
        <v>78</v>
      </c>
      <c r="AY110" s="15" t="s">
        <v>139</v>
      </c>
      <c r="BE110" s="229">
        <f>IF(N110="základní",J110,0)</f>
        <v>0</v>
      </c>
      <c r="BF110" s="229">
        <f>IF(N110="snížená",J110,0)</f>
        <v>0</v>
      </c>
      <c r="BG110" s="229">
        <f>IF(N110="zákl. přenesená",J110,0)</f>
        <v>0</v>
      </c>
      <c r="BH110" s="229">
        <f>IF(N110="sníž. přenesená",J110,0)</f>
        <v>0</v>
      </c>
      <c r="BI110" s="229">
        <f>IF(N110="nulová",J110,0)</f>
        <v>0</v>
      </c>
      <c r="BJ110" s="15" t="s">
        <v>76</v>
      </c>
      <c r="BK110" s="229">
        <f>ROUND(I110*H110,2)</f>
        <v>0</v>
      </c>
      <c r="BL110" s="15" t="s">
        <v>76</v>
      </c>
      <c r="BM110" s="228" t="s">
        <v>329</v>
      </c>
    </row>
    <row r="111" s="12" customFormat="1">
      <c r="B111" s="233"/>
      <c r="C111" s="234"/>
      <c r="D111" s="230" t="s">
        <v>150</v>
      </c>
      <c r="E111" s="235" t="s">
        <v>19</v>
      </c>
      <c r="F111" s="236" t="s">
        <v>313</v>
      </c>
      <c r="G111" s="234"/>
      <c r="H111" s="237">
        <v>2</v>
      </c>
      <c r="I111" s="238"/>
      <c r="J111" s="234"/>
      <c r="K111" s="234"/>
      <c r="L111" s="239"/>
      <c r="M111" s="240"/>
      <c r="N111" s="241"/>
      <c r="O111" s="241"/>
      <c r="P111" s="241"/>
      <c r="Q111" s="241"/>
      <c r="R111" s="241"/>
      <c r="S111" s="241"/>
      <c r="T111" s="242"/>
      <c r="AT111" s="243" t="s">
        <v>150</v>
      </c>
      <c r="AU111" s="243" t="s">
        <v>78</v>
      </c>
      <c r="AV111" s="12" t="s">
        <v>78</v>
      </c>
      <c r="AW111" s="12" t="s">
        <v>31</v>
      </c>
      <c r="AX111" s="12" t="s">
        <v>69</v>
      </c>
      <c r="AY111" s="243" t="s">
        <v>139</v>
      </c>
    </row>
    <row r="112" s="1" customFormat="1" ht="24" customHeight="1">
      <c r="B112" s="36"/>
      <c r="C112" s="217" t="s">
        <v>192</v>
      </c>
      <c r="D112" s="217" t="s">
        <v>141</v>
      </c>
      <c r="E112" s="218" t="s">
        <v>330</v>
      </c>
      <c r="F112" s="219" t="s">
        <v>331</v>
      </c>
      <c r="G112" s="220" t="s">
        <v>254</v>
      </c>
      <c r="H112" s="221">
        <v>2</v>
      </c>
      <c r="I112" s="222"/>
      <c r="J112" s="223">
        <f>ROUND(I112*H112,2)</f>
        <v>0</v>
      </c>
      <c r="K112" s="219" t="s">
        <v>145</v>
      </c>
      <c r="L112" s="41"/>
      <c r="M112" s="224" t="s">
        <v>19</v>
      </c>
      <c r="N112" s="225" t="s">
        <v>40</v>
      </c>
      <c r="O112" s="81"/>
      <c r="P112" s="226">
        <f>O112*H112</f>
        <v>0</v>
      </c>
      <c r="Q112" s="226">
        <v>0.00020000000000000001</v>
      </c>
      <c r="R112" s="226">
        <f>Q112*H112</f>
        <v>0.00040000000000000002</v>
      </c>
      <c r="S112" s="226">
        <v>0</v>
      </c>
      <c r="T112" s="227">
        <f>S112*H112</f>
        <v>0</v>
      </c>
      <c r="AR112" s="228" t="s">
        <v>76</v>
      </c>
      <c r="AT112" s="228" t="s">
        <v>141</v>
      </c>
      <c r="AU112" s="228" t="s">
        <v>78</v>
      </c>
      <c r="AY112" s="15" t="s">
        <v>139</v>
      </c>
      <c r="BE112" s="229">
        <f>IF(N112="základní",J112,0)</f>
        <v>0</v>
      </c>
      <c r="BF112" s="229">
        <f>IF(N112="snížená",J112,0)</f>
        <v>0</v>
      </c>
      <c r="BG112" s="229">
        <f>IF(N112="zákl. přenesená",J112,0)</f>
        <v>0</v>
      </c>
      <c r="BH112" s="229">
        <f>IF(N112="sníž. přenesená",J112,0)</f>
        <v>0</v>
      </c>
      <c r="BI112" s="229">
        <f>IF(N112="nulová",J112,0)</f>
        <v>0</v>
      </c>
      <c r="BJ112" s="15" t="s">
        <v>76</v>
      </c>
      <c r="BK112" s="229">
        <f>ROUND(I112*H112,2)</f>
        <v>0</v>
      </c>
      <c r="BL112" s="15" t="s">
        <v>76</v>
      </c>
      <c r="BM112" s="228" t="s">
        <v>332</v>
      </c>
    </row>
    <row r="113" s="12" customFormat="1">
      <c r="B113" s="233"/>
      <c r="C113" s="234"/>
      <c r="D113" s="230" t="s">
        <v>150</v>
      </c>
      <c r="E113" s="235" t="s">
        <v>19</v>
      </c>
      <c r="F113" s="236" t="s">
        <v>313</v>
      </c>
      <c r="G113" s="234"/>
      <c r="H113" s="237">
        <v>2</v>
      </c>
      <c r="I113" s="238"/>
      <c r="J113" s="234"/>
      <c r="K113" s="234"/>
      <c r="L113" s="239"/>
      <c r="M113" s="240"/>
      <c r="N113" s="241"/>
      <c r="O113" s="241"/>
      <c r="P113" s="241"/>
      <c r="Q113" s="241"/>
      <c r="R113" s="241"/>
      <c r="S113" s="241"/>
      <c r="T113" s="242"/>
      <c r="AT113" s="243" t="s">
        <v>150</v>
      </c>
      <c r="AU113" s="243" t="s">
        <v>78</v>
      </c>
      <c r="AV113" s="12" t="s">
        <v>78</v>
      </c>
      <c r="AW113" s="12" t="s">
        <v>31</v>
      </c>
      <c r="AX113" s="12" t="s">
        <v>69</v>
      </c>
      <c r="AY113" s="243" t="s">
        <v>139</v>
      </c>
    </row>
    <row r="114" s="1" customFormat="1" ht="24" customHeight="1">
      <c r="B114" s="36"/>
      <c r="C114" s="217" t="s">
        <v>197</v>
      </c>
      <c r="D114" s="217" t="s">
        <v>141</v>
      </c>
      <c r="E114" s="218" t="s">
        <v>333</v>
      </c>
      <c r="F114" s="219" t="s">
        <v>334</v>
      </c>
      <c r="G114" s="220" t="s">
        <v>254</v>
      </c>
      <c r="H114" s="221">
        <v>4</v>
      </c>
      <c r="I114" s="222"/>
      <c r="J114" s="223">
        <f>ROUND(I114*H114,2)</f>
        <v>0</v>
      </c>
      <c r="K114" s="219" t="s">
        <v>145</v>
      </c>
      <c r="L114" s="41"/>
      <c r="M114" s="224" t="s">
        <v>19</v>
      </c>
      <c r="N114" s="225" t="s">
        <v>40</v>
      </c>
      <c r="O114" s="81"/>
      <c r="P114" s="226">
        <f>O114*H114</f>
        <v>0</v>
      </c>
      <c r="Q114" s="226">
        <v>0.00011</v>
      </c>
      <c r="R114" s="226">
        <f>Q114*H114</f>
        <v>0.00044000000000000002</v>
      </c>
      <c r="S114" s="226">
        <v>0</v>
      </c>
      <c r="T114" s="227">
        <f>S114*H114</f>
        <v>0</v>
      </c>
      <c r="AR114" s="228" t="s">
        <v>76</v>
      </c>
      <c r="AT114" s="228" t="s">
        <v>141</v>
      </c>
      <c r="AU114" s="228" t="s">
        <v>78</v>
      </c>
      <c r="AY114" s="15" t="s">
        <v>139</v>
      </c>
      <c r="BE114" s="229">
        <f>IF(N114="základní",J114,0)</f>
        <v>0</v>
      </c>
      <c r="BF114" s="229">
        <f>IF(N114="snížená",J114,0)</f>
        <v>0</v>
      </c>
      <c r="BG114" s="229">
        <f>IF(N114="zákl. přenesená",J114,0)</f>
        <v>0</v>
      </c>
      <c r="BH114" s="229">
        <f>IF(N114="sníž. přenesená",J114,0)</f>
        <v>0</v>
      </c>
      <c r="BI114" s="229">
        <f>IF(N114="nulová",J114,0)</f>
        <v>0</v>
      </c>
      <c r="BJ114" s="15" t="s">
        <v>76</v>
      </c>
      <c r="BK114" s="229">
        <f>ROUND(I114*H114,2)</f>
        <v>0</v>
      </c>
      <c r="BL114" s="15" t="s">
        <v>76</v>
      </c>
      <c r="BM114" s="228" t="s">
        <v>335</v>
      </c>
    </row>
    <row r="115" s="1" customFormat="1">
      <c r="B115" s="36"/>
      <c r="C115" s="37"/>
      <c r="D115" s="230" t="s">
        <v>148</v>
      </c>
      <c r="E115" s="37"/>
      <c r="F115" s="231" t="s">
        <v>336</v>
      </c>
      <c r="G115" s="37"/>
      <c r="H115" s="37"/>
      <c r="I115" s="143"/>
      <c r="J115" s="37"/>
      <c r="K115" s="37"/>
      <c r="L115" s="41"/>
      <c r="M115" s="232"/>
      <c r="N115" s="81"/>
      <c r="O115" s="81"/>
      <c r="P115" s="81"/>
      <c r="Q115" s="81"/>
      <c r="R115" s="81"/>
      <c r="S115" s="81"/>
      <c r="T115" s="82"/>
      <c r="AT115" s="15" t="s">
        <v>148</v>
      </c>
      <c r="AU115" s="15" t="s">
        <v>78</v>
      </c>
    </row>
    <row r="116" s="12" customFormat="1">
      <c r="B116" s="233"/>
      <c r="C116" s="234"/>
      <c r="D116" s="230" t="s">
        <v>150</v>
      </c>
      <c r="E116" s="235" t="s">
        <v>19</v>
      </c>
      <c r="F116" s="236" t="s">
        <v>337</v>
      </c>
      <c r="G116" s="234"/>
      <c r="H116" s="237">
        <v>4</v>
      </c>
      <c r="I116" s="238"/>
      <c r="J116" s="234"/>
      <c r="K116" s="234"/>
      <c r="L116" s="239"/>
      <c r="M116" s="240"/>
      <c r="N116" s="241"/>
      <c r="O116" s="241"/>
      <c r="P116" s="241"/>
      <c r="Q116" s="241"/>
      <c r="R116" s="241"/>
      <c r="S116" s="241"/>
      <c r="T116" s="242"/>
      <c r="AT116" s="243" t="s">
        <v>150</v>
      </c>
      <c r="AU116" s="243" t="s">
        <v>78</v>
      </c>
      <c r="AV116" s="12" t="s">
        <v>78</v>
      </c>
      <c r="AW116" s="12" t="s">
        <v>31</v>
      </c>
      <c r="AX116" s="12" t="s">
        <v>69</v>
      </c>
      <c r="AY116" s="243" t="s">
        <v>139</v>
      </c>
    </row>
    <row r="117" s="1" customFormat="1" ht="16.5" customHeight="1">
      <c r="B117" s="36"/>
      <c r="C117" s="244" t="s">
        <v>205</v>
      </c>
      <c r="D117" s="244" t="s">
        <v>221</v>
      </c>
      <c r="E117" s="245" t="s">
        <v>338</v>
      </c>
      <c r="F117" s="246" t="s">
        <v>339</v>
      </c>
      <c r="G117" s="247" t="s">
        <v>254</v>
      </c>
      <c r="H117" s="248">
        <v>2</v>
      </c>
      <c r="I117" s="249"/>
      <c r="J117" s="250">
        <f>ROUND(I117*H117,2)</f>
        <v>0</v>
      </c>
      <c r="K117" s="246" t="s">
        <v>19</v>
      </c>
      <c r="L117" s="251"/>
      <c r="M117" s="252" t="s">
        <v>19</v>
      </c>
      <c r="N117" s="253" t="s">
        <v>40</v>
      </c>
      <c r="O117" s="81"/>
      <c r="P117" s="226">
        <f>O117*H117</f>
        <v>0</v>
      </c>
      <c r="Q117" s="226">
        <v>6.9999999999999994E-05</v>
      </c>
      <c r="R117" s="226">
        <f>Q117*H117</f>
        <v>0.00013999999999999999</v>
      </c>
      <c r="S117" s="226">
        <v>0</v>
      </c>
      <c r="T117" s="227">
        <f>S117*H117</f>
        <v>0</v>
      </c>
      <c r="AR117" s="228" t="s">
        <v>78</v>
      </c>
      <c r="AT117" s="228" t="s">
        <v>221</v>
      </c>
      <c r="AU117" s="228" t="s">
        <v>78</v>
      </c>
      <c r="AY117" s="15" t="s">
        <v>139</v>
      </c>
      <c r="BE117" s="229">
        <f>IF(N117="základní",J117,0)</f>
        <v>0</v>
      </c>
      <c r="BF117" s="229">
        <f>IF(N117="snížená",J117,0)</f>
        <v>0</v>
      </c>
      <c r="BG117" s="229">
        <f>IF(N117="zákl. přenesená",J117,0)</f>
        <v>0</v>
      </c>
      <c r="BH117" s="229">
        <f>IF(N117="sníž. přenesená",J117,0)</f>
        <v>0</v>
      </c>
      <c r="BI117" s="229">
        <f>IF(N117="nulová",J117,0)</f>
        <v>0</v>
      </c>
      <c r="BJ117" s="15" t="s">
        <v>76</v>
      </c>
      <c r="BK117" s="229">
        <f>ROUND(I117*H117,2)</f>
        <v>0</v>
      </c>
      <c r="BL117" s="15" t="s">
        <v>76</v>
      </c>
      <c r="BM117" s="228" t="s">
        <v>340</v>
      </c>
    </row>
    <row r="118" s="12" customFormat="1">
      <c r="B118" s="233"/>
      <c r="C118" s="234"/>
      <c r="D118" s="230" t="s">
        <v>150</v>
      </c>
      <c r="E118" s="235" t="s">
        <v>19</v>
      </c>
      <c r="F118" s="236" t="s">
        <v>313</v>
      </c>
      <c r="G118" s="234"/>
      <c r="H118" s="237">
        <v>2</v>
      </c>
      <c r="I118" s="238"/>
      <c r="J118" s="234"/>
      <c r="K118" s="234"/>
      <c r="L118" s="239"/>
      <c r="M118" s="240"/>
      <c r="N118" s="241"/>
      <c r="O118" s="241"/>
      <c r="P118" s="241"/>
      <c r="Q118" s="241"/>
      <c r="R118" s="241"/>
      <c r="S118" s="241"/>
      <c r="T118" s="242"/>
      <c r="AT118" s="243" t="s">
        <v>150</v>
      </c>
      <c r="AU118" s="243" t="s">
        <v>78</v>
      </c>
      <c r="AV118" s="12" t="s">
        <v>78</v>
      </c>
      <c r="AW118" s="12" t="s">
        <v>31</v>
      </c>
      <c r="AX118" s="12" t="s">
        <v>69</v>
      </c>
      <c r="AY118" s="243" t="s">
        <v>139</v>
      </c>
    </row>
    <row r="119" s="1" customFormat="1" ht="16.5" customHeight="1">
      <c r="B119" s="36"/>
      <c r="C119" s="244" t="s">
        <v>214</v>
      </c>
      <c r="D119" s="244" t="s">
        <v>221</v>
      </c>
      <c r="E119" s="245" t="s">
        <v>341</v>
      </c>
      <c r="F119" s="246" t="s">
        <v>342</v>
      </c>
      <c r="G119" s="247" t="s">
        <v>254</v>
      </c>
      <c r="H119" s="248">
        <v>2</v>
      </c>
      <c r="I119" s="249"/>
      <c r="J119" s="250">
        <f>ROUND(I119*H119,2)</f>
        <v>0</v>
      </c>
      <c r="K119" s="246" t="s">
        <v>19</v>
      </c>
      <c r="L119" s="251"/>
      <c r="M119" s="252" t="s">
        <v>19</v>
      </c>
      <c r="N119" s="253" t="s">
        <v>40</v>
      </c>
      <c r="O119" s="81"/>
      <c r="P119" s="226">
        <f>O119*H119</f>
        <v>0</v>
      </c>
      <c r="Q119" s="226">
        <v>0.00054000000000000001</v>
      </c>
      <c r="R119" s="226">
        <f>Q119*H119</f>
        <v>0.00108</v>
      </c>
      <c r="S119" s="226">
        <v>0</v>
      </c>
      <c r="T119" s="227">
        <f>S119*H119</f>
        <v>0</v>
      </c>
      <c r="AR119" s="228" t="s">
        <v>78</v>
      </c>
      <c r="AT119" s="228" t="s">
        <v>221</v>
      </c>
      <c r="AU119" s="228" t="s">
        <v>78</v>
      </c>
      <c r="AY119" s="15" t="s">
        <v>139</v>
      </c>
      <c r="BE119" s="229">
        <f>IF(N119="základní",J119,0)</f>
        <v>0</v>
      </c>
      <c r="BF119" s="229">
        <f>IF(N119="snížená",J119,0)</f>
        <v>0</v>
      </c>
      <c r="BG119" s="229">
        <f>IF(N119="zákl. přenesená",J119,0)</f>
        <v>0</v>
      </c>
      <c r="BH119" s="229">
        <f>IF(N119="sníž. přenesená",J119,0)</f>
        <v>0</v>
      </c>
      <c r="BI119" s="229">
        <f>IF(N119="nulová",J119,0)</f>
        <v>0</v>
      </c>
      <c r="BJ119" s="15" t="s">
        <v>76</v>
      </c>
      <c r="BK119" s="229">
        <f>ROUND(I119*H119,2)</f>
        <v>0</v>
      </c>
      <c r="BL119" s="15" t="s">
        <v>76</v>
      </c>
      <c r="BM119" s="228" t="s">
        <v>343</v>
      </c>
    </row>
    <row r="120" s="12" customFormat="1">
      <c r="B120" s="233"/>
      <c r="C120" s="234"/>
      <c r="D120" s="230" t="s">
        <v>150</v>
      </c>
      <c r="E120" s="235" t="s">
        <v>19</v>
      </c>
      <c r="F120" s="236" t="s">
        <v>313</v>
      </c>
      <c r="G120" s="234"/>
      <c r="H120" s="237">
        <v>2</v>
      </c>
      <c r="I120" s="238"/>
      <c r="J120" s="234"/>
      <c r="K120" s="234"/>
      <c r="L120" s="239"/>
      <c r="M120" s="240"/>
      <c r="N120" s="241"/>
      <c r="O120" s="241"/>
      <c r="P120" s="241"/>
      <c r="Q120" s="241"/>
      <c r="R120" s="241"/>
      <c r="S120" s="241"/>
      <c r="T120" s="242"/>
      <c r="AT120" s="243" t="s">
        <v>150</v>
      </c>
      <c r="AU120" s="243" t="s">
        <v>78</v>
      </c>
      <c r="AV120" s="12" t="s">
        <v>78</v>
      </c>
      <c r="AW120" s="12" t="s">
        <v>31</v>
      </c>
      <c r="AX120" s="12" t="s">
        <v>69</v>
      </c>
      <c r="AY120" s="243" t="s">
        <v>139</v>
      </c>
    </row>
    <row r="121" s="1" customFormat="1" ht="16.5" customHeight="1">
      <c r="B121" s="36"/>
      <c r="C121" s="244" t="s">
        <v>220</v>
      </c>
      <c r="D121" s="244" t="s">
        <v>221</v>
      </c>
      <c r="E121" s="245" t="s">
        <v>344</v>
      </c>
      <c r="F121" s="246" t="s">
        <v>345</v>
      </c>
      <c r="G121" s="247" t="s">
        <v>254</v>
      </c>
      <c r="H121" s="248">
        <v>2</v>
      </c>
      <c r="I121" s="249"/>
      <c r="J121" s="250">
        <f>ROUND(I121*H121,2)</f>
        <v>0</v>
      </c>
      <c r="K121" s="246" t="s">
        <v>19</v>
      </c>
      <c r="L121" s="251"/>
      <c r="M121" s="252" t="s">
        <v>19</v>
      </c>
      <c r="N121" s="253" t="s">
        <v>40</v>
      </c>
      <c r="O121" s="81"/>
      <c r="P121" s="226">
        <f>O121*H121</f>
        <v>0</v>
      </c>
      <c r="Q121" s="226">
        <v>6.0000000000000002E-05</v>
      </c>
      <c r="R121" s="226">
        <f>Q121*H121</f>
        <v>0.00012</v>
      </c>
      <c r="S121" s="226">
        <v>0</v>
      </c>
      <c r="T121" s="227">
        <f>S121*H121</f>
        <v>0</v>
      </c>
      <c r="AR121" s="228" t="s">
        <v>78</v>
      </c>
      <c r="AT121" s="228" t="s">
        <v>221</v>
      </c>
      <c r="AU121" s="228" t="s">
        <v>78</v>
      </c>
      <c r="AY121" s="15" t="s">
        <v>139</v>
      </c>
      <c r="BE121" s="229">
        <f>IF(N121="základní",J121,0)</f>
        <v>0</v>
      </c>
      <c r="BF121" s="229">
        <f>IF(N121="snížená",J121,0)</f>
        <v>0</v>
      </c>
      <c r="BG121" s="229">
        <f>IF(N121="zákl. přenesená",J121,0)</f>
        <v>0</v>
      </c>
      <c r="BH121" s="229">
        <f>IF(N121="sníž. přenesená",J121,0)</f>
        <v>0</v>
      </c>
      <c r="BI121" s="229">
        <f>IF(N121="nulová",J121,0)</f>
        <v>0</v>
      </c>
      <c r="BJ121" s="15" t="s">
        <v>76</v>
      </c>
      <c r="BK121" s="229">
        <f>ROUND(I121*H121,2)</f>
        <v>0</v>
      </c>
      <c r="BL121" s="15" t="s">
        <v>76</v>
      </c>
      <c r="BM121" s="228" t="s">
        <v>346</v>
      </c>
    </row>
    <row r="122" s="12" customFormat="1">
      <c r="B122" s="233"/>
      <c r="C122" s="234"/>
      <c r="D122" s="230" t="s">
        <v>150</v>
      </c>
      <c r="E122" s="235" t="s">
        <v>19</v>
      </c>
      <c r="F122" s="236" t="s">
        <v>313</v>
      </c>
      <c r="G122" s="234"/>
      <c r="H122" s="237">
        <v>2</v>
      </c>
      <c r="I122" s="238"/>
      <c r="J122" s="234"/>
      <c r="K122" s="234"/>
      <c r="L122" s="239"/>
      <c r="M122" s="240"/>
      <c r="N122" s="241"/>
      <c r="O122" s="241"/>
      <c r="P122" s="241"/>
      <c r="Q122" s="241"/>
      <c r="R122" s="241"/>
      <c r="S122" s="241"/>
      <c r="T122" s="242"/>
      <c r="AT122" s="243" t="s">
        <v>150</v>
      </c>
      <c r="AU122" s="243" t="s">
        <v>78</v>
      </c>
      <c r="AV122" s="12" t="s">
        <v>78</v>
      </c>
      <c r="AW122" s="12" t="s">
        <v>31</v>
      </c>
      <c r="AX122" s="12" t="s">
        <v>69</v>
      </c>
      <c r="AY122" s="243" t="s">
        <v>139</v>
      </c>
    </row>
    <row r="123" s="1" customFormat="1" ht="16.5" customHeight="1">
      <c r="B123" s="36"/>
      <c r="C123" s="244" t="s">
        <v>226</v>
      </c>
      <c r="D123" s="244" t="s">
        <v>221</v>
      </c>
      <c r="E123" s="245" t="s">
        <v>347</v>
      </c>
      <c r="F123" s="246" t="s">
        <v>348</v>
      </c>
      <c r="G123" s="247" t="s">
        <v>254</v>
      </c>
      <c r="H123" s="248">
        <v>2</v>
      </c>
      <c r="I123" s="249"/>
      <c r="J123" s="250">
        <f>ROUND(I123*H123,2)</f>
        <v>0</v>
      </c>
      <c r="K123" s="246" t="s">
        <v>19</v>
      </c>
      <c r="L123" s="251"/>
      <c r="M123" s="252" t="s">
        <v>19</v>
      </c>
      <c r="N123" s="253" t="s">
        <v>40</v>
      </c>
      <c r="O123" s="81"/>
      <c r="P123" s="226">
        <f>O123*H123</f>
        <v>0</v>
      </c>
      <c r="Q123" s="226">
        <v>8.0000000000000007E-05</v>
      </c>
      <c r="R123" s="226">
        <f>Q123*H123</f>
        <v>0.00016000000000000001</v>
      </c>
      <c r="S123" s="226">
        <v>0</v>
      </c>
      <c r="T123" s="227">
        <f>S123*H123</f>
        <v>0</v>
      </c>
      <c r="AR123" s="228" t="s">
        <v>78</v>
      </c>
      <c r="AT123" s="228" t="s">
        <v>221</v>
      </c>
      <c r="AU123" s="228" t="s">
        <v>78</v>
      </c>
      <c r="AY123" s="15" t="s">
        <v>139</v>
      </c>
      <c r="BE123" s="229">
        <f>IF(N123="základní",J123,0)</f>
        <v>0</v>
      </c>
      <c r="BF123" s="229">
        <f>IF(N123="snížená",J123,0)</f>
        <v>0</v>
      </c>
      <c r="BG123" s="229">
        <f>IF(N123="zákl. přenesená",J123,0)</f>
        <v>0</v>
      </c>
      <c r="BH123" s="229">
        <f>IF(N123="sníž. přenesená",J123,0)</f>
        <v>0</v>
      </c>
      <c r="BI123" s="229">
        <f>IF(N123="nulová",J123,0)</f>
        <v>0</v>
      </c>
      <c r="BJ123" s="15" t="s">
        <v>76</v>
      </c>
      <c r="BK123" s="229">
        <f>ROUND(I123*H123,2)</f>
        <v>0</v>
      </c>
      <c r="BL123" s="15" t="s">
        <v>76</v>
      </c>
      <c r="BM123" s="228" t="s">
        <v>349</v>
      </c>
    </row>
    <row r="124" s="12" customFormat="1">
      <c r="B124" s="233"/>
      <c r="C124" s="234"/>
      <c r="D124" s="230" t="s">
        <v>150</v>
      </c>
      <c r="E124" s="235" t="s">
        <v>19</v>
      </c>
      <c r="F124" s="236" t="s">
        <v>313</v>
      </c>
      <c r="G124" s="234"/>
      <c r="H124" s="237">
        <v>2</v>
      </c>
      <c r="I124" s="238"/>
      <c r="J124" s="234"/>
      <c r="K124" s="234"/>
      <c r="L124" s="239"/>
      <c r="M124" s="240"/>
      <c r="N124" s="241"/>
      <c r="O124" s="241"/>
      <c r="P124" s="241"/>
      <c r="Q124" s="241"/>
      <c r="R124" s="241"/>
      <c r="S124" s="241"/>
      <c r="T124" s="242"/>
      <c r="AT124" s="243" t="s">
        <v>150</v>
      </c>
      <c r="AU124" s="243" t="s">
        <v>78</v>
      </c>
      <c r="AV124" s="12" t="s">
        <v>78</v>
      </c>
      <c r="AW124" s="12" t="s">
        <v>31</v>
      </c>
      <c r="AX124" s="12" t="s">
        <v>69</v>
      </c>
      <c r="AY124" s="243" t="s">
        <v>139</v>
      </c>
    </row>
    <row r="125" s="1" customFormat="1" ht="16.5" customHeight="1">
      <c r="B125" s="36"/>
      <c r="C125" s="217" t="s">
        <v>8</v>
      </c>
      <c r="D125" s="217" t="s">
        <v>141</v>
      </c>
      <c r="E125" s="218" t="s">
        <v>350</v>
      </c>
      <c r="F125" s="219" t="s">
        <v>351</v>
      </c>
      <c r="G125" s="220" t="s">
        <v>352</v>
      </c>
      <c r="H125" s="221">
        <v>1</v>
      </c>
      <c r="I125" s="222"/>
      <c r="J125" s="223">
        <f>ROUND(I125*H125,2)</f>
        <v>0</v>
      </c>
      <c r="K125" s="219" t="s">
        <v>19</v>
      </c>
      <c r="L125" s="41"/>
      <c r="M125" s="224" t="s">
        <v>19</v>
      </c>
      <c r="N125" s="225" t="s">
        <v>40</v>
      </c>
      <c r="O125" s="81"/>
      <c r="P125" s="226">
        <f>O125*H125</f>
        <v>0</v>
      </c>
      <c r="Q125" s="226">
        <v>0</v>
      </c>
      <c r="R125" s="226">
        <f>Q125*H125</f>
        <v>0</v>
      </c>
      <c r="S125" s="226">
        <v>0</v>
      </c>
      <c r="T125" s="227">
        <f>S125*H125</f>
        <v>0</v>
      </c>
      <c r="AR125" s="228" t="s">
        <v>76</v>
      </c>
      <c r="AT125" s="228" t="s">
        <v>141</v>
      </c>
      <c r="AU125" s="228" t="s">
        <v>78</v>
      </c>
      <c r="AY125" s="15" t="s">
        <v>139</v>
      </c>
      <c r="BE125" s="229">
        <f>IF(N125="základní",J125,0)</f>
        <v>0</v>
      </c>
      <c r="BF125" s="229">
        <f>IF(N125="snížená",J125,0)</f>
        <v>0</v>
      </c>
      <c r="BG125" s="229">
        <f>IF(N125="zákl. přenesená",J125,0)</f>
        <v>0</v>
      </c>
      <c r="BH125" s="229">
        <f>IF(N125="sníž. přenesená",J125,0)</f>
        <v>0</v>
      </c>
      <c r="BI125" s="229">
        <f>IF(N125="nulová",J125,0)</f>
        <v>0</v>
      </c>
      <c r="BJ125" s="15" t="s">
        <v>76</v>
      </c>
      <c r="BK125" s="229">
        <f>ROUND(I125*H125,2)</f>
        <v>0</v>
      </c>
      <c r="BL125" s="15" t="s">
        <v>76</v>
      </c>
      <c r="BM125" s="228" t="s">
        <v>353</v>
      </c>
    </row>
    <row r="126" s="1" customFormat="1" ht="36" customHeight="1">
      <c r="B126" s="36"/>
      <c r="C126" s="217" t="s">
        <v>217</v>
      </c>
      <c r="D126" s="217" t="s">
        <v>141</v>
      </c>
      <c r="E126" s="218" t="s">
        <v>354</v>
      </c>
      <c r="F126" s="219" t="s">
        <v>355</v>
      </c>
      <c r="G126" s="220" t="s">
        <v>240</v>
      </c>
      <c r="H126" s="254"/>
      <c r="I126" s="222"/>
      <c r="J126" s="223">
        <f>ROUND(I126*H126,2)</f>
        <v>0</v>
      </c>
      <c r="K126" s="219" t="s">
        <v>145</v>
      </c>
      <c r="L126" s="41"/>
      <c r="M126" s="224" t="s">
        <v>19</v>
      </c>
      <c r="N126" s="225" t="s">
        <v>40</v>
      </c>
      <c r="O126" s="81"/>
      <c r="P126" s="226">
        <f>O126*H126</f>
        <v>0</v>
      </c>
      <c r="Q126" s="226">
        <v>0</v>
      </c>
      <c r="R126" s="226">
        <f>Q126*H126</f>
        <v>0</v>
      </c>
      <c r="S126" s="226">
        <v>0</v>
      </c>
      <c r="T126" s="227">
        <f>S126*H126</f>
        <v>0</v>
      </c>
      <c r="AR126" s="228" t="s">
        <v>76</v>
      </c>
      <c r="AT126" s="228" t="s">
        <v>141</v>
      </c>
      <c r="AU126" s="228" t="s">
        <v>78</v>
      </c>
      <c r="AY126" s="15" t="s">
        <v>139</v>
      </c>
      <c r="BE126" s="229">
        <f>IF(N126="základní",J126,0)</f>
        <v>0</v>
      </c>
      <c r="BF126" s="229">
        <f>IF(N126="snížená",J126,0)</f>
        <v>0</v>
      </c>
      <c r="BG126" s="229">
        <f>IF(N126="zákl. přenesená",J126,0)</f>
        <v>0</v>
      </c>
      <c r="BH126" s="229">
        <f>IF(N126="sníž. přenesená",J126,0)</f>
        <v>0</v>
      </c>
      <c r="BI126" s="229">
        <f>IF(N126="nulová",J126,0)</f>
        <v>0</v>
      </c>
      <c r="BJ126" s="15" t="s">
        <v>76</v>
      </c>
      <c r="BK126" s="229">
        <f>ROUND(I126*H126,2)</f>
        <v>0</v>
      </c>
      <c r="BL126" s="15" t="s">
        <v>76</v>
      </c>
      <c r="BM126" s="228" t="s">
        <v>356</v>
      </c>
    </row>
    <row r="127" s="1" customFormat="1">
      <c r="B127" s="36"/>
      <c r="C127" s="37"/>
      <c r="D127" s="230" t="s">
        <v>148</v>
      </c>
      <c r="E127" s="37"/>
      <c r="F127" s="231" t="s">
        <v>242</v>
      </c>
      <c r="G127" s="37"/>
      <c r="H127" s="37"/>
      <c r="I127" s="143"/>
      <c r="J127" s="37"/>
      <c r="K127" s="37"/>
      <c r="L127" s="41"/>
      <c r="M127" s="232"/>
      <c r="N127" s="81"/>
      <c r="O127" s="81"/>
      <c r="P127" s="81"/>
      <c r="Q127" s="81"/>
      <c r="R127" s="81"/>
      <c r="S127" s="81"/>
      <c r="T127" s="82"/>
      <c r="AT127" s="15" t="s">
        <v>148</v>
      </c>
      <c r="AU127" s="15" t="s">
        <v>78</v>
      </c>
    </row>
    <row r="128" s="11" customFormat="1" ht="22.8" customHeight="1">
      <c r="B128" s="201"/>
      <c r="C128" s="202"/>
      <c r="D128" s="203" t="s">
        <v>68</v>
      </c>
      <c r="E128" s="215" t="s">
        <v>357</v>
      </c>
      <c r="F128" s="215" t="s">
        <v>358</v>
      </c>
      <c r="G128" s="202"/>
      <c r="H128" s="202"/>
      <c r="I128" s="205"/>
      <c r="J128" s="216">
        <f>BK128</f>
        <v>0</v>
      </c>
      <c r="K128" s="202"/>
      <c r="L128" s="207"/>
      <c r="M128" s="208"/>
      <c r="N128" s="209"/>
      <c r="O128" s="209"/>
      <c r="P128" s="210">
        <f>SUM(P129:P131)</f>
        <v>0</v>
      </c>
      <c r="Q128" s="209"/>
      <c r="R128" s="210">
        <f>SUM(R129:R131)</f>
        <v>0.00024000000000000001</v>
      </c>
      <c r="S128" s="209"/>
      <c r="T128" s="211">
        <f>SUM(T129:T131)</f>
        <v>0</v>
      </c>
      <c r="AR128" s="212" t="s">
        <v>78</v>
      </c>
      <c r="AT128" s="213" t="s">
        <v>68</v>
      </c>
      <c r="AU128" s="213" t="s">
        <v>76</v>
      </c>
      <c r="AY128" s="212" t="s">
        <v>139</v>
      </c>
      <c r="BK128" s="214">
        <f>SUM(BK129:BK131)</f>
        <v>0</v>
      </c>
    </row>
    <row r="129" s="1" customFormat="1" ht="16.5" customHeight="1">
      <c r="B129" s="36"/>
      <c r="C129" s="217" t="s">
        <v>245</v>
      </c>
      <c r="D129" s="217" t="s">
        <v>141</v>
      </c>
      <c r="E129" s="218" t="s">
        <v>359</v>
      </c>
      <c r="F129" s="219" t="s">
        <v>360</v>
      </c>
      <c r="G129" s="220" t="s">
        <v>254</v>
      </c>
      <c r="H129" s="221">
        <v>2</v>
      </c>
      <c r="I129" s="222"/>
      <c r="J129" s="223">
        <f>ROUND(I129*H129,2)</f>
        <v>0</v>
      </c>
      <c r="K129" s="219" t="s">
        <v>145</v>
      </c>
      <c r="L129" s="41"/>
      <c r="M129" s="224" t="s">
        <v>19</v>
      </c>
      <c r="N129" s="225" t="s">
        <v>40</v>
      </c>
      <c r="O129" s="81"/>
      <c r="P129" s="226">
        <f>O129*H129</f>
        <v>0</v>
      </c>
      <c r="Q129" s="226">
        <v>0.00012</v>
      </c>
      <c r="R129" s="226">
        <f>Q129*H129</f>
        <v>0.00024000000000000001</v>
      </c>
      <c r="S129" s="226">
        <v>0</v>
      </c>
      <c r="T129" s="227">
        <f>S129*H129</f>
        <v>0</v>
      </c>
      <c r="AR129" s="228" t="s">
        <v>76</v>
      </c>
      <c r="AT129" s="228" t="s">
        <v>141</v>
      </c>
      <c r="AU129" s="228" t="s">
        <v>78</v>
      </c>
      <c r="AY129" s="15" t="s">
        <v>139</v>
      </c>
      <c r="BE129" s="229">
        <f>IF(N129="základní",J129,0)</f>
        <v>0</v>
      </c>
      <c r="BF129" s="229">
        <f>IF(N129="snížená",J129,0)</f>
        <v>0</v>
      </c>
      <c r="BG129" s="229">
        <f>IF(N129="zákl. přenesená",J129,0)</f>
        <v>0</v>
      </c>
      <c r="BH129" s="229">
        <f>IF(N129="sníž. přenesená",J129,0)</f>
        <v>0</v>
      </c>
      <c r="BI129" s="229">
        <f>IF(N129="nulová",J129,0)</f>
        <v>0</v>
      </c>
      <c r="BJ129" s="15" t="s">
        <v>76</v>
      </c>
      <c r="BK129" s="229">
        <f>ROUND(I129*H129,2)</f>
        <v>0</v>
      </c>
      <c r="BL129" s="15" t="s">
        <v>76</v>
      </c>
      <c r="BM129" s="228" t="s">
        <v>361</v>
      </c>
    </row>
    <row r="130" s="1" customFormat="1" ht="24" customHeight="1">
      <c r="B130" s="36"/>
      <c r="C130" s="244" t="s">
        <v>251</v>
      </c>
      <c r="D130" s="244" t="s">
        <v>221</v>
      </c>
      <c r="E130" s="245" t="s">
        <v>362</v>
      </c>
      <c r="F130" s="246" t="s">
        <v>363</v>
      </c>
      <c r="G130" s="247" t="s">
        <v>19</v>
      </c>
      <c r="H130" s="248">
        <v>2</v>
      </c>
      <c r="I130" s="249"/>
      <c r="J130" s="250">
        <f>ROUND(I130*H130,2)</f>
        <v>0</v>
      </c>
      <c r="K130" s="246" t="s">
        <v>19</v>
      </c>
      <c r="L130" s="251"/>
      <c r="M130" s="252" t="s">
        <v>19</v>
      </c>
      <c r="N130" s="253" t="s">
        <v>40</v>
      </c>
      <c r="O130" s="81"/>
      <c r="P130" s="226">
        <f>O130*H130</f>
        <v>0</v>
      </c>
      <c r="Q130" s="226">
        <v>0</v>
      </c>
      <c r="R130" s="226">
        <f>Q130*H130</f>
        <v>0</v>
      </c>
      <c r="S130" s="226">
        <v>0</v>
      </c>
      <c r="T130" s="227">
        <f>S130*H130</f>
        <v>0</v>
      </c>
      <c r="AR130" s="228" t="s">
        <v>78</v>
      </c>
      <c r="AT130" s="228" t="s">
        <v>221</v>
      </c>
      <c r="AU130" s="228" t="s">
        <v>78</v>
      </c>
      <c r="AY130" s="15" t="s">
        <v>139</v>
      </c>
      <c r="BE130" s="229">
        <f>IF(N130="základní",J130,0)</f>
        <v>0</v>
      </c>
      <c r="BF130" s="229">
        <f>IF(N130="snížená",J130,0)</f>
        <v>0</v>
      </c>
      <c r="BG130" s="229">
        <f>IF(N130="zákl. přenesená",J130,0)</f>
        <v>0</v>
      </c>
      <c r="BH130" s="229">
        <f>IF(N130="sníž. přenesená",J130,0)</f>
        <v>0</v>
      </c>
      <c r="BI130" s="229">
        <f>IF(N130="nulová",J130,0)</f>
        <v>0</v>
      </c>
      <c r="BJ130" s="15" t="s">
        <v>76</v>
      </c>
      <c r="BK130" s="229">
        <f>ROUND(I130*H130,2)</f>
        <v>0</v>
      </c>
      <c r="BL130" s="15" t="s">
        <v>76</v>
      </c>
      <c r="BM130" s="228" t="s">
        <v>364</v>
      </c>
    </row>
    <row r="131" s="12" customFormat="1">
      <c r="B131" s="233"/>
      <c r="C131" s="234"/>
      <c r="D131" s="230" t="s">
        <v>150</v>
      </c>
      <c r="E131" s="235" t="s">
        <v>19</v>
      </c>
      <c r="F131" s="236" t="s">
        <v>313</v>
      </c>
      <c r="G131" s="234"/>
      <c r="H131" s="237">
        <v>2</v>
      </c>
      <c r="I131" s="238"/>
      <c r="J131" s="234"/>
      <c r="K131" s="234"/>
      <c r="L131" s="239"/>
      <c r="M131" s="240"/>
      <c r="N131" s="241"/>
      <c r="O131" s="241"/>
      <c r="P131" s="241"/>
      <c r="Q131" s="241"/>
      <c r="R131" s="241"/>
      <c r="S131" s="241"/>
      <c r="T131" s="242"/>
      <c r="AT131" s="243" t="s">
        <v>150</v>
      </c>
      <c r="AU131" s="243" t="s">
        <v>78</v>
      </c>
      <c r="AV131" s="12" t="s">
        <v>78</v>
      </c>
      <c r="AW131" s="12" t="s">
        <v>31</v>
      </c>
      <c r="AX131" s="12" t="s">
        <v>69</v>
      </c>
      <c r="AY131" s="243" t="s">
        <v>139</v>
      </c>
    </row>
    <row r="132" s="11" customFormat="1" ht="22.8" customHeight="1">
      <c r="B132" s="201"/>
      <c r="C132" s="202"/>
      <c r="D132" s="203" t="s">
        <v>68</v>
      </c>
      <c r="E132" s="215" t="s">
        <v>365</v>
      </c>
      <c r="F132" s="215" t="s">
        <v>366</v>
      </c>
      <c r="G132" s="202"/>
      <c r="H132" s="202"/>
      <c r="I132" s="205"/>
      <c r="J132" s="216">
        <f>BK132</f>
        <v>0</v>
      </c>
      <c r="K132" s="202"/>
      <c r="L132" s="207"/>
      <c r="M132" s="208"/>
      <c r="N132" s="209"/>
      <c r="O132" s="209"/>
      <c r="P132" s="210">
        <f>SUM(P133:P144)</f>
        <v>0</v>
      </c>
      <c r="Q132" s="209"/>
      <c r="R132" s="210">
        <f>SUM(R133:R144)</f>
        <v>0.0053400000000000001</v>
      </c>
      <c r="S132" s="209"/>
      <c r="T132" s="211">
        <f>SUM(T133:T144)</f>
        <v>0</v>
      </c>
      <c r="AR132" s="212" t="s">
        <v>78</v>
      </c>
      <c r="AT132" s="213" t="s">
        <v>68</v>
      </c>
      <c r="AU132" s="213" t="s">
        <v>76</v>
      </c>
      <c r="AY132" s="212" t="s">
        <v>139</v>
      </c>
      <c r="BK132" s="214">
        <f>SUM(BK133:BK144)</f>
        <v>0</v>
      </c>
    </row>
    <row r="133" s="1" customFormat="1" ht="36" customHeight="1">
      <c r="B133" s="36"/>
      <c r="C133" s="217" t="s">
        <v>257</v>
      </c>
      <c r="D133" s="217" t="s">
        <v>141</v>
      </c>
      <c r="E133" s="218" t="s">
        <v>367</v>
      </c>
      <c r="F133" s="219" t="s">
        <v>368</v>
      </c>
      <c r="G133" s="220" t="s">
        <v>278</v>
      </c>
      <c r="H133" s="221">
        <v>30</v>
      </c>
      <c r="I133" s="222"/>
      <c r="J133" s="223">
        <f>ROUND(I133*H133,2)</f>
        <v>0</v>
      </c>
      <c r="K133" s="219" t="s">
        <v>145</v>
      </c>
      <c r="L133" s="41"/>
      <c r="M133" s="224" t="s">
        <v>19</v>
      </c>
      <c r="N133" s="225" t="s">
        <v>40</v>
      </c>
      <c r="O133" s="81"/>
      <c r="P133" s="226">
        <f>O133*H133</f>
        <v>0</v>
      </c>
      <c r="Q133" s="226">
        <v>2.0000000000000002E-05</v>
      </c>
      <c r="R133" s="226">
        <f>Q133*H133</f>
        <v>0.00060000000000000006</v>
      </c>
      <c r="S133" s="226">
        <v>0</v>
      </c>
      <c r="T133" s="227">
        <f>S133*H133</f>
        <v>0</v>
      </c>
      <c r="AR133" s="228" t="s">
        <v>217</v>
      </c>
      <c r="AT133" s="228" t="s">
        <v>141</v>
      </c>
      <c r="AU133" s="228" t="s">
        <v>78</v>
      </c>
      <c r="AY133" s="15" t="s">
        <v>139</v>
      </c>
      <c r="BE133" s="229">
        <f>IF(N133="základní",J133,0)</f>
        <v>0</v>
      </c>
      <c r="BF133" s="229">
        <f>IF(N133="snížená",J133,0)</f>
        <v>0</v>
      </c>
      <c r="BG133" s="229">
        <f>IF(N133="zákl. přenesená",J133,0)</f>
        <v>0</v>
      </c>
      <c r="BH133" s="229">
        <f>IF(N133="sníž. přenesená",J133,0)</f>
        <v>0</v>
      </c>
      <c r="BI133" s="229">
        <f>IF(N133="nulová",J133,0)</f>
        <v>0</v>
      </c>
      <c r="BJ133" s="15" t="s">
        <v>76</v>
      </c>
      <c r="BK133" s="229">
        <f>ROUND(I133*H133,2)</f>
        <v>0</v>
      </c>
      <c r="BL133" s="15" t="s">
        <v>217</v>
      </c>
      <c r="BM133" s="228" t="s">
        <v>369</v>
      </c>
    </row>
    <row r="134" s="12" customFormat="1">
      <c r="B134" s="233"/>
      <c r="C134" s="234"/>
      <c r="D134" s="230" t="s">
        <v>150</v>
      </c>
      <c r="E134" s="235" t="s">
        <v>19</v>
      </c>
      <c r="F134" s="236" t="s">
        <v>370</v>
      </c>
      <c r="G134" s="234"/>
      <c r="H134" s="237">
        <v>30</v>
      </c>
      <c r="I134" s="238"/>
      <c r="J134" s="234"/>
      <c r="K134" s="234"/>
      <c r="L134" s="239"/>
      <c r="M134" s="240"/>
      <c r="N134" s="241"/>
      <c r="O134" s="241"/>
      <c r="P134" s="241"/>
      <c r="Q134" s="241"/>
      <c r="R134" s="241"/>
      <c r="S134" s="241"/>
      <c r="T134" s="242"/>
      <c r="AT134" s="243" t="s">
        <v>150</v>
      </c>
      <c r="AU134" s="243" t="s">
        <v>78</v>
      </c>
      <c r="AV134" s="12" t="s">
        <v>78</v>
      </c>
      <c r="AW134" s="12" t="s">
        <v>31</v>
      </c>
      <c r="AX134" s="12" t="s">
        <v>69</v>
      </c>
      <c r="AY134" s="243" t="s">
        <v>139</v>
      </c>
    </row>
    <row r="135" s="1" customFormat="1" ht="36" customHeight="1">
      <c r="B135" s="36"/>
      <c r="C135" s="217" t="s">
        <v>265</v>
      </c>
      <c r="D135" s="217" t="s">
        <v>141</v>
      </c>
      <c r="E135" s="218" t="s">
        <v>371</v>
      </c>
      <c r="F135" s="219" t="s">
        <v>372</v>
      </c>
      <c r="G135" s="220" t="s">
        <v>278</v>
      </c>
      <c r="H135" s="221">
        <v>12</v>
      </c>
      <c r="I135" s="222"/>
      <c r="J135" s="223">
        <f>ROUND(I135*H135,2)</f>
        <v>0</v>
      </c>
      <c r="K135" s="219" t="s">
        <v>145</v>
      </c>
      <c r="L135" s="41"/>
      <c r="M135" s="224" t="s">
        <v>19</v>
      </c>
      <c r="N135" s="225" t="s">
        <v>40</v>
      </c>
      <c r="O135" s="81"/>
      <c r="P135" s="226">
        <f>O135*H135</f>
        <v>0</v>
      </c>
      <c r="Q135" s="226">
        <v>5.0000000000000002E-05</v>
      </c>
      <c r="R135" s="226">
        <f>Q135*H135</f>
        <v>0.00060000000000000006</v>
      </c>
      <c r="S135" s="226">
        <v>0</v>
      </c>
      <c r="T135" s="227">
        <f>S135*H135</f>
        <v>0</v>
      </c>
      <c r="AR135" s="228" t="s">
        <v>76</v>
      </c>
      <c r="AT135" s="228" t="s">
        <v>141</v>
      </c>
      <c r="AU135" s="228" t="s">
        <v>78</v>
      </c>
      <c r="AY135" s="15" t="s">
        <v>139</v>
      </c>
      <c r="BE135" s="229">
        <f>IF(N135="základní",J135,0)</f>
        <v>0</v>
      </c>
      <c r="BF135" s="229">
        <f>IF(N135="snížená",J135,0)</f>
        <v>0</v>
      </c>
      <c r="BG135" s="229">
        <f>IF(N135="zákl. přenesená",J135,0)</f>
        <v>0</v>
      </c>
      <c r="BH135" s="229">
        <f>IF(N135="sníž. přenesená",J135,0)</f>
        <v>0</v>
      </c>
      <c r="BI135" s="229">
        <f>IF(N135="nulová",J135,0)</f>
        <v>0</v>
      </c>
      <c r="BJ135" s="15" t="s">
        <v>76</v>
      </c>
      <c r="BK135" s="229">
        <f>ROUND(I135*H135,2)</f>
        <v>0</v>
      </c>
      <c r="BL135" s="15" t="s">
        <v>76</v>
      </c>
      <c r="BM135" s="228" t="s">
        <v>373</v>
      </c>
    </row>
    <row r="136" s="12" customFormat="1">
      <c r="B136" s="233"/>
      <c r="C136" s="234"/>
      <c r="D136" s="230" t="s">
        <v>150</v>
      </c>
      <c r="E136" s="235" t="s">
        <v>19</v>
      </c>
      <c r="F136" s="236" t="s">
        <v>374</v>
      </c>
      <c r="G136" s="234"/>
      <c r="H136" s="237">
        <v>12</v>
      </c>
      <c r="I136" s="238"/>
      <c r="J136" s="234"/>
      <c r="K136" s="234"/>
      <c r="L136" s="239"/>
      <c r="M136" s="240"/>
      <c r="N136" s="241"/>
      <c r="O136" s="241"/>
      <c r="P136" s="241"/>
      <c r="Q136" s="241"/>
      <c r="R136" s="241"/>
      <c r="S136" s="241"/>
      <c r="T136" s="242"/>
      <c r="AT136" s="243" t="s">
        <v>150</v>
      </c>
      <c r="AU136" s="243" t="s">
        <v>78</v>
      </c>
      <c r="AV136" s="12" t="s">
        <v>78</v>
      </c>
      <c r="AW136" s="12" t="s">
        <v>31</v>
      </c>
      <c r="AX136" s="12" t="s">
        <v>69</v>
      </c>
      <c r="AY136" s="243" t="s">
        <v>139</v>
      </c>
    </row>
    <row r="137" s="1" customFormat="1" ht="24" customHeight="1">
      <c r="B137" s="36"/>
      <c r="C137" s="217" t="s">
        <v>7</v>
      </c>
      <c r="D137" s="217" t="s">
        <v>141</v>
      </c>
      <c r="E137" s="218" t="s">
        <v>375</v>
      </c>
      <c r="F137" s="219" t="s">
        <v>376</v>
      </c>
      <c r="G137" s="220" t="s">
        <v>278</v>
      </c>
      <c r="H137" s="221">
        <v>30</v>
      </c>
      <c r="I137" s="222"/>
      <c r="J137" s="223">
        <f>ROUND(I137*H137,2)</f>
        <v>0</v>
      </c>
      <c r="K137" s="219" t="s">
        <v>145</v>
      </c>
      <c r="L137" s="41"/>
      <c r="M137" s="224" t="s">
        <v>19</v>
      </c>
      <c r="N137" s="225" t="s">
        <v>40</v>
      </c>
      <c r="O137" s="81"/>
      <c r="P137" s="226">
        <f>O137*H137</f>
        <v>0</v>
      </c>
      <c r="Q137" s="226">
        <v>6.0000000000000002E-05</v>
      </c>
      <c r="R137" s="226">
        <f>Q137*H137</f>
        <v>0.0018</v>
      </c>
      <c r="S137" s="226">
        <v>0</v>
      </c>
      <c r="T137" s="227">
        <f>S137*H137</f>
        <v>0</v>
      </c>
      <c r="AR137" s="228" t="s">
        <v>217</v>
      </c>
      <c r="AT137" s="228" t="s">
        <v>141</v>
      </c>
      <c r="AU137" s="228" t="s">
        <v>78</v>
      </c>
      <c r="AY137" s="15" t="s">
        <v>139</v>
      </c>
      <c r="BE137" s="229">
        <f>IF(N137="základní",J137,0)</f>
        <v>0</v>
      </c>
      <c r="BF137" s="229">
        <f>IF(N137="snížená",J137,0)</f>
        <v>0</v>
      </c>
      <c r="BG137" s="229">
        <f>IF(N137="zákl. přenesená",J137,0)</f>
        <v>0</v>
      </c>
      <c r="BH137" s="229">
        <f>IF(N137="sníž. přenesená",J137,0)</f>
        <v>0</v>
      </c>
      <c r="BI137" s="229">
        <f>IF(N137="nulová",J137,0)</f>
        <v>0</v>
      </c>
      <c r="BJ137" s="15" t="s">
        <v>76</v>
      </c>
      <c r="BK137" s="229">
        <f>ROUND(I137*H137,2)</f>
        <v>0</v>
      </c>
      <c r="BL137" s="15" t="s">
        <v>217</v>
      </c>
      <c r="BM137" s="228" t="s">
        <v>377</v>
      </c>
    </row>
    <row r="138" s="12" customFormat="1">
      <c r="B138" s="233"/>
      <c r="C138" s="234"/>
      <c r="D138" s="230" t="s">
        <v>150</v>
      </c>
      <c r="E138" s="235" t="s">
        <v>19</v>
      </c>
      <c r="F138" s="236" t="s">
        <v>370</v>
      </c>
      <c r="G138" s="234"/>
      <c r="H138" s="237">
        <v>30</v>
      </c>
      <c r="I138" s="238"/>
      <c r="J138" s="234"/>
      <c r="K138" s="234"/>
      <c r="L138" s="239"/>
      <c r="M138" s="240"/>
      <c r="N138" s="241"/>
      <c r="O138" s="241"/>
      <c r="P138" s="241"/>
      <c r="Q138" s="241"/>
      <c r="R138" s="241"/>
      <c r="S138" s="241"/>
      <c r="T138" s="242"/>
      <c r="AT138" s="243" t="s">
        <v>150</v>
      </c>
      <c r="AU138" s="243" t="s">
        <v>78</v>
      </c>
      <c r="AV138" s="12" t="s">
        <v>78</v>
      </c>
      <c r="AW138" s="12" t="s">
        <v>31</v>
      </c>
      <c r="AX138" s="12" t="s">
        <v>69</v>
      </c>
      <c r="AY138" s="243" t="s">
        <v>139</v>
      </c>
    </row>
    <row r="139" s="1" customFormat="1" ht="24" customHeight="1">
      <c r="B139" s="36"/>
      <c r="C139" s="217" t="s">
        <v>275</v>
      </c>
      <c r="D139" s="217" t="s">
        <v>141</v>
      </c>
      <c r="E139" s="218" t="s">
        <v>378</v>
      </c>
      <c r="F139" s="219" t="s">
        <v>379</v>
      </c>
      <c r="G139" s="220" t="s">
        <v>278</v>
      </c>
      <c r="H139" s="221">
        <v>12</v>
      </c>
      <c r="I139" s="222"/>
      <c r="J139" s="223">
        <f>ROUND(I139*H139,2)</f>
        <v>0</v>
      </c>
      <c r="K139" s="219" t="s">
        <v>145</v>
      </c>
      <c r="L139" s="41"/>
      <c r="M139" s="224" t="s">
        <v>19</v>
      </c>
      <c r="N139" s="225" t="s">
        <v>40</v>
      </c>
      <c r="O139" s="81"/>
      <c r="P139" s="226">
        <f>O139*H139</f>
        <v>0</v>
      </c>
      <c r="Q139" s="226">
        <v>4.0000000000000003E-05</v>
      </c>
      <c r="R139" s="226">
        <f>Q139*H139</f>
        <v>0.00048000000000000007</v>
      </c>
      <c r="S139" s="226">
        <v>0</v>
      </c>
      <c r="T139" s="227">
        <f>S139*H139</f>
        <v>0</v>
      </c>
      <c r="AR139" s="228" t="s">
        <v>76</v>
      </c>
      <c r="AT139" s="228" t="s">
        <v>141</v>
      </c>
      <c r="AU139" s="228" t="s">
        <v>78</v>
      </c>
      <c r="AY139" s="15" t="s">
        <v>139</v>
      </c>
      <c r="BE139" s="229">
        <f>IF(N139="základní",J139,0)</f>
        <v>0</v>
      </c>
      <c r="BF139" s="229">
        <f>IF(N139="snížená",J139,0)</f>
        <v>0</v>
      </c>
      <c r="BG139" s="229">
        <f>IF(N139="zákl. přenesená",J139,0)</f>
        <v>0</v>
      </c>
      <c r="BH139" s="229">
        <f>IF(N139="sníž. přenesená",J139,0)</f>
        <v>0</v>
      </c>
      <c r="BI139" s="229">
        <f>IF(N139="nulová",J139,0)</f>
        <v>0</v>
      </c>
      <c r="BJ139" s="15" t="s">
        <v>76</v>
      </c>
      <c r="BK139" s="229">
        <f>ROUND(I139*H139,2)</f>
        <v>0</v>
      </c>
      <c r="BL139" s="15" t="s">
        <v>76</v>
      </c>
      <c r="BM139" s="228" t="s">
        <v>380</v>
      </c>
    </row>
    <row r="140" s="12" customFormat="1">
      <c r="B140" s="233"/>
      <c r="C140" s="234"/>
      <c r="D140" s="230" t="s">
        <v>150</v>
      </c>
      <c r="E140" s="235" t="s">
        <v>19</v>
      </c>
      <c r="F140" s="236" t="s">
        <v>374</v>
      </c>
      <c r="G140" s="234"/>
      <c r="H140" s="237">
        <v>12</v>
      </c>
      <c r="I140" s="238"/>
      <c r="J140" s="234"/>
      <c r="K140" s="234"/>
      <c r="L140" s="239"/>
      <c r="M140" s="240"/>
      <c r="N140" s="241"/>
      <c r="O140" s="241"/>
      <c r="P140" s="241"/>
      <c r="Q140" s="241"/>
      <c r="R140" s="241"/>
      <c r="S140" s="241"/>
      <c r="T140" s="242"/>
      <c r="AT140" s="243" t="s">
        <v>150</v>
      </c>
      <c r="AU140" s="243" t="s">
        <v>78</v>
      </c>
      <c r="AV140" s="12" t="s">
        <v>78</v>
      </c>
      <c r="AW140" s="12" t="s">
        <v>31</v>
      </c>
      <c r="AX140" s="12" t="s">
        <v>69</v>
      </c>
      <c r="AY140" s="243" t="s">
        <v>139</v>
      </c>
    </row>
    <row r="141" s="1" customFormat="1" ht="24" customHeight="1">
      <c r="B141" s="36"/>
      <c r="C141" s="217" t="s">
        <v>281</v>
      </c>
      <c r="D141" s="217" t="s">
        <v>141</v>
      </c>
      <c r="E141" s="218" t="s">
        <v>381</v>
      </c>
      <c r="F141" s="219" t="s">
        <v>382</v>
      </c>
      <c r="G141" s="220" t="s">
        <v>278</v>
      </c>
      <c r="H141" s="221">
        <v>30</v>
      </c>
      <c r="I141" s="222"/>
      <c r="J141" s="223">
        <f>ROUND(I141*H141,2)</f>
        <v>0</v>
      </c>
      <c r="K141" s="219" t="s">
        <v>145</v>
      </c>
      <c r="L141" s="41"/>
      <c r="M141" s="224" t="s">
        <v>19</v>
      </c>
      <c r="N141" s="225" t="s">
        <v>40</v>
      </c>
      <c r="O141" s="81"/>
      <c r="P141" s="226">
        <f>O141*H141</f>
        <v>0</v>
      </c>
      <c r="Q141" s="226">
        <v>3.0000000000000001E-05</v>
      </c>
      <c r="R141" s="226">
        <f>Q141*H141</f>
        <v>0.00089999999999999998</v>
      </c>
      <c r="S141" s="226">
        <v>0</v>
      </c>
      <c r="T141" s="227">
        <f>S141*H141</f>
        <v>0</v>
      </c>
      <c r="AR141" s="228" t="s">
        <v>217</v>
      </c>
      <c r="AT141" s="228" t="s">
        <v>141</v>
      </c>
      <c r="AU141" s="228" t="s">
        <v>78</v>
      </c>
      <c r="AY141" s="15" t="s">
        <v>139</v>
      </c>
      <c r="BE141" s="229">
        <f>IF(N141="základní",J141,0)</f>
        <v>0</v>
      </c>
      <c r="BF141" s="229">
        <f>IF(N141="snížená",J141,0)</f>
        <v>0</v>
      </c>
      <c r="BG141" s="229">
        <f>IF(N141="zákl. přenesená",J141,0)</f>
        <v>0</v>
      </c>
      <c r="BH141" s="229">
        <f>IF(N141="sníž. přenesená",J141,0)</f>
        <v>0</v>
      </c>
      <c r="BI141" s="229">
        <f>IF(N141="nulová",J141,0)</f>
        <v>0</v>
      </c>
      <c r="BJ141" s="15" t="s">
        <v>76</v>
      </c>
      <c r="BK141" s="229">
        <f>ROUND(I141*H141,2)</f>
        <v>0</v>
      </c>
      <c r="BL141" s="15" t="s">
        <v>217</v>
      </c>
      <c r="BM141" s="228" t="s">
        <v>383</v>
      </c>
    </row>
    <row r="142" s="12" customFormat="1">
      <c r="B142" s="233"/>
      <c r="C142" s="234"/>
      <c r="D142" s="230" t="s">
        <v>150</v>
      </c>
      <c r="E142" s="235" t="s">
        <v>19</v>
      </c>
      <c r="F142" s="236" t="s">
        <v>370</v>
      </c>
      <c r="G142" s="234"/>
      <c r="H142" s="237">
        <v>30</v>
      </c>
      <c r="I142" s="238"/>
      <c r="J142" s="234"/>
      <c r="K142" s="234"/>
      <c r="L142" s="239"/>
      <c r="M142" s="240"/>
      <c r="N142" s="241"/>
      <c r="O142" s="241"/>
      <c r="P142" s="241"/>
      <c r="Q142" s="241"/>
      <c r="R142" s="241"/>
      <c r="S142" s="241"/>
      <c r="T142" s="242"/>
      <c r="AT142" s="243" t="s">
        <v>150</v>
      </c>
      <c r="AU142" s="243" t="s">
        <v>78</v>
      </c>
      <c r="AV142" s="12" t="s">
        <v>78</v>
      </c>
      <c r="AW142" s="12" t="s">
        <v>31</v>
      </c>
      <c r="AX142" s="12" t="s">
        <v>69</v>
      </c>
      <c r="AY142" s="243" t="s">
        <v>139</v>
      </c>
    </row>
    <row r="143" s="1" customFormat="1" ht="36" customHeight="1">
      <c r="B143" s="36"/>
      <c r="C143" s="217" t="s">
        <v>287</v>
      </c>
      <c r="D143" s="217" t="s">
        <v>141</v>
      </c>
      <c r="E143" s="218" t="s">
        <v>384</v>
      </c>
      <c r="F143" s="219" t="s">
        <v>385</v>
      </c>
      <c r="G143" s="220" t="s">
        <v>278</v>
      </c>
      <c r="H143" s="221">
        <v>12</v>
      </c>
      <c r="I143" s="222"/>
      <c r="J143" s="223">
        <f>ROUND(I143*H143,2)</f>
        <v>0</v>
      </c>
      <c r="K143" s="219" t="s">
        <v>145</v>
      </c>
      <c r="L143" s="41"/>
      <c r="M143" s="224" t="s">
        <v>19</v>
      </c>
      <c r="N143" s="225" t="s">
        <v>40</v>
      </c>
      <c r="O143" s="81"/>
      <c r="P143" s="226">
        <f>O143*H143</f>
        <v>0</v>
      </c>
      <c r="Q143" s="226">
        <v>8.0000000000000007E-05</v>
      </c>
      <c r="R143" s="226">
        <f>Q143*H143</f>
        <v>0.00096000000000000013</v>
      </c>
      <c r="S143" s="226">
        <v>0</v>
      </c>
      <c r="T143" s="227">
        <f>S143*H143</f>
        <v>0</v>
      </c>
      <c r="AR143" s="228" t="s">
        <v>76</v>
      </c>
      <c r="AT143" s="228" t="s">
        <v>141</v>
      </c>
      <c r="AU143" s="228" t="s">
        <v>78</v>
      </c>
      <c r="AY143" s="15" t="s">
        <v>139</v>
      </c>
      <c r="BE143" s="229">
        <f>IF(N143="základní",J143,0)</f>
        <v>0</v>
      </c>
      <c r="BF143" s="229">
        <f>IF(N143="snížená",J143,0)</f>
        <v>0</v>
      </c>
      <c r="BG143" s="229">
        <f>IF(N143="zákl. přenesená",J143,0)</f>
        <v>0</v>
      </c>
      <c r="BH143" s="229">
        <f>IF(N143="sníž. přenesená",J143,0)</f>
        <v>0</v>
      </c>
      <c r="BI143" s="229">
        <f>IF(N143="nulová",J143,0)</f>
        <v>0</v>
      </c>
      <c r="BJ143" s="15" t="s">
        <v>76</v>
      </c>
      <c r="BK143" s="229">
        <f>ROUND(I143*H143,2)</f>
        <v>0</v>
      </c>
      <c r="BL143" s="15" t="s">
        <v>76</v>
      </c>
      <c r="BM143" s="228" t="s">
        <v>386</v>
      </c>
    </row>
    <row r="144" s="12" customFormat="1">
      <c r="B144" s="233"/>
      <c r="C144" s="234"/>
      <c r="D144" s="230" t="s">
        <v>150</v>
      </c>
      <c r="E144" s="235" t="s">
        <v>19</v>
      </c>
      <c r="F144" s="236" t="s">
        <v>374</v>
      </c>
      <c r="G144" s="234"/>
      <c r="H144" s="237">
        <v>12</v>
      </c>
      <c r="I144" s="238"/>
      <c r="J144" s="234"/>
      <c r="K144" s="234"/>
      <c r="L144" s="239"/>
      <c r="M144" s="240"/>
      <c r="N144" s="241"/>
      <c r="O144" s="241"/>
      <c r="P144" s="241"/>
      <c r="Q144" s="241"/>
      <c r="R144" s="241"/>
      <c r="S144" s="241"/>
      <c r="T144" s="242"/>
      <c r="AT144" s="243" t="s">
        <v>150</v>
      </c>
      <c r="AU144" s="243" t="s">
        <v>78</v>
      </c>
      <c r="AV144" s="12" t="s">
        <v>78</v>
      </c>
      <c r="AW144" s="12" t="s">
        <v>31</v>
      </c>
      <c r="AX144" s="12" t="s">
        <v>69</v>
      </c>
      <c r="AY144" s="243" t="s">
        <v>139</v>
      </c>
    </row>
    <row r="145" s="11" customFormat="1" ht="25.92" customHeight="1">
      <c r="B145" s="201"/>
      <c r="C145" s="202"/>
      <c r="D145" s="203" t="s">
        <v>68</v>
      </c>
      <c r="E145" s="204" t="s">
        <v>221</v>
      </c>
      <c r="F145" s="204" t="s">
        <v>262</v>
      </c>
      <c r="G145" s="202"/>
      <c r="H145" s="202"/>
      <c r="I145" s="205"/>
      <c r="J145" s="206">
        <f>BK145</f>
        <v>0</v>
      </c>
      <c r="K145" s="202"/>
      <c r="L145" s="207"/>
      <c r="M145" s="208"/>
      <c r="N145" s="209"/>
      <c r="O145" s="209"/>
      <c r="P145" s="210">
        <f>P146</f>
        <v>0</v>
      </c>
      <c r="Q145" s="209"/>
      <c r="R145" s="210">
        <f>R146</f>
        <v>0.0018000000000000002</v>
      </c>
      <c r="S145" s="209"/>
      <c r="T145" s="211">
        <f>T146</f>
        <v>0</v>
      </c>
      <c r="AR145" s="212" t="s">
        <v>155</v>
      </c>
      <c r="AT145" s="213" t="s">
        <v>68</v>
      </c>
      <c r="AU145" s="213" t="s">
        <v>69</v>
      </c>
      <c r="AY145" s="212" t="s">
        <v>139</v>
      </c>
      <c r="BK145" s="214">
        <f>BK146</f>
        <v>0</v>
      </c>
    </row>
    <row r="146" s="11" customFormat="1" ht="22.8" customHeight="1">
      <c r="B146" s="201"/>
      <c r="C146" s="202"/>
      <c r="D146" s="203" t="s">
        <v>68</v>
      </c>
      <c r="E146" s="215" t="s">
        <v>263</v>
      </c>
      <c r="F146" s="215" t="s">
        <v>264</v>
      </c>
      <c r="G146" s="202"/>
      <c r="H146" s="202"/>
      <c r="I146" s="205"/>
      <c r="J146" s="216">
        <f>BK146</f>
        <v>0</v>
      </c>
      <c r="K146" s="202"/>
      <c r="L146" s="207"/>
      <c r="M146" s="208"/>
      <c r="N146" s="209"/>
      <c r="O146" s="209"/>
      <c r="P146" s="210">
        <f>SUM(P147:P170)</f>
        <v>0</v>
      </c>
      <c r="Q146" s="209"/>
      <c r="R146" s="210">
        <f>SUM(R147:R170)</f>
        <v>0.0018000000000000002</v>
      </c>
      <c r="S146" s="209"/>
      <c r="T146" s="211">
        <f>SUM(T147:T170)</f>
        <v>0</v>
      </c>
      <c r="AR146" s="212" t="s">
        <v>155</v>
      </c>
      <c r="AT146" s="213" t="s">
        <v>68</v>
      </c>
      <c r="AU146" s="213" t="s">
        <v>76</v>
      </c>
      <c r="AY146" s="212" t="s">
        <v>139</v>
      </c>
      <c r="BK146" s="214">
        <f>SUM(BK147:BK170)</f>
        <v>0</v>
      </c>
    </row>
    <row r="147" s="1" customFormat="1" ht="24" customHeight="1">
      <c r="B147" s="36"/>
      <c r="C147" s="217" t="s">
        <v>291</v>
      </c>
      <c r="D147" s="217" t="s">
        <v>141</v>
      </c>
      <c r="E147" s="218" t="s">
        <v>387</v>
      </c>
      <c r="F147" s="219" t="s">
        <v>388</v>
      </c>
      <c r="G147" s="220" t="s">
        <v>278</v>
      </c>
      <c r="H147" s="221">
        <v>18</v>
      </c>
      <c r="I147" s="222"/>
      <c r="J147" s="223">
        <f>ROUND(I147*H147,2)</f>
        <v>0</v>
      </c>
      <c r="K147" s="219" t="s">
        <v>145</v>
      </c>
      <c r="L147" s="41"/>
      <c r="M147" s="224" t="s">
        <v>19</v>
      </c>
      <c r="N147" s="225" t="s">
        <v>40</v>
      </c>
      <c r="O147" s="81"/>
      <c r="P147" s="226">
        <f>O147*H147</f>
        <v>0</v>
      </c>
      <c r="Q147" s="226">
        <v>0</v>
      </c>
      <c r="R147" s="226">
        <f>Q147*H147</f>
        <v>0</v>
      </c>
      <c r="S147" s="226">
        <v>0</v>
      </c>
      <c r="T147" s="227">
        <f>S147*H147</f>
        <v>0</v>
      </c>
      <c r="AR147" s="228" t="s">
        <v>268</v>
      </c>
      <c r="AT147" s="228" t="s">
        <v>141</v>
      </c>
      <c r="AU147" s="228" t="s">
        <v>78</v>
      </c>
      <c r="AY147" s="15" t="s">
        <v>139</v>
      </c>
      <c r="BE147" s="229">
        <f>IF(N147="základní",J147,0)</f>
        <v>0</v>
      </c>
      <c r="BF147" s="229">
        <f>IF(N147="snížená",J147,0)</f>
        <v>0</v>
      </c>
      <c r="BG147" s="229">
        <f>IF(N147="zákl. přenesená",J147,0)</f>
        <v>0</v>
      </c>
      <c r="BH147" s="229">
        <f>IF(N147="sníž. přenesená",J147,0)</f>
        <v>0</v>
      </c>
      <c r="BI147" s="229">
        <f>IF(N147="nulová",J147,0)</f>
        <v>0</v>
      </c>
      <c r="BJ147" s="15" t="s">
        <v>76</v>
      </c>
      <c r="BK147" s="229">
        <f>ROUND(I147*H147,2)</f>
        <v>0</v>
      </c>
      <c r="BL147" s="15" t="s">
        <v>268</v>
      </c>
      <c r="BM147" s="228" t="s">
        <v>389</v>
      </c>
    </row>
    <row r="148" s="12" customFormat="1">
      <c r="B148" s="233"/>
      <c r="C148" s="234"/>
      <c r="D148" s="230" t="s">
        <v>150</v>
      </c>
      <c r="E148" s="235" t="s">
        <v>19</v>
      </c>
      <c r="F148" s="236" t="s">
        <v>390</v>
      </c>
      <c r="G148" s="234"/>
      <c r="H148" s="237">
        <v>18</v>
      </c>
      <c r="I148" s="238"/>
      <c r="J148" s="234"/>
      <c r="K148" s="234"/>
      <c r="L148" s="239"/>
      <c r="M148" s="240"/>
      <c r="N148" s="241"/>
      <c r="O148" s="241"/>
      <c r="P148" s="241"/>
      <c r="Q148" s="241"/>
      <c r="R148" s="241"/>
      <c r="S148" s="241"/>
      <c r="T148" s="242"/>
      <c r="AT148" s="243" t="s">
        <v>150</v>
      </c>
      <c r="AU148" s="243" t="s">
        <v>78</v>
      </c>
      <c r="AV148" s="12" t="s">
        <v>78</v>
      </c>
      <c r="AW148" s="12" t="s">
        <v>31</v>
      </c>
      <c r="AX148" s="12" t="s">
        <v>69</v>
      </c>
      <c r="AY148" s="243" t="s">
        <v>139</v>
      </c>
    </row>
    <row r="149" s="1" customFormat="1" ht="24" customHeight="1">
      <c r="B149" s="36"/>
      <c r="C149" s="244" t="s">
        <v>391</v>
      </c>
      <c r="D149" s="244" t="s">
        <v>221</v>
      </c>
      <c r="E149" s="245" t="s">
        <v>282</v>
      </c>
      <c r="F149" s="246" t="s">
        <v>392</v>
      </c>
      <c r="G149" s="247" t="s">
        <v>278</v>
      </c>
      <c r="H149" s="248">
        <v>18.899999999999999</v>
      </c>
      <c r="I149" s="249"/>
      <c r="J149" s="250">
        <f>ROUND(I149*H149,2)</f>
        <v>0</v>
      </c>
      <c r="K149" s="246" t="s">
        <v>19</v>
      </c>
      <c r="L149" s="251"/>
      <c r="M149" s="252" t="s">
        <v>19</v>
      </c>
      <c r="N149" s="253" t="s">
        <v>40</v>
      </c>
      <c r="O149" s="81"/>
      <c r="P149" s="226">
        <f>O149*H149</f>
        <v>0</v>
      </c>
      <c r="Q149" s="226">
        <v>0</v>
      </c>
      <c r="R149" s="226">
        <f>Q149*H149</f>
        <v>0</v>
      </c>
      <c r="S149" s="226">
        <v>0</v>
      </c>
      <c r="T149" s="227">
        <f>S149*H149</f>
        <v>0</v>
      </c>
      <c r="AR149" s="228" t="s">
        <v>284</v>
      </c>
      <c r="AT149" s="228" t="s">
        <v>221</v>
      </c>
      <c r="AU149" s="228" t="s">
        <v>78</v>
      </c>
      <c r="AY149" s="15" t="s">
        <v>139</v>
      </c>
      <c r="BE149" s="229">
        <f>IF(N149="základní",J149,0)</f>
        <v>0</v>
      </c>
      <c r="BF149" s="229">
        <f>IF(N149="snížená",J149,0)</f>
        <v>0</v>
      </c>
      <c r="BG149" s="229">
        <f>IF(N149="zákl. přenesená",J149,0)</f>
        <v>0</v>
      </c>
      <c r="BH149" s="229">
        <f>IF(N149="sníž. přenesená",J149,0)</f>
        <v>0</v>
      </c>
      <c r="BI149" s="229">
        <f>IF(N149="nulová",J149,0)</f>
        <v>0</v>
      </c>
      <c r="BJ149" s="15" t="s">
        <v>76</v>
      </c>
      <c r="BK149" s="229">
        <f>ROUND(I149*H149,2)</f>
        <v>0</v>
      </c>
      <c r="BL149" s="15" t="s">
        <v>268</v>
      </c>
      <c r="BM149" s="228" t="s">
        <v>393</v>
      </c>
    </row>
    <row r="150" s="12" customFormat="1">
      <c r="B150" s="233"/>
      <c r="C150" s="234"/>
      <c r="D150" s="230" t="s">
        <v>150</v>
      </c>
      <c r="E150" s="234"/>
      <c r="F150" s="236" t="s">
        <v>394</v>
      </c>
      <c r="G150" s="234"/>
      <c r="H150" s="237">
        <v>18.899999999999999</v>
      </c>
      <c r="I150" s="238"/>
      <c r="J150" s="234"/>
      <c r="K150" s="234"/>
      <c r="L150" s="239"/>
      <c r="M150" s="240"/>
      <c r="N150" s="241"/>
      <c r="O150" s="241"/>
      <c r="P150" s="241"/>
      <c r="Q150" s="241"/>
      <c r="R150" s="241"/>
      <c r="S150" s="241"/>
      <c r="T150" s="242"/>
      <c r="AT150" s="243" t="s">
        <v>150</v>
      </c>
      <c r="AU150" s="243" t="s">
        <v>78</v>
      </c>
      <c r="AV150" s="12" t="s">
        <v>78</v>
      </c>
      <c r="AW150" s="12" t="s">
        <v>4</v>
      </c>
      <c r="AX150" s="12" t="s">
        <v>76</v>
      </c>
      <c r="AY150" s="243" t="s">
        <v>139</v>
      </c>
    </row>
    <row r="151" s="1" customFormat="1" ht="24" customHeight="1">
      <c r="B151" s="36"/>
      <c r="C151" s="217" t="s">
        <v>395</v>
      </c>
      <c r="D151" s="217" t="s">
        <v>141</v>
      </c>
      <c r="E151" s="218" t="s">
        <v>396</v>
      </c>
      <c r="F151" s="219" t="s">
        <v>397</v>
      </c>
      <c r="G151" s="220" t="s">
        <v>278</v>
      </c>
      <c r="H151" s="221">
        <v>12</v>
      </c>
      <c r="I151" s="222"/>
      <c r="J151" s="223">
        <f>ROUND(I151*H151,2)</f>
        <v>0</v>
      </c>
      <c r="K151" s="219" t="s">
        <v>145</v>
      </c>
      <c r="L151" s="41"/>
      <c r="M151" s="224" t="s">
        <v>19</v>
      </c>
      <c r="N151" s="225" t="s">
        <v>40</v>
      </c>
      <c r="O151" s="81"/>
      <c r="P151" s="226">
        <f>O151*H151</f>
        <v>0</v>
      </c>
      <c r="Q151" s="226">
        <v>2.0000000000000002E-05</v>
      </c>
      <c r="R151" s="226">
        <f>Q151*H151</f>
        <v>0.00024000000000000003</v>
      </c>
      <c r="S151" s="226">
        <v>0</v>
      </c>
      <c r="T151" s="227">
        <f>S151*H151</f>
        <v>0</v>
      </c>
      <c r="AR151" s="228" t="s">
        <v>268</v>
      </c>
      <c r="AT151" s="228" t="s">
        <v>141</v>
      </c>
      <c r="AU151" s="228" t="s">
        <v>78</v>
      </c>
      <c r="AY151" s="15" t="s">
        <v>139</v>
      </c>
      <c r="BE151" s="229">
        <f>IF(N151="základní",J151,0)</f>
        <v>0</v>
      </c>
      <c r="BF151" s="229">
        <f>IF(N151="snížená",J151,0)</f>
        <v>0</v>
      </c>
      <c r="BG151" s="229">
        <f>IF(N151="zákl. přenesená",J151,0)</f>
        <v>0</v>
      </c>
      <c r="BH151" s="229">
        <f>IF(N151="sníž. přenesená",J151,0)</f>
        <v>0</v>
      </c>
      <c r="BI151" s="229">
        <f>IF(N151="nulová",J151,0)</f>
        <v>0</v>
      </c>
      <c r="BJ151" s="15" t="s">
        <v>76</v>
      </c>
      <c r="BK151" s="229">
        <f>ROUND(I151*H151,2)</f>
        <v>0</v>
      </c>
      <c r="BL151" s="15" t="s">
        <v>268</v>
      </c>
      <c r="BM151" s="228" t="s">
        <v>398</v>
      </c>
    </row>
    <row r="152" s="12" customFormat="1">
      <c r="B152" s="233"/>
      <c r="C152" s="234"/>
      <c r="D152" s="230" t="s">
        <v>150</v>
      </c>
      <c r="E152" s="235" t="s">
        <v>19</v>
      </c>
      <c r="F152" s="236" t="s">
        <v>399</v>
      </c>
      <c r="G152" s="234"/>
      <c r="H152" s="237">
        <v>12</v>
      </c>
      <c r="I152" s="238"/>
      <c r="J152" s="234"/>
      <c r="K152" s="234"/>
      <c r="L152" s="239"/>
      <c r="M152" s="240"/>
      <c r="N152" s="241"/>
      <c r="O152" s="241"/>
      <c r="P152" s="241"/>
      <c r="Q152" s="241"/>
      <c r="R152" s="241"/>
      <c r="S152" s="241"/>
      <c r="T152" s="242"/>
      <c r="AT152" s="243" t="s">
        <v>150</v>
      </c>
      <c r="AU152" s="243" t="s">
        <v>78</v>
      </c>
      <c r="AV152" s="12" t="s">
        <v>78</v>
      </c>
      <c r="AW152" s="12" t="s">
        <v>31</v>
      </c>
      <c r="AX152" s="12" t="s">
        <v>69</v>
      </c>
      <c r="AY152" s="243" t="s">
        <v>139</v>
      </c>
    </row>
    <row r="153" s="1" customFormat="1" ht="24" customHeight="1">
      <c r="B153" s="36"/>
      <c r="C153" s="244" t="s">
        <v>400</v>
      </c>
      <c r="D153" s="244" t="s">
        <v>221</v>
      </c>
      <c r="E153" s="245" t="s">
        <v>292</v>
      </c>
      <c r="F153" s="246" t="s">
        <v>401</v>
      </c>
      <c r="G153" s="247" t="s">
        <v>278</v>
      </c>
      <c r="H153" s="248">
        <v>12.6</v>
      </c>
      <c r="I153" s="249"/>
      <c r="J153" s="250">
        <f>ROUND(I153*H153,2)</f>
        <v>0</v>
      </c>
      <c r="K153" s="246" t="s">
        <v>19</v>
      </c>
      <c r="L153" s="251"/>
      <c r="M153" s="252" t="s">
        <v>19</v>
      </c>
      <c r="N153" s="253" t="s">
        <v>40</v>
      </c>
      <c r="O153" s="81"/>
      <c r="P153" s="226">
        <f>O153*H153</f>
        <v>0</v>
      </c>
      <c r="Q153" s="226">
        <v>0</v>
      </c>
      <c r="R153" s="226">
        <f>Q153*H153</f>
        <v>0</v>
      </c>
      <c r="S153" s="226">
        <v>0</v>
      </c>
      <c r="T153" s="227">
        <f>S153*H153</f>
        <v>0</v>
      </c>
      <c r="AR153" s="228" t="s">
        <v>284</v>
      </c>
      <c r="AT153" s="228" t="s">
        <v>221</v>
      </c>
      <c r="AU153" s="228" t="s">
        <v>78</v>
      </c>
      <c r="AY153" s="15" t="s">
        <v>139</v>
      </c>
      <c r="BE153" s="229">
        <f>IF(N153="základní",J153,0)</f>
        <v>0</v>
      </c>
      <c r="BF153" s="229">
        <f>IF(N153="snížená",J153,0)</f>
        <v>0</v>
      </c>
      <c r="BG153" s="229">
        <f>IF(N153="zákl. přenesená",J153,0)</f>
        <v>0</v>
      </c>
      <c r="BH153" s="229">
        <f>IF(N153="sníž. přenesená",J153,0)</f>
        <v>0</v>
      </c>
      <c r="BI153" s="229">
        <f>IF(N153="nulová",J153,0)</f>
        <v>0</v>
      </c>
      <c r="BJ153" s="15" t="s">
        <v>76</v>
      </c>
      <c r="BK153" s="229">
        <f>ROUND(I153*H153,2)</f>
        <v>0</v>
      </c>
      <c r="BL153" s="15" t="s">
        <v>268</v>
      </c>
      <c r="BM153" s="228" t="s">
        <v>402</v>
      </c>
    </row>
    <row r="154" s="12" customFormat="1">
      <c r="B154" s="233"/>
      <c r="C154" s="234"/>
      <c r="D154" s="230" t="s">
        <v>150</v>
      </c>
      <c r="E154" s="234"/>
      <c r="F154" s="236" t="s">
        <v>403</v>
      </c>
      <c r="G154" s="234"/>
      <c r="H154" s="237">
        <v>12.6</v>
      </c>
      <c r="I154" s="238"/>
      <c r="J154" s="234"/>
      <c r="K154" s="234"/>
      <c r="L154" s="239"/>
      <c r="M154" s="240"/>
      <c r="N154" s="241"/>
      <c r="O154" s="241"/>
      <c r="P154" s="241"/>
      <c r="Q154" s="241"/>
      <c r="R154" s="241"/>
      <c r="S154" s="241"/>
      <c r="T154" s="242"/>
      <c r="AT154" s="243" t="s">
        <v>150</v>
      </c>
      <c r="AU154" s="243" t="s">
        <v>78</v>
      </c>
      <c r="AV154" s="12" t="s">
        <v>78</v>
      </c>
      <c r="AW154" s="12" t="s">
        <v>4</v>
      </c>
      <c r="AX154" s="12" t="s">
        <v>76</v>
      </c>
      <c r="AY154" s="243" t="s">
        <v>139</v>
      </c>
    </row>
    <row r="155" s="1" customFormat="1" ht="24" customHeight="1">
      <c r="B155" s="36"/>
      <c r="C155" s="217" t="s">
        <v>404</v>
      </c>
      <c r="D155" s="217" t="s">
        <v>141</v>
      </c>
      <c r="E155" s="218" t="s">
        <v>405</v>
      </c>
      <c r="F155" s="219" t="s">
        <v>406</v>
      </c>
      <c r="G155" s="220" t="s">
        <v>278</v>
      </c>
      <c r="H155" s="221">
        <v>12</v>
      </c>
      <c r="I155" s="222"/>
      <c r="J155" s="223">
        <f>ROUND(I155*H155,2)</f>
        <v>0</v>
      </c>
      <c r="K155" s="219" t="s">
        <v>145</v>
      </c>
      <c r="L155" s="41"/>
      <c r="M155" s="224" t="s">
        <v>19</v>
      </c>
      <c r="N155" s="225" t="s">
        <v>40</v>
      </c>
      <c r="O155" s="81"/>
      <c r="P155" s="226">
        <f>O155*H155</f>
        <v>0</v>
      </c>
      <c r="Q155" s="226">
        <v>4.0000000000000003E-05</v>
      </c>
      <c r="R155" s="226">
        <f>Q155*H155</f>
        <v>0.00048000000000000007</v>
      </c>
      <c r="S155" s="226">
        <v>0</v>
      </c>
      <c r="T155" s="227">
        <f>S155*H155</f>
        <v>0</v>
      </c>
      <c r="AR155" s="228" t="s">
        <v>268</v>
      </c>
      <c r="AT155" s="228" t="s">
        <v>141</v>
      </c>
      <c r="AU155" s="228" t="s">
        <v>78</v>
      </c>
      <c r="AY155" s="15" t="s">
        <v>139</v>
      </c>
      <c r="BE155" s="229">
        <f>IF(N155="základní",J155,0)</f>
        <v>0</v>
      </c>
      <c r="BF155" s="229">
        <f>IF(N155="snížená",J155,0)</f>
        <v>0</v>
      </c>
      <c r="BG155" s="229">
        <f>IF(N155="zákl. přenesená",J155,0)</f>
        <v>0</v>
      </c>
      <c r="BH155" s="229">
        <f>IF(N155="sníž. přenesená",J155,0)</f>
        <v>0</v>
      </c>
      <c r="BI155" s="229">
        <f>IF(N155="nulová",J155,0)</f>
        <v>0</v>
      </c>
      <c r="BJ155" s="15" t="s">
        <v>76</v>
      </c>
      <c r="BK155" s="229">
        <f>ROUND(I155*H155,2)</f>
        <v>0</v>
      </c>
      <c r="BL155" s="15" t="s">
        <v>268</v>
      </c>
      <c r="BM155" s="228" t="s">
        <v>407</v>
      </c>
    </row>
    <row r="156" s="12" customFormat="1">
      <c r="B156" s="233"/>
      <c r="C156" s="234"/>
      <c r="D156" s="230" t="s">
        <v>150</v>
      </c>
      <c r="E156" s="235" t="s">
        <v>19</v>
      </c>
      <c r="F156" s="236" t="s">
        <v>399</v>
      </c>
      <c r="G156" s="234"/>
      <c r="H156" s="237">
        <v>12</v>
      </c>
      <c r="I156" s="238"/>
      <c r="J156" s="234"/>
      <c r="K156" s="234"/>
      <c r="L156" s="239"/>
      <c r="M156" s="240"/>
      <c r="N156" s="241"/>
      <c r="O156" s="241"/>
      <c r="P156" s="241"/>
      <c r="Q156" s="241"/>
      <c r="R156" s="241"/>
      <c r="S156" s="241"/>
      <c r="T156" s="242"/>
      <c r="AT156" s="243" t="s">
        <v>150</v>
      </c>
      <c r="AU156" s="243" t="s">
        <v>78</v>
      </c>
      <c r="AV156" s="12" t="s">
        <v>78</v>
      </c>
      <c r="AW156" s="12" t="s">
        <v>31</v>
      </c>
      <c r="AX156" s="12" t="s">
        <v>69</v>
      </c>
      <c r="AY156" s="243" t="s">
        <v>139</v>
      </c>
    </row>
    <row r="157" s="1" customFormat="1" ht="24" customHeight="1">
      <c r="B157" s="36"/>
      <c r="C157" s="244" t="s">
        <v>408</v>
      </c>
      <c r="D157" s="244" t="s">
        <v>221</v>
      </c>
      <c r="E157" s="245" t="s">
        <v>409</v>
      </c>
      <c r="F157" s="246" t="s">
        <v>410</v>
      </c>
      <c r="G157" s="247" t="s">
        <v>278</v>
      </c>
      <c r="H157" s="248">
        <v>12.6</v>
      </c>
      <c r="I157" s="249"/>
      <c r="J157" s="250">
        <f>ROUND(I157*H157,2)</f>
        <v>0</v>
      </c>
      <c r="K157" s="246" t="s">
        <v>19</v>
      </c>
      <c r="L157" s="251"/>
      <c r="M157" s="252" t="s">
        <v>19</v>
      </c>
      <c r="N157" s="253" t="s">
        <v>40</v>
      </c>
      <c r="O157" s="81"/>
      <c r="P157" s="226">
        <f>O157*H157</f>
        <v>0</v>
      </c>
      <c r="Q157" s="226">
        <v>0</v>
      </c>
      <c r="R157" s="226">
        <f>Q157*H157</f>
        <v>0</v>
      </c>
      <c r="S157" s="226">
        <v>0</v>
      </c>
      <c r="T157" s="227">
        <f>S157*H157</f>
        <v>0</v>
      </c>
      <c r="AR157" s="228" t="s">
        <v>284</v>
      </c>
      <c r="AT157" s="228" t="s">
        <v>221</v>
      </c>
      <c r="AU157" s="228" t="s">
        <v>78</v>
      </c>
      <c r="AY157" s="15" t="s">
        <v>139</v>
      </c>
      <c r="BE157" s="229">
        <f>IF(N157="základní",J157,0)</f>
        <v>0</v>
      </c>
      <c r="BF157" s="229">
        <f>IF(N157="snížená",J157,0)</f>
        <v>0</v>
      </c>
      <c r="BG157" s="229">
        <f>IF(N157="zákl. přenesená",J157,0)</f>
        <v>0</v>
      </c>
      <c r="BH157" s="229">
        <f>IF(N157="sníž. přenesená",J157,0)</f>
        <v>0</v>
      </c>
      <c r="BI157" s="229">
        <f>IF(N157="nulová",J157,0)</f>
        <v>0</v>
      </c>
      <c r="BJ157" s="15" t="s">
        <v>76</v>
      </c>
      <c r="BK157" s="229">
        <f>ROUND(I157*H157,2)</f>
        <v>0</v>
      </c>
      <c r="BL157" s="15" t="s">
        <v>268</v>
      </c>
      <c r="BM157" s="228" t="s">
        <v>411</v>
      </c>
    </row>
    <row r="158" s="12" customFormat="1">
      <c r="B158" s="233"/>
      <c r="C158" s="234"/>
      <c r="D158" s="230" t="s">
        <v>150</v>
      </c>
      <c r="E158" s="234"/>
      <c r="F158" s="236" t="s">
        <v>403</v>
      </c>
      <c r="G158" s="234"/>
      <c r="H158" s="237">
        <v>12.6</v>
      </c>
      <c r="I158" s="238"/>
      <c r="J158" s="234"/>
      <c r="K158" s="234"/>
      <c r="L158" s="239"/>
      <c r="M158" s="240"/>
      <c r="N158" s="241"/>
      <c r="O158" s="241"/>
      <c r="P158" s="241"/>
      <c r="Q158" s="241"/>
      <c r="R158" s="241"/>
      <c r="S158" s="241"/>
      <c r="T158" s="242"/>
      <c r="AT158" s="243" t="s">
        <v>150</v>
      </c>
      <c r="AU158" s="243" t="s">
        <v>78</v>
      </c>
      <c r="AV158" s="12" t="s">
        <v>78</v>
      </c>
      <c r="AW158" s="12" t="s">
        <v>4</v>
      </c>
      <c r="AX158" s="12" t="s">
        <v>76</v>
      </c>
      <c r="AY158" s="243" t="s">
        <v>139</v>
      </c>
    </row>
    <row r="159" s="1" customFormat="1" ht="24" customHeight="1">
      <c r="B159" s="36"/>
      <c r="C159" s="217" t="s">
        <v>412</v>
      </c>
      <c r="D159" s="217" t="s">
        <v>141</v>
      </c>
      <c r="E159" s="218" t="s">
        <v>413</v>
      </c>
      <c r="F159" s="219" t="s">
        <v>414</v>
      </c>
      <c r="G159" s="220" t="s">
        <v>254</v>
      </c>
      <c r="H159" s="221">
        <v>2</v>
      </c>
      <c r="I159" s="222"/>
      <c r="J159" s="223">
        <f>ROUND(I159*H159,2)</f>
        <v>0</v>
      </c>
      <c r="K159" s="219" t="s">
        <v>145</v>
      </c>
      <c r="L159" s="41"/>
      <c r="M159" s="224" t="s">
        <v>19</v>
      </c>
      <c r="N159" s="225" t="s">
        <v>40</v>
      </c>
      <c r="O159" s="81"/>
      <c r="P159" s="226">
        <f>O159*H159</f>
        <v>0</v>
      </c>
      <c r="Q159" s="226">
        <v>0.00012</v>
      </c>
      <c r="R159" s="226">
        <f>Q159*H159</f>
        <v>0.00024000000000000001</v>
      </c>
      <c r="S159" s="226">
        <v>0</v>
      </c>
      <c r="T159" s="227">
        <f>S159*H159</f>
        <v>0</v>
      </c>
      <c r="AR159" s="228" t="s">
        <v>76</v>
      </c>
      <c r="AT159" s="228" t="s">
        <v>141</v>
      </c>
      <c r="AU159" s="228" t="s">
        <v>78</v>
      </c>
      <c r="AY159" s="15" t="s">
        <v>139</v>
      </c>
      <c r="BE159" s="229">
        <f>IF(N159="základní",J159,0)</f>
        <v>0</v>
      </c>
      <c r="BF159" s="229">
        <f>IF(N159="snížená",J159,0)</f>
        <v>0</v>
      </c>
      <c r="BG159" s="229">
        <f>IF(N159="zákl. přenesená",J159,0)</f>
        <v>0</v>
      </c>
      <c r="BH159" s="229">
        <f>IF(N159="sníž. přenesená",J159,0)</f>
        <v>0</v>
      </c>
      <c r="BI159" s="229">
        <f>IF(N159="nulová",J159,0)</f>
        <v>0</v>
      </c>
      <c r="BJ159" s="15" t="s">
        <v>76</v>
      </c>
      <c r="BK159" s="229">
        <f>ROUND(I159*H159,2)</f>
        <v>0</v>
      </c>
      <c r="BL159" s="15" t="s">
        <v>76</v>
      </c>
      <c r="BM159" s="228" t="s">
        <v>415</v>
      </c>
    </row>
    <row r="160" s="1" customFormat="1" ht="24" customHeight="1">
      <c r="B160" s="36"/>
      <c r="C160" s="244" t="s">
        <v>224</v>
      </c>
      <c r="D160" s="244" t="s">
        <v>221</v>
      </c>
      <c r="E160" s="245" t="s">
        <v>416</v>
      </c>
      <c r="F160" s="246" t="s">
        <v>417</v>
      </c>
      <c r="G160" s="247" t="s">
        <v>254</v>
      </c>
      <c r="H160" s="248">
        <v>2</v>
      </c>
      <c r="I160" s="249"/>
      <c r="J160" s="250">
        <f>ROUND(I160*H160,2)</f>
        <v>0</v>
      </c>
      <c r="K160" s="246" t="s">
        <v>19</v>
      </c>
      <c r="L160" s="251"/>
      <c r="M160" s="252" t="s">
        <v>19</v>
      </c>
      <c r="N160" s="253" t="s">
        <v>40</v>
      </c>
      <c r="O160" s="81"/>
      <c r="P160" s="226">
        <f>O160*H160</f>
        <v>0</v>
      </c>
      <c r="Q160" s="226">
        <v>0</v>
      </c>
      <c r="R160" s="226">
        <f>Q160*H160</f>
        <v>0</v>
      </c>
      <c r="S160" s="226">
        <v>0</v>
      </c>
      <c r="T160" s="227">
        <f>S160*H160</f>
        <v>0</v>
      </c>
      <c r="AR160" s="228" t="s">
        <v>78</v>
      </c>
      <c r="AT160" s="228" t="s">
        <v>221</v>
      </c>
      <c r="AU160" s="228" t="s">
        <v>78</v>
      </c>
      <c r="AY160" s="15" t="s">
        <v>139</v>
      </c>
      <c r="BE160" s="229">
        <f>IF(N160="základní",J160,0)</f>
        <v>0</v>
      </c>
      <c r="BF160" s="229">
        <f>IF(N160="snížená",J160,0)</f>
        <v>0</v>
      </c>
      <c r="BG160" s="229">
        <f>IF(N160="zákl. přenesená",J160,0)</f>
        <v>0</v>
      </c>
      <c r="BH160" s="229">
        <f>IF(N160="sníž. přenesená",J160,0)</f>
        <v>0</v>
      </c>
      <c r="BI160" s="229">
        <f>IF(N160="nulová",J160,0)</f>
        <v>0</v>
      </c>
      <c r="BJ160" s="15" t="s">
        <v>76</v>
      </c>
      <c r="BK160" s="229">
        <f>ROUND(I160*H160,2)</f>
        <v>0</v>
      </c>
      <c r="BL160" s="15" t="s">
        <v>76</v>
      </c>
      <c r="BM160" s="228" t="s">
        <v>418</v>
      </c>
    </row>
    <row r="161" s="12" customFormat="1">
      <c r="B161" s="233"/>
      <c r="C161" s="234"/>
      <c r="D161" s="230" t="s">
        <v>150</v>
      </c>
      <c r="E161" s="235" t="s">
        <v>19</v>
      </c>
      <c r="F161" s="236" t="s">
        <v>313</v>
      </c>
      <c r="G161" s="234"/>
      <c r="H161" s="237">
        <v>2</v>
      </c>
      <c r="I161" s="238"/>
      <c r="J161" s="234"/>
      <c r="K161" s="234"/>
      <c r="L161" s="239"/>
      <c r="M161" s="240"/>
      <c r="N161" s="241"/>
      <c r="O161" s="241"/>
      <c r="P161" s="241"/>
      <c r="Q161" s="241"/>
      <c r="R161" s="241"/>
      <c r="S161" s="241"/>
      <c r="T161" s="242"/>
      <c r="AT161" s="243" t="s">
        <v>150</v>
      </c>
      <c r="AU161" s="243" t="s">
        <v>78</v>
      </c>
      <c r="AV161" s="12" t="s">
        <v>78</v>
      </c>
      <c r="AW161" s="12" t="s">
        <v>31</v>
      </c>
      <c r="AX161" s="12" t="s">
        <v>69</v>
      </c>
      <c r="AY161" s="243" t="s">
        <v>139</v>
      </c>
    </row>
    <row r="162" s="1" customFormat="1" ht="24" customHeight="1">
      <c r="B162" s="36"/>
      <c r="C162" s="217" t="s">
        <v>419</v>
      </c>
      <c r="D162" s="217" t="s">
        <v>141</v>
      </c>
      <c r="E162" s="218" t="s">
        <v>420</v>
      </c>
      <c r="F162" s="219" t="s">
        <v>421</v>
      </c>
      <c r="G162" s="220" t="s">
        <v>254</v>
      </c>
      <c r="H162" s="221">
        <v>4</v>
      </c>
      <c r="I162" s="222"/>
      <c r="J162" s="223">
        <f>ROUND(I162*H162,2)</f>
        <v>0</v>
      </c>
      <c r="K162" s="219" t="s">
        <v>145</v>
      </c>
      <c r="L162" s="41"/>
      <c r="M162" s="224" t="s">
        <v>19</v>
      </c>
      <c r="N162" s="225" t="s">
        <v>40</v>
      </c>
      <c r="O162" s="81"/>
      <c r="P162" s="226">
        <f>O162*H162</f>
        <v>0</v>
      </c>
      <c r="Q162" s="226">
        <v>0.00021000000000000001</v>
      </c>
      <c r="R162" s="226">
        <f>Q162*H162</f>
        <v>0.00084000000000000003</v>
      </c>
      <c r="S162" s="226">
        <v>0</v>
      </c>
      <c r="T162" s="227">
        <f>S162*H162</f>
        <v>0</v>
      </c>
      <c r="AR162" s="228" t="s">
        <v>76</v>
      </c>
      <c r="AT162" s="228" t="s">
        <v>141</v>
      </c>
      <c r="AU162" s="228" t="s">
        <v>78</v>
      </c>
      <c r="AY162" s="15" t="s">
        <v>139</v>
      </c>
      <c r="BE162" s="229">
        <f>IF(N162="základní",J162,0)</f>
        <v>0</v>
      </c>
      <c r="BF162" s="229">
        <f>IF(N162="snížená",J162,0)</f>
        <v>0</v>
      </c>
      <c r="BG162" s="229">
        <f>IF(N162="zákl. přenesená",J162,0)</f>
        <v>0</v>
      </c>
      <c r="BH162" s="229">
        <f>IF(N162="sníž. přenesená",J162,0)</f>
        <v>0</v>
      </c>
      <c r="BI162" s="229">
        <f>IF(N162="nulová",J162,0)</f>
        <v>0</v>
      </c>
      <c r="BJ162" s="15" t="s">
        <v>76</v>
      </c>
      <c r="BK162" s="229">
        <f>ROUND(I162*H162,2)</f>
        <v>0</v>
      </c>
      <c r="BL162" s="15" t="s">
        <v>76</v>
      </c>
      <c r="BM162" s="228" t="s">
        <v>422</v>
      </c>
    </row>
    <row r="163" s="1" customFormat="1" ht="24" customHeight="1">
      <c r="B163" s="36"/>
      <c r="C163" s="244" t="s">
        <v>423</v>
      </c>
      <c r="D163" s="244" t="s">
        <v>221</v>
      </c>
      <c r="E163" s="245" t="s">
        <v>424</v>
      </c>
      <c r="F163" s="246" t="s">
        <v>425</v>
      </c>
      <c r="G163" s="247" t="s">
        <v>254</v>
      </c>
      <c r="H163" s="248">
        <v>4</v>
      </c>
      <c r="I163" s="249"/>
      <c r="J163" s="250">
        <f>ROUND(I163*H163,2)</f>
        <v>0</v>
      </c>
      <c r="K163" s="246" t="s">
        <v>19</v>
      </c>
      <c r="L163" s="251"/>
      <c r="M163" s="252" t="s">
        <v>19</v>
      </c>
      <c r="N163" s="253" t="s">
        <v>40</v>
      </c>
      <c r="O163" s="81"/>
      <c r="P163" s="226">
        <f>O163*H163</f>
        <v>0</v>
      </c>
      <c r="Q163" s="226">
        <v>0</v>
      </c>
      <c r="R163" s="226">
        <f>Q163*H163</f>
        <v>0</v>
      </c>
      <c r="S163" s="226">
        <v>0</v>
      </c>
      <c r="T163" s="227">
        <f>S163*H163</f>
        <v>0</v>
      </c>
      <c r="AR163" s="228" t="s">
        <v>78</v>
      </c>
      <c r="AT163" s="228" t="s">
        <v>221</v>
      </c>
      <c r="AU163" s="228" t="s">
        <v>78</v>
      </c>
      <c r="AY163" s="15" t="s">
        <v>139</v>
      </c>
      <c r="BE163" s="229">
        <f>IF(N163="základní",J163,0)</f>
        <v>0</v>
      </c>
      <c r="BF163" s="229">
        <f>IF(N163="snížená",J163,0)</f>
        <v>0</v>
      </c>
      <c r="BG163" s="229">
        <f>IF(N163="zákl. přenesená",J163,0)</f>
        <v>0</v>
      </c>
      <c r="BH163" s="229">
        <f>IF(N163="sníž. přenesená",J163,0)</f>
        <v>0</v>
      </c>
      <c r="BI163" s="229">
        <f>IF(N163="nulová",J163,0)</f>
        <v>0</v>
      </c>
      <c r="BJ163" s="15" t="s">
        <v>76</v>
      </c>
      <c r="BK163" s="229">
        <f>ROUND(I163*H163,2)</f>
        <v>0</v>
      </c>
      <c r="BL163" s="15" t="s">
        <v>76</v>
      </c>
      <c r="BM163" s="228" t="s">
        <v>426</v>
      </c>
    </row>
    <row r="164" s="12" customFormat="1">
      <c r="B164" s="233"/>
      <c r="C164" s="234"/>
      <c r="D164" s="230" t="s">
        <v>150</v>
      </c>
      <c r="E164" s="235" t="s">
        <v>19</v>
      </c>
      <c r="F164" s="236" t="s">
        <v>337</v>
      </c>
      <c r="G164" s="234"/>
      <c r="H164" s="237">
        <v>4</v>
      </c>
      <c r="I164" s="238"/>
      <c r="J164" s="234"/>
      <c r="K164" s="234"/>
      <c r="L164" s="239"/>
      <c r="M164" s="240"/>
      <c r="N164" s="241"/>
      <c r="O164" s="241"/>
      <c r="P164" s="241"/>
      <c r="Q164" s="241"/>
      <c r="R164" s="241"/>
      <c r="S164" s="241"/>
      <c r="T164" s="242"/>
      <c r="AT164" s="243" t="s">
        <v>150</v>
      </c>
      <c r="AU164" s="243" t="s">
        <v>78</v>
      </c>
      <c r="AV164" s="12" t="s">
        <v>78</v>
      </c>
      <c r="AW164" s="12" t="s">
        <v>31</v>
      </c>
      <c r="AX164" s="12" t="s">
        <v>69</v>
      </c>
      <c r="AY164" s="243" t="s">
        <v>139</v>
      </c>
    </row>
    <row r="165" s="1" customFormat="1" ht="16.5" customHeight="1">
      <c r="B165" s="36"/>
      <c r="C165" s="217" t="s">
        <v>427</v>
      </c>
      <c r="D165" s="217" t="s">
        <v>141</v>
      </c>
      <c r="E165" s="218" t="s">
        <v>428</v>
      </c>
      <c r="F165" s="219" t="s">
        <v>429</v>
      </c>
      <c r="G165" s="220" t="s">
        <v>254</v>
      </c>
      <c r="H165" s="221">
        <v>8</v>
      </c>
      <c r="I165" s="222"/>
      <c r="J165" s="223">
        <f>ROUND(I165*H165,2)</f>
        <v>0</v>
      </c>
      <c r="K165" s="219" t="s">
        <v>145</v>
      </c>
      <c r="L165" s="41"/>
      <c r="M165" s="224" t="s">
        <v>19</v>
      </c>
      <c r="N165" s="225" t="s">
        <v>40</v>
      </c>
      <c r="O165" s="81"/>
      <c r="P165" s="226">
        <f>O165*H165</f>
        <v>0</v>
      </c>
      <c r="Q165" s="226">
        <v>0</v>
      </c>
      <c r="R165" s="226">
        <f>Q165*H165</f>
        <v>0</v>
      </c>
      <c r="S165" s="226">
        <v>0</v>
      </c>
      <c r="T165" s="227">
        <f>S165*H165</f>
        <v>0</v>
      </c>
      <c r="AR165" s="228" t="s">
        <v>76</v>
      </c>
      <c r="AT165" s="228" t="s">
        <v>141</v>
      </c>
      <c r="AU165" s="228" t="s">
        <v>78</v>
      </c>
      <c r="AY165" s="15" t="s">
        <v>139</v>
      </c>
      <c r="BE165" s="229">
        <f>IF(N165="základní",J165,0)</f>
        <v>0</v>
      </c>
      <c r="BF165" s="229">
        <f>IF(N165="snížená",J165,0)</f>
        <v>0</v>
      </c>
      <c r="BG165" s="229">
        <f>IF(N165="zákl. přenesená",J165,0)</f>
        <v>0</v>
      </c>
      <c r="BH165" s="229">
        <f>IF(N165="sníž. přenesená",J165,0)</f>
        <v>0</v>
      </c>
      <c r="BI165" s="229">
        <f>IF(N165="nulová",J165,0)</f>
        <v>0</v>
      </c>
      <c r="BJ165" s="15" t="s">
        <v>76</v>
      </c>
      <c r="BK165" s="229">
        <f>ROUND(I165*H165,2)</f>
        <v>0</v>
      </c>
      <c r="BL165" s="15" t="s">
        <v>76</v>
      </c>
      <c r="BM165" s="228" t="s">
        <v>430</v>
      </c>
    </row>
    <row r="166" s="1" customFormat="1" ht="24" customHeight="1">
      <c r="B166" s="36"/>
      <c r="C166" s="244" t="s">
        <v>431</v>
      </c>
      <c r="D166" s="244" t="s">
        <v>221</v>
      </c>
      <c r="E166" s="245" t="s">
        <v>432</v>
      </c>
      <c r="F166" s="246" t="s">
        <v>433</v>
      </c>
      <c r="G166" s="247" t="s">
        <v>278</v>
      </c>
      <c r="H166" s="248">
        <v>8</v>
      </c>
      <c r="I166" s="249"/>
      <c r="J166" s="250">
        <f>ROUND(I166*H166,2)</f>
        <v>0</v>
      </c>
      <c r="K166" s="246" t="s">
        <v>19</v>
      </c>
      <c r="L166" s="251"/>
      <c r="M166" s="252" t="s">
        <v>19</v>
      </c>
      <c r="N166" s="253" t="s">
        <v>40</v>
      </c>
      <c r="O166" s="81"/>
      <c r="P166" s="226">
        <f>O166*H166</f>
        <v>0</v>
      </c>
      <c r="Q166" s="226">
        <v>0</v>
      </c>
      <c r="R166" s="226">
        <f>Q166*H166</f>
        <v>0</v>
      </c>
      <c r="S166" s="226">
        <v>0</v>
      </c>
      <c r="T166" s="227">
        <f>S166*H166</f>
        <v>0</v>
      </c>
      <c r="AR166" s="228" t="s">
        <v>78</v>
      </c>
      <c r="AT166" s="228" t="s">
        <v>221</v>
      </c>
      <c r="AU166" s="228" t="s">
        <v>78</v>
      </c>
      <c r="AY166" s="15" t="s">
        <v>139</v>
      </c>
      <c r="BE166" s="229">
        <f>IF(N166="základní",J166,0)</f>
        <v>0</v>
      </c>
      <c r="BF166" s="229">
        <f>IF(N166="snížená",J166,0)</f>
        <v>0</v>
      </c>
      <c r="BG166" s="229">
        <f>IF(N166="zákl. přenesená",J166,0)</f>
        <v>0</v>
      </c>
      <c r="BH166" s="229">
        <f>IF(N166="sníž. přenesená",J166,0)</f>
        <v>0</v>
      </c>
      <c r="BI166" s="229">
        <f>IF(N166="nulová",J166,0)</f>
        <v>0</v>
      </c>
      <c r="BJ166" s="15" t="s">
        <v>76</v>
      </c>
      <c r="BK166" s="229">
        <f>ROUND(I166*H166,2)</f>
        <v>0</v>
      </c>
      <c r="BL166" s="15" t="s">
        <v>76</v>
      </c>
      <c r="BM166" s="228" t="s">
        <v>434</v>
      </c>
    </row>
    <row r="167" s="12" customFormat="1">
      <c r="B167" s="233"/>
      <c r="C167" s="234"/>
      <c r="D167" s="230" t="s">
        <v>150</v>
      </c>
      <c r="E167" s="235" t="s">
        <v>19</v>
      </c>
      <c r="F167" s="236" t="s">
        <v>435</v>
      </c>
      <c r="G167" s="234"/>
      <c r="H167" s="237">
        <v>8</v>
      </c>
      <c r="I167" s="238"/>
      <c r="J167" s="234"/>
      <c r="K167" s="234"/>
      <c r="L167" s="239"/>
      <c r="M167" s="240"/>
      <c r="N167" s="241"/>
      <c r="O167" s="241"/>
      <c r="P167" s="241"/>
      <c r="Q167" s="241"/>
      <c r="R167" s="241"/>
      <c r="S167" s="241"/>
      <c r="T167" s="242"/>
      <c r="AT167" s="243" t="s">
        <v>150</v>
      </c>
      <c r="AU167" s="243" t="s">
        <v>78</v>
      </c>
      <c r="AV167" s="12" t="s">
        <v>78</v>
      </c>
      <c r="AW167" s="12" t="s">
        <v>31</v>
      </c>
      <c r="AX167" s="12" t="s">
        <v>69</v>
      </c>
      <c r="AY167" s="243" t="s">
        <v>139</v>
      </c>
    </row>
    <row r="168" s="1" customFormat="1" ht="16.5" customHeight="1">
      <c r="B168" s="36"/>
      <c r="C168" s="217" t="s">
        <v>436</v>
      </c>
      <c r="D168" s="217" t="s">
        <v>141</v>
      </c>
      <c r="E168" s="218" t="s">
        <v>437</v>
      </c>
      <c r="F168" s="219" t="s">
        <v>438</v>
      </c>
      <c r="G168" s="220" t="s">
        <v>254</v>
      </c>
      <c r="H168" s="221">
        <v>4</v>
      </c>
      <c r="I168" s="222"/>
      <c r="J168" s="223">
        <f>ROUND(I168*H168,2)</f>
        <v>0</v>
      </c>
      <c r="K168" s="219" t="s">
        <v>145</v>
      </c>
      <c r="L168" s="41"/>
      <c r="M168" s="224" t="s">
        <v>19</v>
      </c>
      <c r="N168" s="225" t="s">
        <v>40</v>
      </c>
      <c r="O168" s="81"/>
      <c r="P168" s="226">
        <f>O168*H168</f>
        <v>0</v>
      </c>
      <c r="Q168" s="226">
        <v>0</v>
      </c>
      <c r="R168" s="226">
        <f>Q168*H168</f>
        <v>0</v>
      </c>
      <c r="S168" s="226">
        <v>0</v>
      </c>
      <c r="T168" s="227">
        <f>S168*H168</f>
        <v>0</v>
      </c>
      <c r="AR168" s="228" t="s">
        <v>76</v>
      </c>
      <c r="AT168" s="228" t="s">
        <v>141</v>
      </c>
      <c r="AU168" s="228" t="s">
        <v>78</v>
      </c>
      <c r="AY168" s="15" t="s">
        <v>139</v>
      </c>
      <c r="BE168" s="229">
        <f>IF(N168="základní",J168,0)</f>
        <v>0</v>
      </c>
      <c r="BF168" s="229">
        <f>IF(N168="snížená",J168,0)</f>
        <v>0</v>
      </c>
      <c r="BG168" s="229">
        <f>IF(N168="zákl. přenesená",J168,0)</f>
        <v>0</v>
      </c>
      <c r="BH168" s="229">
        <f>IF(N168="sníž. přenesená",J168,0)</f>
        <v>0</v>
      </c>
      <c r="BI168" s="229">
        <f>IF(N168="nulová",J168,0)</f>
        <v>0</v>
      </c>
      <c r="BJ168" s="15" t="s">
        <v>76</v>
      </c>
      <c r="BK168" s="229">
        <f>ROUND(I168*H168,2)</f>
        <v>0</v>
      </c>
      <c r="BL168" s="15" t="s">
        <v>76</v>
      </c>
      <c r="BM168" s="228" t="s">
        <v>439</v>
      </c>
    </row>
    <row r="169" s="1" customFormat="1" ht="24" customHeight="1">
      <c r="B169" s="36"/>
      <c r="C169" s="244" t="s">
        <v>440</v>
      </c>
      <c r="D169" s="244" t="s">
        <v>221</v>
      </c>
      <c r="E169" s="245" t="s">
        <v>441</v>
      </c>
      <c r="F169" s="246" t="s">
        <v>442</v>
      </c>
      <c r="G169" s="247" t="s">
        <v>278</v>
      </c>
      <c r="H169" s="248">
        <v>4</v>
      </c>
      <c r="I169" s="249"/>
      <c r="J169" s="250">
        <f>ROUND(I169*H169,2)</f>
        <v>0</v>
      </c>
      <c r="K169" s="246" t="s">
        <v>19</v>
      </c>
      <c r="L169" s="251"/>
      <c r="M169" s="252" t="s">
        <v>19</v>
      </c>
      <c r="N169" s="253" t="s">
        <v>40</v>
      </c>
      <c r="O169" s="81"/>
      <c r="P169" s="226">
        <f>O169*H169</f>
        <v>0</v>
      </c>
      <c r="Q169" s="226">
        <v>0</v>
      </c>
      <c r="R169" s="226">
        <f>Q169*H169</f>
        <v>0</v>
      </c>
      <c r="S169" s="226">
        <v>0</v>
      </c>
      <c r="T169" s="227">
        <f>S169*H169</f>
        <v>0</v>
      </c>
      <c r="AR169" s="228" t="s">
        <v>78</v>
      </c>
      <c r="AT169" s="228" t="s">
        <v>221</v>
      </c>
      <c r="AU169" s="228" t="s">
        <v>78</v>
      </c>
      <c r="AY169" s="15" t="s">
        <v>139</v>
      </c>
      <c r="BE169" s="229">
        <f>IF(N169="základní",J169,0)</f>
        <v>0</v>
      </c>
      <c r="BF169" s="229">
        <f>IF(N169="snížená",J169,0)</f>
        <v>0</v>
      </c>
      <c r="BG169" s="229">
        <f>IF(N169="zákl. přenesená",J169,0)</f>
        <v>0</v>
      </c>
      <c r="BH169" s="229">
        <f>IF(N169="sníž. přenesená",J169,0)</f>
        <v>0</v>
      </c>
      <c r="BI169" s="229">
        <f>IF(N169="nulová",J169,0)</f>
        <v>0</v>
      </c>
      <c r="BJ169" s="15" t="s">
        <v>76</v>
      </c>
      <c r="BK169" s="229">
        <f>ROUND(I169*H169,2)</f>
        <v>0</v>
      </c>
      <c r="BL169" s="15" t="s">
        <v>76</v>
      </c>
      <c r="BM169" s="228" t="s">
        <v>443</v>
      </c>
    </row>
    <row r="170" s="12" customFormat="1">
      <c r="B170" s="233"/>
      <c r="C170" s="234"/>
      <c r="D170" s="230" t="s">
        <v>150</v>
      </c>
      <c r="E170" s="235" t="s">
        <v>19</v>
      </c>
      <c r="F170" s="236" t="s">
        <v>337</v>
      </c>
      <c r="G170" s="234"/>
      <c r="H170" s="237">
        <v>4</v>
      </c>
      <c r="I170" s="238"/>
      <c r="J170" s="234"/>
      <c r="K170" s="234"/>
      <c r="L170" s="239"/>
      <c r="M170" s="255"/>
      <c r="N170" s="256"/>
      <c r="O170" s="256"/>
      <c r="P170" s="256"/>
      <c r="Q170" s="256"/>
      <c r="R170" s="256"/>
      <c r="S170" s="256"/>
      <c r="T170" s="257"/>
      <c r="AT170" s="243" t="s">
        <v>150</v>
      </c>
      <c r="AU170" s="243" t="s">
        <v>78</v>
      </c>
      <c r="AV170" s="12" t="s">
        <v>78</v>
      </c>
      <c r="AW170" s="12" t="s">
        <v>31</v>
      </c>
      <c r="AX170" s="12" t="s">
        <v>69</v>
      </c>
      <c r="AY170" s="243" t="s">
        <v>139</v>
      </c>
    </row>
    <row r="171" s="1" customFormat="1" ht="6.96" customHeight="1">
      <c r="B171" s="56"/>
      <c r="C171" s="57"/>
      <c r="D171" s="57"/>
      <c r="E171" s="57"/>
      <c r="F171" s="57"/>
      <c r="G171" s="57"/>
      <c r="H171" s="57"/>
      <c r="I171" s="168"/>
      <c r="J171" s="57"/>
      <c r="K171" s="57"/>
      <c r="L171" s="41"/>
    </row>
  </sheetData>
  <sheetProtection sheet="1" autoFilter="0" formatColumns="0" formatRows="0" objects="1" scenarios="1" spinCount="100000" saltValue="5P1TWk+WWmbRYbgHxBNU8tWHOfnBn8UtlvhzismCTL1o3kO29iiAjKDgUCgYQFCw6TdNkUdgQis4c9HsGUhf7g==" hashValue="7VXOePgrMQdONuu+1O1SCg4bkldas0p5/pEJHIpuKEAuP4YF47eJparLKCCs7v6QTfAXjlcJfrDHciPfpJ9Urg==" algorithmName="SHA-512" password="CC35"/>
  <autoFilter ref="C90:K170"/>
  <mergeCells count="12">
    <mergeCell ref="E7:H7"/>
    <mergeCell ref="E9:H9"/>
    <mergeCell ref="E11:H11"/>
    <mergeCell ref="E20:H20"/>
    <mergeCell ref="E29:H29"/>
    <mergeCell ref="E50:H50"/>
    <mergeCell ref="E52:H52"/>
    <mergeCell ref="E54:H54"/>
    <mergeCell ref="E79:H79"/>
    <mergeCell ref="E81:H81"/>
    <mergeCell ref="E83:H8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50.83" customWidth="1"/>
    <col min="7" max="7" width="7" customWidth="1"/>
    <col min="8" max="8" width="11.5" customWidth="1"/>
    <col min="9" max="9" width="20.17" style="135"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5" t="s">
        <v>89</v>
      </c>
    </row>
    <row r="3" ht="6.96" customHeight="1">
      <c r="B3" s="136"/>
      <c r="C3" s="137"/>
      <c r="D3" s="137"/>
      <c r="E3" s="137"/>
      <c r="F3" s="137"/>
      <c r="G3" s="137"/>
      <c r="H3" s="137"/>
      <c r="I3" s="138"/>
      <c r="J3" s="137"/>
      <c r="K3" s="137"/>
      <c r="L3" s="18"/>
      <c r="AT3" s="15" t="s">
        <v>78</v>
      </c>
    </row>
    <row r="4" ht="24.96" customHeight="1">
      <c r="B4" s="18"/>
      <c r="D4" s="139" t="s">
        <v>105</v>
      </c>
      <c r="L4" s="18"/>
      <c r="M4" s="140" t="s">
        <v>10</v>
      </c>
      <c r="AT4" s="15" t="s">
        <v>4</v>
      </c>
    </row>
    <row r="5" ht="6.96" customHeight="1">
      <c r="B5" s="18"/>
      <c r="L5" s="18"/>
    </row>
    <row r="6" ht="12" customHeight="1">
      <c r="B6" s="18"/>
      <c r="D6" s="141" t="s">
        <v>16</v>
      </c>
      <c r="L6" s="18"/>
    </row>
    <row r="7" ht="16.5" customHeight="1">
      <c r="B7" s="18"/>
      <c r="E7" s="142" t="str">
        <f>'Rekapitulace stavby'!K6</f>
        <v>Oprava topného systému a kalového hospodářství na ČOV Vrchlabí - Podhůří</v>
      </c>
      <c r="F7" s="141"/>
      <c r="G7" s="141"/>
      <c r="H7" s="141"/>
      <c r="L7" s="18"/>
    </row>
    <row r="8" ht="12" customHeight="1">
      <c r="B8" s="18"/>
      <c r="D8" s="141" t="s">
        <v>106</v>
      </c>
      <c r="L8" s="18"/>
    </row>
    <row r="9" s="1" customFormat="1" ht="16.5" customHeight="1">
      <c r="B9" s="41"/>
      <c r="E9" s="142" t="s">
        <v>107</v>
      </c>
      <c r="F9" s="1"/>
      <c r="G9" s="1"/>
      <c r="H9" s="1"/>
      <c r="I9" s="143"/>
      <c r="L9" s="41"/>
    </row>
    <row r="10" s="1" customFormat="1" ht="12" customHeight="1">
      <c r="B10" s="41"/>
      <c r="D10" s="141" t="s">
        <v>108</v>
      </c>
      <c r="I10" s="143"/>
      <c r="L10" s="41"/>
    </row>
    <row r="11" s="1" customFormat="1" ht="36.96" customHeight="1">
      <c r="B11" s="41"/>
      <c r="E11" s="144" t="s">
        <v>444</v>
      </c>
      <c r="F11" s="1"/>
      <c r="G11" s="1"/>
      <c r="H11" s="1"/>
      <c r="I11" s="143"/>
      <c r="L11" s="41"/>
    </row>
    <row r="12" s="1" customFormat="1">
      <c r="B12" s="41"/>
      <c r="I12" s="143"/>
      <c r="L12" s="41"/>
    </row>
    <row r="13" s="1" customFormat="1" ht="12" customHeight="1">
      <c r="B13" s="41"/>
      <c r="D13" s="141" t="s">
        <v>18</v>
      </c>
      <c r="F13" s="130" t="s">
        <v>19</v>
      </c>
      <c r="I13" s="145" t="s">
        <v>20</v>
      </c>
      <c r="J13" s="130" t="s">
        <v>19</v>
      </c>
      <c r="L13" s="41"/>
    </row>
    <row r="14" s="1" customFormat="1" ht="12" customHeight="1">
      <c r="B14" s="41"/>
      <c r="D14" s="141" t="s">
        <v>21</v>
      </c>
      <c r="F14" s="130" t="s">
        <v>22</v>
      </c>
      <c r="I14" s="145" t="s">
        <v>23</v>
      </c>
      <c r="J14" s="146" t="str">
        <f>'Rekapitulace stavby'!AN8</f>
        <v>27. 5. 2019</v>
      </c>
      <c r="L14" s="41"/>
    </row>
    <row r="15" s="1" customFormat="1" ht="10.8" customHeight="1">
      <c r="B15" s="41"/>
      <c r="I15" s="143"/>
      <c r="L15" s="41"/>
    </row>
    <row r="16" s="1" customFormat="1" ht="12" customHeight="1">
      <c r="B16" s="41"/>
      <c r="D16" s="141" t="s">
        <v>25</v>
      </c>
      <c r="I16" s="145" t="s">
        <v>26</v>
      </c>
      <c r="J16" s="130" t="str">
        <f>IF('Rekapitulace stavby'!AN10="","",'Rekapitulace stavby'!AN10)</f>
        <v/>
      </c>
      <c r="L16" s="41"/>
    </row>
    <row r="17" s="1" customFormat="1" ht="18" customHeight="1">
      <c r="B17" s="41"/>
      <c r="E17" s="130" t="str">
        <f>IF('Rekapitulace stavby'!E11="","",'Rekapitulace stavby'!E11)</f>
        <v xml:space="preserve"> </v>
      </c>
      <c r="I17" s="145" t="s">
        <v>27</v>
      </c>
      <c r="J17" s="130" t="str">
        <f>IF('Rekapitulace stavby'!AN11="","",'Rekapitulace stavby'!AN11)</f>
        <v/>
      </c>
      <c r="L17" s="41"/>
    </row>
    <row r="18" s="1" customFormat="1" ht="6.96" customHeight="1">
      <c r="B18" s="41"/>
      <c r="I18" s="143"/>
      <c r="L18" s="41"/>
    </row>
    <row r="19" s="1" customFormat="1" ht="12" customHeight="1">
      <c r="B19" s="41"/>
      <c r="D19" s="141" t="s">
        <v>28</v>
      </c>
      <c r="I19" s="145" t="s">
        <v>26</v>
      </c>
      <c r="J19" s="31" t="str">
        <f>'Rekapitulace stavby'!AN13</f>
        <v>Vyplň údaj</v>
      </c>
      <c r="L19" s="41"/>
    </row>
    <row r="20" s="1" customFormat="1" ht="18" customHeight="1">
      <c r="B20" s="41"/>
      <c r="E20" s="31" t="str">
        <f>'Rekapitulace stavby'!E14</f>
        <v>Vyplň údaj</v>
      </c>
      <c r="F20" s="130"/>
      <c r="G20" s="130"/>
      <c r="H20" s="130"/>
      <c r="I20" s="145" t="s">
        <v>27</v>
      </c>
      <c r="J20" s="31" t="str">
        <f>'Rekapitulace stavby'!AN14</f>
        <v>Vyplň údaj</v>
      </c>
      <c r="L20" s="41"/>
    </row>
    <row r="21" s="1" customFormat="1" ht="6.96" customHeight="1">
      <c r="B21" s="41"/>
      <c r="I21" s="143"/>
      <c r="L21" s="41"/>
    </row>
    <row r="22" s="1" customFormat="1" ht="12" customHeight="1">
      <c r="B22" s="41"/>
      <c r="D22" s="141" t="s">
        <v>30</v>
      </c>
      <c r="I22" s="145" t="s">
        <v>26</v>
      </c>
      <c r="J22" s="130" t="str">
        <f>IF('Rekapitulace stavby'!AN16="","",'Rekapitulace stavby'!AN16)</f>
        <v/>
      </c>
      <c r="L22" s="41"/>
    </row>
    <row r="23" s="1" customFormat="1" ht="18" customHeight="1">
      <c r="B23" s="41"/>
      <c r="E23" s="130" t="str">
        <f>IF('Rekapitulace stavby'!E17="","",'Rekapitulace stavby'!E17)</f>
        <v xml:space="preserve"> </v>
      </c>
      <c r="I23" s="145" t="s">
        <v>27</v>
      </c>
      <c r="J23" s="130" t="str">
        <f>IF('Rekapitulace stavby'!AN17="","",'Rekapitulace stavby'!AN17)</f>
        <v/>
      </c>
      <c r="L23" s="41"/>
    </row>
    <row r="24" s="1" customFormat="1" ht="6.96" customHeight="1">
      <c r="B24" s="41"/>
      <c r="I24" s="143"/>
      <c r="L24" s="41"/>
    </row>
    <row r="25" s="1" customFormat="1" ht="12" customHeight="1">
      <c r="B25" s="41"/>
      <c r="D25" s="141" t="s">
        <v>32</v>
      </c>
      <c r="I25" s="145" t="s">
        <v>26</v>
      </c>
      <c r="J25" s="130" t="str">
        <f>IF('Rekapitulace stavby'!AN19="","",'Rekapitulace stavby'!AN19)</f>
        <v/>
      </c>
      <c r="L25" s="41"/>
    </row>
    <row r="26" s="1" customFormat="1" ht="18" customHeight="1">
      <c r="B26" s="41"/>
      <c r="E26" s="130" t="str">
        <f>IF('Rekapitulace stavby'!E20="","",'Rekapitulace stavby'!E20)</f>
        <v xml:space="preserve"> </v>
      </c>
      <c r="I26" s="145" t="s">
        <v>27</v>
      </c>
      <c r="J26" s="130" t="str">
        <f>IF('Rekapitulace stavby'!AN20="","",'Rekapitulace stavby'!AN20)</f>
        <v/>
      </c>
      <c r="L26" s="41"/>
    </row>
    <row r="27" s="1" customFormat="1" ht="6.96" customHeight="1">
      <c r="B27" s="41"/>
      <c r="I27" s="143"/>
      <c r="L27" s="41"/>
    </row>
    <row r="28" s="1" customFormat="1" ht="12" customHeight="1">
      <c r="B28" s="41"/>
      <c r="D28" s="141" t="s">
        <v>33</v>
      </c>
      <c r="I28" s="143"/>
      <c r="L28" s="41"/>
    </row>
    <row r="29" s="7" customFormat="1" ht="16.5" customHeight="1">
      <c r="B29" s="147"/>
      <c r="E29" s="148" t="s">
        <v>19</v>
      </c>
      <c r="F29" s="148"/>
      <c r="G29" s="148"/>
      <c r="H29" s="148"/>
      <c r="I29" s="149"/>
      <c r="L29" s="147"/>
    </row>
    <row r="30" s="1" customFormat="1" ht="6.96" customHeight="1">
      <c r="B30" s="41"/>
      <c r="I30" s="143"/>
      <c r="L30" s="41"/>
    </row>
    <row r="31" s="1" customFormat="1" ht="6.96" customHeight="1">
      <c r="B31" s="41"/>
      <c r="D31" s="73"/>
      <c r="E31" s="73"/>
      <c r="F31" s="73"/>
      <c r="G31" s="73"/>
      <c r="H31" s="73"/>
      <c r="I31" s="150"/>
      <c r="J31" s="73"/>
      <c r="K31" s="73"/>
      <c r="L31" s="41"/>
    </row>
    <row r="32" s="1" customFormat="1" ht="25.44" customHeight="1">
      <c r="B32" s="41"/>
      <c r="D32" s="151" t="s">
        <v>35</v>
      </c>
      <c r="I32" s="143"/>
      <c r="J32" s="152">
        <f>ROUND(J91, 2)</f>
        <v>0</v>
      </c>
      <c r="L32" s="41"/>
    </row>
    <row r="33" s="1" customFormat="1" ht="6.96" customHeight="1">
      <c r="B33" s="41"/>
      <c r="D33" s="73"/>
      <c r="E33" s="73"/>
      <c r="F33" s="73"/>
      <c r="G33" s="73"/>
      <c r="H33" s="73"/>
      <c r="I33" s="150"/>
      <c r="J33" s="73"/>
      <c r="K33" s="73"/>
      <c r="L33" s="41"/>
    </row>
    <row r="34" s="1" customFormat="1" ht="14.4" customHeight="1">
      <c r="B34" s="41"/>
      <c r="F34" s="153" t="s">
        <v>37</v>
      </c>
      <c r="I34" s="154" t="s">
        <v>36</v>
      </c>
      <c r="J34" s="153" t="s">
        <v>38</v>
      </c>
      <c r="L34" s="41"/>
    </row>
    <row r="35" s="1" customFormat="1" ht="14.4" customHeight="1">
      <c r="B35" s="41"/>
      <c r="D35" s="155" t="s">
        <v>39</v>
      </c>
      <c r="E35" s="141" t="s">
        <v>40</v>
      </c>
      <c r="F35" s="156">
        <f>ROUND((SUM(BE91:BE164)),  2)</f>
        <v>0</v>
      </c>
      <c r="I35" s="157">
        <v>0.20999999999999999</v>
      </c>
      <c r="J35" s="156">
        <f>ROUND(((SUM(BE91:BE164))*I35),  2)</f>
        <v>0</v>
      </c>
      <c r="L35" s="41"/>
    </row>
    <row r="36" s="1" customFormat="1" ht="14.4" customHeight="1">
      <c r="B36" s="41"/>
      <c r="E36" s="141" t="s">
        <v>41</v>
      </c>
      <c r="F36" s="156">
        <f>ROUND((SUM(BF91:BF164)),  2)</f>
        <v>0</v>
      </c>
      <c r="I36" s="157">
        <v>0.14999999999999999</v>
      </c>
      <c r="J36" s="156">
        <f>ROUND(((SUM(BF91:BF164))*I36),  2)</f>
        <v>0</v>
      </c>
      <c r="L36" s="41"/>
    </row>
    <row r="37" hidden="1" s="1" customFormat="1" ht="14.4" customHeight="1">
      <c r="B37" s="41"/>
      <c r="E37" s="141" t="s">
        <v>42</v>
      </c>
      <c r="F37" s="156">
        <f>ROUND((SUM(BG91:BG164)),  2)</f>
        <v>0</v>
      </c>
      <c r="I37" s="157">
        <v>0.20999999999999999</v>
      </c>
      <c r="J37" s="156">
        <f>0</f>
        <v>0</v>
      </c>
      <c r="L37" s="41"/>
    </row>
    <row r="38" hidden="1" s="1" customFormat="1" ht="14.4" customHeight="1">
      <c r="B38" s="41"/>
      <c r="E38" s="141" t="s">
        <v>43</v>
      </c>
      <c r="F38" s="156">
        <f>ROUND((SUM(BH91:BH164)),  2)</f>
        <v>0</v>
      </c>
      <c r="I38" s="157">
        <v>0.14999999999999999</v>
      </c>
      <c r="J38" s="156">
        <f>0</f>
        <v>0</v>
      </c>
      <c r="L38" s="41"/>
    </row>
    <row r="39" hidden="1" s="1" customFormat="1" ht="14.4" customHeight="1">
      <c r="B39" s="41"/>
      <c r="E39" s="141" t="s">
        <v>44</v>
      </c>
      <c r="F39" s="156">
        <f>ROUND((SUM(BI91:BI164)),  2)</f>
        <v>0</v>
      </c>
      <c r="I39" s="157">
        <v>0</v>
      </c>
      <c r="J39" s="156">
        <f>0</f>
        <v>0</v>
      </c>
      <c r="L39" s="41"/>
    </row>
    <row r="40" s="1" customFormat="1" ht="6.96" customHeight="1">
      <c r="B40" s="41"/>
      <c r="I40" s="143"/>
      <c r="L40" s="41"/>
    </row>
    <row r="41" s="1" customFormat="1" ht="25.44" customHeight="1">
      <c r="B41" s="41"/>
      <c r="C41" s="158"/>
      <c r="D41" s="159" t="s">
        <v>45</v>
      </c>
      <c r="E41" s="160"/>
      <c r="F41" s="160"/>
      <c r="G41" s="161" t="s">
        <v>46</v>
      </c>
      <c r="H41" s="162" t="s">
        <v>47</v>
      </c>
      <c r="I41" s="163"/>
      <c r="J41" s="164">
        <f>SUM(J32:J39)</f>
        <v>0</v>
      </c>
      <c r="K41" s="165"/>
      <c r="L41" s="41"/>
    </row>
    <row r="42" s="1" customFormat="1" ht="14.4" customHeight="1">
      <c r="B42" s="166"/>
      <c r="C42" s="167"/>
      <c r="D42" s="167"/>
      <c r="E42" s="167"/>
      <c r="F42" s="167"/>
      <c r="G42" s="167"/>
      <c r="H42" s="167"/>
      <c r="I42" s="168"/>
      <c r="J42" s="167"/>
      <c r="K42" s="167"/>
      <c r="L42" s="41"/>
    </row>
    <row r="46" s="1" customFormat="1" ht="6.96" customHeight="1">
      <c r="B46" s="169"/>
      <c r="C46" s="170"/>
      <c r="D46" s="170"/>
      <c r="E46" s="170"/>
      <c r="F46" s="170"/>
      <c r="G46" s="170"/>
      <c r="H46" s="170"/>
      <c r="I46" s="171"/>
      <c r="J46" s="170"/>
      <c r="K46" s="170"/>
      <c r="L46" s="41"/>
    </row>
    <row r="47" s="1" customFormat="1" ht="24.96" customHeight="1">
      <c r="B47" s="36"/>
      <c r="C47" s="21" t="s">
        <v>110</v>
      </c>
      <c r="D47" s="37"/>
      <c r="E47" s="37"/>
      <c r="F47" s="37"/>
      <c r="G47" s="37"/>
      <c r="H47" s="37"/>
      <c r="I47" s="143"/>
      <c r="J47" s="37"/>
      <c r="K47" s="37"/>
      <c r="L47" s="41"/>
    </row>
    <row r="48" s="1" customFormat="1" ht="6.96" customHeight="1">
      <c r="B48" s="36"/>
      <c r="C48" s="37"/>
      <c r="D48" s="37"/>
      <c r="E48" s="37"/>
      <c r="F48" s="37"/>
      <c r="G48" s="37"/>
      <c r="H48" s="37"/>
      <c r="I48" s="143"/>
      <c r="J48" s="37"/>
      <c r="K48" s="37"/>
      <c r="L48" s="41"/>
    </row>
    <row r="49" s="1" customFormat="1" ht="12" customHeight="1">
      <c r="B49" s="36"/>
      <c r="C49" s="30" t="s">
        <v>16</v>
      </c>
      <c r="D49" s="37"/>
      <c r="E49" s="37"/>
      <c r="F49" s="37"/>
      <c r="G49" s="37"/>
      <c r="H49" s="37"/>
      <c r="I49" s="143"/>
      <c r="J49" s="37"/>
      <c r="K49" s="37"/>
      <c r="L49" s="41"/>
    </row>
    <row r="50" s="1" customFormat="1" ht="16.5" customHeight="1">
      <c r="B50" s="36"/>
      <c r="C50" s="37"/>
      <c r="D50" s="37"/>
      <c r="E50" s="172" t="str">
        <f>E7</f>
        <v>Oprava topného systému a kalového hospodářství na ČOV Vrchlabí - Podhůří</v>
      </c>
      <c r="F50" s="30"/>
      <c r="G50" s="30"/>
      <c r="H50" s="30"/>
      <c r="I50" s="143"/>
      <c r="J50" s="37"/>
      <c r="K50" s="37"/>
      <c r="L50" s="41"/>
    </row>
    <row r="51" ht="12" customHeight="1">
      <c r="B51" s="19"/>
      <c r="C51" s="30" t="s">
        <v>106</v>
      </c>
      <c r="D51" s="20"/>
      <c r="E51" s="20"/>
      <c r="F51" s="20"/>
      <c r="G51" s="20"/>
      <c r="H51" s="20"/>
      <c r="I51" s="135"/>
      <c r="J51" s="20"/>
      <c r="K51" s="20"/>
      <c r="L51" s="18"/>
    </row>
    <row r="52" s="1" customFormat="1" ht="16.5" customHeight="1">
      <c r="B52" s="36"/>
      <c r="C52" s="37"/>
      <c r="D52" s="37"/>
      <c r="E52" s="172" t="s">
        <v>107</v>
      </c>
      <c r="F52" s="37"/>
      <c r="G52" s="37"/>
      <c r="H52" s="37"/>
      <c r="I52" s="143"/>
      <c r="J52" s="37"/>
      <c r="K52" s="37"/>
      <c r="L52" s="41"/>
    </row>
    <row r="53" s="1" customFormat="1" ht="12" customHeight="1">
      <c r="B53" s="36"/>
      <c r="C53" s="30" t="s">
        <v>108</v>
      </c>
      <c r="D53" s="37"/>
      <c r="E53" s="37"/>
      <c r="F53" s="37"/>
      <c r="G53" s="37"/>
      <c r="H53" s="37"/>
      <c r="I53" s="143"/>
      <c r="J53" s="37"/>
      <c r="K53" s="37"/>
      <c r="L53" s="41"/>
    </row>
    <row r="54" s="1" customFormat="1" ht="16.5" customHeight="1">
      <c r="B54" s="36"/>
      <c r="C54" s="37"/>
      <c r="D54" s="37"/>
      <c r="E54" s="66" t="str">
        <f>E11</f>
        <v>PS101.3 - Rozvod bioplynu</v>
      </c>
      <c r="F54" s="37"/>
      <c r="G54" s="37"/>
      <c r="H54" s="37"/>
      <c r="I54" s="143"/>
      <c r="J54" s="37"/>
      <c r="K54" s="37"/>
      <c r="L54" s="41"/>
    </row>
    <row r="55" s="1" customFormat="1" ht="6.96" customHeight="1">
      <c r="B55" s="36"/>
      <c r="C55" s="37"/>
      <c r="D55" s="37"/>
      <c r="E55" s="37"/>
      <c r="F55" s="37"/>
      <c r="G55" s="37"/>
      <c r="H55" s="37"/>
      <c r="I55" s="143"/>
      <c r="J55" s="37"/>
      <c r="K55" s="37"/>
      <c r="L55" s="41"/>
    </row>
    <row r="56" s="1" customFormat="1" ht="12" customHeight="1">
      <c r="B56" s="36"/>
      <c r="C56" s="30" t="s">
        <v>21</v>
      </c>
      <c r="D56" s="37"/>
      <c r="E56" s="37"/>
      <c r="F56" s="25" t="str">
        <f>F14</f>
        <v xml:space="preserve"> </v>
      </c>
      <c r="G56" s="37"/>
      <c r="H56" s="37"/>
      <c r="I56" s="145" t="s">
        <v>23</v>
      </c>
      <c r="J56" s="69" t="str">
        <f>IF(J14="","",J14)</f>
        <v>27. 5. 2019</v>
      </c>
      <c r="K56" s="37"/>
      <c r="L56" s="41"/>
    </row>
    <row r="57" s="1" customFormat="1" ht="6.96" customHeight="1">
      <c r="B57" s="36"/>
      <c r="C57" s="37"/>
      <c r="D57" s="37"/>
      <c r="E57" s="37"/>
      <c r="F57" s="37"/>
      <c r="G57" s="37"/>
      <c r="H57" s="37"/>
      <c r="I57" s="143"/>
      <c r="J57" s="37"/>
      <c r="K57" s="37"/>
      <c r="L57" s="41"/>
    </row>
    <row r="58" s="1" customFormat="1" ht="15.15" customHeight="1">
      <c r="B58" s="36"/>
      <c r="C58" s="30" t="s">
        <v>25</v>
      </c>
      <c r="D58" s="37"/>
      <c r="E58" s="37"/>
      <c r="F58" s="25" t="str">
        <f>E17</f>
        <v xml:space="preserve"> </v>
      </c>
      <c r="G58" s="37"/>
      <c r="H58" s="37"/>
      <c r="I58" s="145" t="s">
        <v>30</v>
      </c>
      <c r="J58" s="34" t="str">
        <f>E23</f>
        <v xml:space="preserve"> </v>
      </c>
      <c r="K58" s="37"/>
      <c r="L58" s="41"/>
    </row>
    <row r="59" s="1" customFormat="1" ht="15.15" customHeight="1">
      <c r="B59" s="36"/>
      <c r="C59" s="30" t="s">
        <v>28</v>
      </c>
      <c r="D59" s="37"/>
      <c r="E59" s="37"/>
      <c r="F59" s="25" t="str">
        <f>IF(E20="","",E20)</f>
        <v>Vyplň údaj</v>
      </c>
      <c r="G59" s="37"/>
      <c r="H59" s="37"/>
      <c r="I59" s="145" t="s">
        <v>32</v>
      </c>
      <c r="J59" s="34" t="str">
        <f>E26</f>
        <v xml:space="preserve"> </v>
      </c>
      <c r="K59" s="37"/>
      <c r="L59" s="41"/>
    </row>
    <row r="60" s="1" customFormat="1" ht="10.32" customHeight="1">
      <c r="B60" s="36"/>
      <c r="C60" s="37"/>
      <c r="D60" s="37"/>
      <c r="E60" s="37"/>
      <c r="F60" s="37"/>
      <c r="G60" s="37"/>
      <c r="H60" s="37"/>
      <c r="I60" s="143"/>
      <c r="J60" s="37"/>
      <c r="K60" s="37"/>
      <c r="L60" s="41"/>
    </row>
    <row r="61" s="1" customFormat="1" ht="29.28" customHeight="1">
      <c r="B61" s="36"/>
      <c r="C61" s="173" t="s">
        <v>111</v>
      </c>
      <c r="D61" s="174"/>
      <c r="E61" s="174"/>
      <c r="F61" s="174"/>
      <c r="G61" s="174"/>
      <c r="H61" s="174"/>
      <c r="I61" s="175"/>
      <c r="J61" s="176" t="s">
        <v>112</v>
      </c>
      <c r="K61" s="174"/>
      <c r="L61" s="41"/>
    </row>
    <row r="62" s="1" customFormat="1" ht="10.32" customHeight="1">
      <c r="B62" s="36"/>
      <c r="C62" s="37"/>
      <c r="D62" s="37"/>
      <c r="E62" s="37"/>
      <c r="F62" s="37"/>
      <c r="G62" s="37"/>
      <c r="H62" s="37"/>
      <c r="I62" s="143"/>
      <c r="J62" s="37"/>
      <c r="K62" s="37"/>
      <c r="L62" s="41"/>
    </row>
    <row r="63" s="1" customFormat="1" ht="22.8" customHeight="1">
      <c r="B63" s="36"/>
      <c r="C63" s="177" t="s">
        <v>67</v>
      </c>
      <c r="D63" s="37"/>
      <c r="E63" s="37"/>
      <c r="F63" s="37"/>
      <c r="G63" s="37"/>
      <c r="H63" s="37"/>
      <c r="I63" s="143"/>
      <c r="J63" s="99">
        <f>J91</f>
        <v>0</v>
      </c>
      <c r="K63" s="37"/>
      <c r="L63" s="41"/>
      <c r="AU63" s="15" t="s">
        <v>113</v>
      </c>
    </row>
    <row r="64" s="8" customFormat="1" ht="24.96" customHeight="1">
      <c r="B64" s="178"/>
      <c r="C64" s="179"/>
      <c r="D64" s="180" t="s">
        <v>119</v>
      </c>
      <c r="E64" s="181"/>
      <c r="F64" s="181"/>
      <c r="G64" s="181"/>
      <c r="H64" s="181"/>
      <c r="I64" s="182"/>
      <c r="J64" s="183">
        <f>J92</f>
        <v>0</v>
      </c>
      <c r="K64" s="179"/>
      <c r="L64" s="184"/>
    </row>
    <row r="65" s="9" customFormat="1" ht="19.92" customHeight="1">
      <c r="B65" s="185"/>
      <c r="C65" s="122"/>
      <c r="D65" s="186" t="s">
        <v>297</v>
      </c>
      <c r="E65" s="187"/>
      <c r="F65" s="187"/>
      <c r="G65" s="187"/>
      <c r="H65" s="187"/>
      <c r="I65" s="188"/>
      <c r="J65" s="189">
        <f>J93</f>
        <v>0</v>
      </c>
      <c r="K65" s="122"/>
      <c r="L65" s="190"/>
    </row>
    <row r="66" s="9" customFormat="1" ht="19.92" customHeight="1">
      <c r="B66" s="185"/>
      <c r="C66" s="122"/>
      <c r="D66" s="186" t="s">
        <v>298</v>
      </c>
      <c r="E66" s="187"/>
      <c r="F66" s="187"/>
      <c r="G66" s="187"/>
      <c r="H66" s="187"/>
      <c r="I66" s="188"/>
      <c r="J66" s="189">
        <f>J125</f>
        <v>0</v>
      </c>
      <c r="K66" s="122"/>
      <c r="L66" s="190"/>
    </row>
    <row r="67" s="8" customFormat="1" ht="24.96" customHeight="1">
      <c r="B67" s="178"/>
      <c r="C67" s="179"/>
      <c r="D67" s="180" t="s">
        <v>122</v>
      </c>
      <c r="E67" s="181"/>
      <c r="F67" s="181"/>
      <c r="G67" s="181"/>
      <c r="H67" s="181"/>
      <c r="I67" s="182"/>
      <c r="J67" s="183">
        <f>J136</f>
        <v>0</v>
      </c>
      <c r="K67" s="179"/>
      <c r="L67" s="184"/>
    </row>
    <row r="68" s="9" customFormat="1" ht="19.92" customHeight="1">
      <c r="B68" s="185"/>
      <c r="C68" s="122"/>
      <c r="D68" s="186" t="s">
        <v>123</v>
      </c>
      <c r="E68" s="187"/>
      <c r="F68" s="187"/>
      <c r="G68" s="187"/>
      <c r="H68" s="187"/>
      <c r="I68" s="188"/>
      <c r="J68" s="189">
        <f>J137</f>
        <v>0</v>
      </c>
      <c r="K68" s="122"/>
      <c r="L68" s="190"/>
    </row>
    <row r="69" s="8" customFormat="1" ht="24.96" customHeight="1">
      <c r="B69" s="178"/>
      <c r="C69" s="179"/>
      <c r="D69" s="180" t="s">
        <v>445</v>
      </c>
      <c r="E69" s="181"/>
      <c r="F69" s="181"/>
      <c r="G69" s="181"/>
      <c r="H69" s="181"/>
      <c r="I69" s="182"/>
      <c r="J69" s="183">
        <f>J162</f>
        <v>0</v>
      </c>
      <c r="K69" s="179"/>
      <c r="L69" s="184"/>
    </row>
    <row r="70" s="1" customFormat="1" ht="21.84" customHeight="1">
      <c r="B70" s="36"/>
      <c r="C70" s="37"/>
      <c r="D70" s="37"/>
      <c r="E70" s="37"/>
      <c r="F70" s="37"/>
      <c r="G70" s="37"/>
      <c r="H70" s="37"/>
      <c r="I70" s="143"/>
      <c r="J70" s="37"/>
      <c r="K70" s="37"/>
      <c r="L70" s="41"/>
    </row>
    <row r="71" s="1" customFormat="1" ht="6.96" customHeight="1">
      <c r="B71" s="56"/>
      <c r="C71" s="57"/>
      <c r="D71" s="57"/>
      <c r="E71" s="57"/>
      <c r="F71" s="57"/>
      <c r="G71" s="57"/>
      <c r="H71" s="57"/>
      <c r="I71" s="168"/>
      <c r="J71" s="57"/>
      <c r="K71" s="57"/>
      <c r="L71" s="41"/>
    </row>
    <row r="75" s="1" customFormat="1" ht="6.96" customHeight="1">
      <c r="B75" s="58"/>
      <c r="C75" s="59"/>
      <c r="D75" s="59"/>
      <c r="E75" s="59"/>
      <c r="F75" s="59"/>
      <c r="G75" s="59"/>
      <c r="H75" s="59"/>
      <c r="I75" s="171"/>
      <c r="J75" s="59"/>
      <c r="K75" s="59"/>
      <c r="L75" s="41"/>
    </row>
    <row r="76" s="1" customFormat="1" ht="24.96" customHeight="1">
      <c r="B76" s="36"/>
      <c r="C76" s="21" t="s">
        <v>124</v>
      </c>
      <c r="D76" s="37"/>
      <c r="E76" s="37"/>
      <c r="F76" s="37"/>
      <c r="G76" s="37"/>
      <c r="H76" s="37"/>
      <c r="I76" s="143"/>
      <c r="J76" s="37"/>
      <c r="K76" s="37"/>
      <c r="L76" s="41"/>
    </row>
    <row r="77" s="1" customFormat="1" ht="6.96" customHeight="1">
      <c r="B77" s="36"/>
      <c r="C77" s="37"/>
      <c r="D77" s="37"/>
      <c r="E77" s="37"/>
      <c r="F77" s="37"/>
      <c r="G77" s="37"/>
      <c r="H77" s="37"/>
      <c r="I77" s="143"/>
      <c r="J77" s="37"/>
      <c r="K77" s="37"/>
      <c r="L77" s="41"/>
    </row>
    <row r="78" s="1" customFormat="1" ht="12" customHeight="1">
      <c r="B78" s="36"/>
      <c r="C78" s="30" t="s">
        <v>16</v>
      </c>
      <c r="D78" s="37"/>
      <c r="E78" s="37"/>
      <c r="F78" s="37"/>
      <c r="G78" s="37"/>
      <c r="H78" s="37"/>
      <c r="I78" s="143"/>
      <c r="J78" s="37"/>
      <c r="K78" s="37"/>
      <c r="L78" s="41"/>
    </row>
    <row r="79" s="1" customFormat="1" ht="16.5" customHeight="1">
      <c r="B79" s="36"/>
      <c r="C79" s="37"/>
      <c r="D79" s="37"/>
      <c r="E79" s="172" t="str">
        <f>E7</f>
        <v>Oprava topného systému a kalového hospodářství na ČOV Vrchlabí - Podhůří</v>
      </c>
      <c r="F79" s="30"/>
      <c r="G79" s="30"/>
      <c r="H79" s="30"/>
      <c r="I79" s="143"/>
      <c r="J79" s="37"/>
      <c r="K79" s="37"/>
      <c r="L79" s="41"/>
    </row>
    <row r="80" ht="12" customHeight="1">
      <c r="B80" s="19"/>
      <c r="C80" s="30" t="s">
        <v>106</v>
      </c>
      <c r="D80" s="20"/>
      <c r="E80" s="20"/>
      <c r="F80" s="20"/>
      <c r="G80" s="20"/>
      <c r="H80" s="20"/>
      <c r="I80" s="135"/>
      <c r="J80" s="20"/>
      <c r="K80" s="20"/>
      <c r="L80" s="18"/>
    </row>
    <row r="81" s="1" customFormat="1" ht="16.5" customHeight="1">
      <c r="B81" s="36"/>
      <c r="C81" s="37"/>
      <c r="D81" s="37"/>
      <c r="E81" s="172" t="s">
        <v>107</v>
      </c>
      <c r="F81" s="37"/>
      <c r="G81" s="37"/>
      <c r="H81" s="37"/>
      <c r="I81" s="143"/>
      <c r="J81" s="37"/>
      <c r="K81" s="37"/>
      <c r="L81" s="41"/>
    </row>
    <row r="82" s="1" customFormat="1" ht="12" customHeight="1">
      <c r="B82" s="36"/>
      <c r="C82" s="30" t="s">
        <v>108</v>
      </c>
      <c r="D82" s="37"/>
      <c r="E82" s="37"/>
      <c r="F82" s="37"/>
      <c r="G82" s="37"/>
      <c r="H82" s="37"/>
      <c r="I82" s="143"/>
      <c r="J82" s="37"/>
      <c r="K82" s="37"/>
      <c r="L82" s="41"/>
    </row>
    <row r="83" s="1" customFormat="1" ht="16.5" customHeight="1">
      <c r="B83" s="36"/>
      <c r="C83" s="37"/>
      <c r="D83" s="37"/>
      <c r="E83" s="66" t="str">
        <f>E11</f>
        <v>PS101.3 - Rozvod bioplynu</v>
      </c>
      <c r="F83" s="37"/>
      <c r="G83" s="37"/>
      <c r="H83" s="37"/>
      <c r="I83" s="143"/>
      <c r="J83" s="37"/>
      <c r="K83" s="37"/>
      <c r="L83" s="41"/>
    </row>
    <row r="84" s="1" customFormat="1" ht="6.96" customHeight="1">
      <c r="B84" s="36"/>
      <c r="C84" s="37"/>
      <c r="D84" s="37"/>
      <c r="E84" s="37"/>
      <c r="F84" s="37"/>
      <c r="G84" s="37"/>
      <c r="H84" s="37"/>
      <c r="I84" s="143"/>
      <c r="J84" s="37"/>
      <c r="K84" s="37"/>
      <c r="L84" s="41"/>
    </row>
    <row r="85" s="1" customFormat="1" ht="12" customHeight="1">
      <c r="B85" s="36"/>
      <c r="C85" s="30" t="s">
        <v>21</v>
      </c>
      <c r="D85" s="37"/>
      <c r="E85" s="37"/>
      <c r="F85" s="25" t="str">
        <f>F14</f>
        <v xml:space="preserve"> </v>
      </c>
      <c r="G85" s="37"/>
      <c r="H85" s="37"/>
      <c r="I85" s="145" t="s">
        <v>23</v>
      </c>
      <c r="J85" s="69" t="str">
        <f>IF(J14="","",J14)</f>
        <v>27. 5. 2019</v>
      </c>
      <c r="K85" s="37"/>
      <c r="L85" s="41"/>
    </row>
    <row r="86" s="1" customFormat="1" ht="6.96" customHeight="1">
      <c r="B86" s="36"/>
      <c r="C86" s="37"/>
      <c r="D86" s="37"/>
      <c r="E86" s="37"/>
      <c r="F86" s="37"/>
      <c r="G86" s="37"/>
      <c r="H86" s="37"/>
      <c r="I86" s="143"/>
      <c r="J86" s="37"/>
      <c r="K86" s="37"/>
      <c r="L86" s="41"/>
    </row>
    <row r="87" s="1" customFormat="1" ht="15.15" customHeight="1">
      <c r="B87" s="36"/>
      <c r="C87" s="30" t="s">
        <v>25</v>
      </c>
      <c r="D87" s="37"/>
      <c r="E87" s="37"/>
      <c r="F87" s="25" t="str">
        <f>E17</f>
        <v xml:space="preserve"> </v>
      </c>
      <c r="G87" s="37"/>
      <c r="H87" s="37"/>
      <c r="I87" s="145" t="s">
        <v>30</v>
      </c>
      <c r="J87" s="34" t="str">
        <f>E23</f>
        <v xml:space="preserve"> </v>
      </c>
      <c r="K87" s="37"/>
      <c r="L87" s="41"/>
    </row>
    <row r="88" s="1" customFormat="1" ht="15.15" customHeight="1">
      <c r="B88" s="36"/>
      <c r="C88" s="30" t="s">
        <v>28</v>
      </c>
      <c r="D88" s="37"/>
      <c r="E88" s="37"/>
      <c r="F88" s="25" t="str">
        <f>IF(E20="","",E20)</f>
        <v>Vyplň údaj</v>
      </c>
      <c r="G88" s="37"/>
      <c r="H88" s="37"/>
      <c r="I88" s="145" t="s">
        <v>32</v>
      </c>
      <c r="J88" s="34" t="str">
        <f>E26</f>
        <v xml:space="preserve"> </v>
      </c>
      <c r="K88" s="37"/>
      <c r="L88" s="41"/>
    </row>
    <row r="89" s="1" customFormat="1" ht="10.32" customHeight="1">
      <c r="B89" s="36"/>
      <c r="C89" s="37"/>
      <c r="D89" s="37"/>
      <c r="E89" s="37"/>
      <c r="F89" s="37"/>
      <c r="G89" s="37"/>
      <c r="H89" s="37"/>
      <c r="I89" s="143"/>
      <c r="J89" s="37"/>
      <c r="K89" s="37"/>
      <c r="L89" s="41"/>
    </row>
    <row r="90" s="10" customFormat="1" ht="29.28" customHeight="1">
      <c r="B90" s="191"/>
      <c r="C90" s="192" t="s">
        <v>125</v>
      </c>
      <c r="D90" s="193" t="s">
        <v>54</v>
      </c>
      <c r="E90" s="193" t="s">
        <v>50</v>
      </c>
      <c r="F90" s="193" t="s">
        <v>51</v>
      </c>
      <c r="G90" s="193" t="s">
        <v>126</v>
      </c>
      <c r="H90" s="193" t="s">
        <v>127</v>
      </c>
      <c r="I90" s="194" t="s">
        <v>128</v>
      </c>
      <c r="J90" s="193" t="s">
        <v>112</v>
      </c>
      <c r="K90" s="195" t="s">
        <v>129</v>
      </c>
      <c r="L90" s="196"/>
      <c r="M90" s="89" t="s">
        <v>19</v>
      </c>
      <c r="N90" s="90" t="s">
        <v>39</v>
      </c>
      <c r="O90" s="90" t="s">
        <v>130</v>
      </c>
      <c r="P90" s="90" t="s">
        <v>131</v>
      </c>
      <c r="Q90" s="90" t="s">
        <v>132</v>
      </c>
      <c r="R90" s="90" t="s">
        <v>133</v>
      </c>
      <c r="S90" s="90" t="s">
        <v>134</v>
      </c>
      <c r="T90" s="91" t="s">
        <v>135</v>
      </c>
    </row>
    <row r="91" s="1" customFormat="1" ht="22.8" customHeight="1">
      <c r="B91" s="36"/>
      <c r="C91" s="96" t="s">
        <v>136</v>
      </c>
      <c r="D91" s="37"/>
      <c r="E91" s="37"/>
      <c r="F91" s="37"/>
      <c r="G91" s="37"/>
      <c r="H91" s="37"/>
      <c r="I91" s="143"/>
      <c r="J91" s="197">
        <f>BK91</f>
        <v>0</v>
      </c>
      <c r="K91" s="37"/>
      <c r="L91" s="41"/>
      <c r="M91" s="92"/>
      <c r="N91" s="93"/>
      <c r="O91" s="93"/>
      <c r="P91" s="198">
        <f>P92+P136+P162</f>
        <v>0</v>
      </c>
      <c r="Q91" s="93"/>
      <c r="R91" s="198">
        <f>R92+R136+R162</f>
        <v>0.21896000000000002</v>
      </c>
      <c r="S91" s="93"/>
      <c r="T91" s="199">
        <f>T92+T136+T162</f>
        <v>0</v>
      </c>
      <c r="AT91" s="15" t="s">
        <v>68</v>
      </c>
      <c r="AU91" s="15" t="s">
        <v>113</v>
      </c>
      <c r="BK91" s="200">
        <f>BK92+BK136+BK162</f>
        <v>0</v>
      </c>
    </row>
    <row r="92" s="11" customFormat="1" ht="25.92" customHeight="1">
      <c r="B92" s="201"/>
      <c r="C92" s="202"/>
      <c r="D92" s="203" t="s">
        <v>68</v>
      </c>
      <c r="E92" s="204" t="s">
        <v>210</v>
      </c>
      <c r="F92" s="204" t="s">
        <v>211</v>
      </c>
      <c r="G92" s="202"/>
      <c r="H92" s="202"/>
      <c r="I92" s="205"/>
      <c r="J92" s="206">
        <f>BK92</f>
        <v>0</v>
      </c>
      <c r="K92" s="202"/>
      <c r="L92" s="207"/>
      <c r="M92" s="208"/>
      <c r="N92" s="209"/>
      <c r="O92" s="209"/>
      <c r="P92" s="210">
        <f>P93+P125</f>
        <v>0</v>
      </c>
      <c r="Q92" s="209"/>
      <c r="R92" s="210">
        <f>R93+R125</f>
        <v>0.21883000000000002</v>
      </c>
      <c r="S92" s="209"/>
      <c r="T92" s="211">
        <f>T93+T125</f>
        <v>0</v>
      </c>
      <c r="AR92" s="212" t="s">
        <v>78</v>
      </c>
      <c r="AT92" s="213" t="s">
        <v>68</v>
      </c>
      <c r="AU92" s="213" t="s">
        <v>69</v>
      </c>
      <c r="AY92" s="212" t="s">
        <v>139</v>
      </c>
      <c r="BK92" s="214">
        <f>BK93+BK125</f>
        <v>0</v>
      </c>
    </row>
    <row r="93" s="11" customFormat="1" ht="22.8" customHeight="1">
      <c r="B93" s="201"/>
      <c r="C93" s="202"/>
      <c r="D93" s="203" t="s">
        <v>68</v>
      </c>
      <c r="E93" s="215" t="s">
        <v>300</v>
      </c>
      <c r="F93" s="215" t="s">
        <v>301</v>
      </c>
      <c r="G93" s="202"/>
      <c r="H93" s="202"/>
      <c r="I93" s="205"/>
      <c r="J93" s="216">
        <f>BK93</f>
        <v>0</v>
      </c>
      <c r="K93" s="202"/>
      <c r="L93" s="207"/>
      <c r="M93" s="208"/>
      <c r="N93" s="209"/>
      <c r="O93" s="209"/>
      <c r="P93" s="210">
        <f>SUM(P94:P124)</f>
        <v>0</v>
      </c>
      <c r="Q93" s="209"/>
      <c r="R93" s="210">
        <f>SUM(R94:R124)</f>
        <v>0.21767000000000003</v>
      </c>
      <c r="S93" s="209"/>
      <c r="T93" s="211">
        <f>SUM(T94:T124)</f>
        <v>0</v>
      </c>
      <c r="AR93" s="212" t="s">
        <v>78</v>
      </c>
      <c r="AT93" s="213" t="s">
        <v>68</v>
      </c>
      <c r="AU93" s="213" t="s">
        <v>76</v>
      </c>
      <c r="AY93" s="212" t="s">
        <v>139</v>
      </c>
      <c r="BK93" s="214">
        <f>SUM(BK94:BK124)</f>
        <v>0</v>
      </c>
    </row>
    <row r="94" s="1" customFormat="1" ht="24" customHeight="1">
      <c r="B94" s="36"/>
      <c r="C94" s="217" t="s">
        <v>76</v>
      </c>
      <c r="D94" s="217" t="s">
        <v>141</v>
      </c>
      <c r="E94" s="218" t="s">
        <v>446</v>
      </c>
      <c r="F94" s="219" t="s">
        <v>447</v>
      </c>
      <c r="G94" s="220" t="s">
        <v>278</v>
      </c>
      <c r="H94" s="221">
        <v>18</v>
      </c>
      <c r="I94" s="222"/>
      <c r="J94" s="223">
        <f>ROUND(I94*H94,2)</f>
        <v>0</v>
      </c>
      <c r="K94" s="219" t="s">
        <v>145</v>
      </c>
      <c r="L94" s="41"/>
      <c r="M94" s="224" t="s">
        <v>19</v>
      </c>
      <c r="N94" s="225" t="s">
        <v>40</v>
      </c>
      <c r="O94" s="81"/>
      <c r="P94" s="226">
        <f>O94*H94</f>
        <v>0</v>
      </c>
      <c r="Q94" s="226">
        <v>0.00147</v>
      </c>
      <c r="R94" s="226">
        <f>Q94*H94</f>
        <v>0.026459999999999997</v>
      </c>
      <c r="S94" s="226">
        <v>0</v>
      </c>
      <c r="T94" s="227">
        <f>S94*H94</f>
        <v>0</v>
      </c>
      <c r="AR94" s="228" t="s">
        <v>76</v>
      </c>
      <c r="AT94" s="228" t="s">
        <v>141</v>
      </c>
      <c r="AU94" s="228" t="s">
        <v>78</v>
      </c>
      <c r="AY94" s="15" t="s">
        <v>139</v>
      </c>
      <c r="BE94" s="229">
        <f>IF(N94="základní",J94,0)</f>
        <v>0</v>
      </c>
      <c r="BF94" s="229">
        <f>IF(N94="snížená",J94,0)</f>
        <v>0</v>
      </c>
      <c r="BG94" s="229">
        <f>IF(N94="zákl. přenesená",J94,0)</f>
        <v>0</v>
      </c>
      <c r="BH94" s="229">
        <f>IF(N94="sníž. přenesená",J94,0)</f>
        <v>0</v>
      </c>
      <c r="BI94" s="229">
        <f>IF(N94="nulová",J94,0)</f>
        <v>0</v>
      </c>
      <c r="BJ94" s="15" t="s">
        <v>76</v>
      </c>
      <c r="BK94" s="229">
        <f>ROUND(I94*H94,2)</f>
        <v>0</v>
      </c>
      <c r="BL94" s="15" t="s">
        <v>76</v>
      </c>
      <c r="BM94" s="228" t="s">
        <v>448</v>
      </c>
    </row>
    <row r="95" s="12" customFormat="1">
      <c r="B95" s="233"/>
      <c r="C95" s="234"/>
      <c r="D95" s="230" t="s">
        <v>150</v>
      </c>
      <c r="E95" s="235" t="s">
        <v>19</v>
      </c>
      <c r="F95" s="236" t="s">
        <v>390</v>
      </c>
      <c r="G95" s="234"/>
      <c r="H95" s="237">
        <v>18</v>
      </c>
      <c r="I95" s="238"/>
      <c r="J95" s="234"/>
      <c r="K95" s="234"/>
      <c r="L95" s="239"/>
      <c r="M95" s="240"/>
      <c r="N95" s="241"/>
      <c r="O95" s="241"/>
      <c r="P95" s="241"/>
      <c r="Q95" s="241"/>
      <c r="R95" s="241"/>
      <c r="S95" s="241"/>
      <c r="T95" s="242"/>
      <c r="AT95" s="243" t="s">
        <v>150</v>
      </c>
      <c r="AU95" s="243" t="s">
        <v>78</v>
      </c>
      <c r="AV95" s="12" t="s">
        <v>78</v>
      </c>
      <c r="AW95" s="12" t="s">
        <v>31</v>
      </c>
      <c r="AX95" s="12" t="s">
        <v>69</v>
      </c>
      <c r="AY95" s="243" t="s">
        <v>139</v>
      </c>
    </row>
    <row r="96" s="1" customFormat="1" ht="24" customHeight="1">
      <c r="B96" s="36"/>
      <c r="C96" s="217" t="s">
        <v>78</v>
      </c>
      <c r="D96" s="217" t="s">
        <v>141</v>
      </c>
      <c r="E96" s="218" t="s">
        <v>306</v>
      </c>
      <c r="F96" s="219" t="s">
        <v>307</v>
      </c>
      <c r="G96" s="220" t="s">
        <v>278</v>
      </c>
      <c r="H96" s="221">
        <v>0.5</v>
      </c>
      <c r="I96" s="222"/>
      <c r="J96" s="223">
        <f>ROUND(I96*H96,2)</f>
        <v>0</v>
      </c>
      <c r="K96" s="219" t="s">
        <v>145</v>
      </c>
      <c r="L96" s="41"/>
      <c r="M96" s="224" t="s">
        <v>19</v>
      </c>
      <c r="N96" s="225" t="s">
        <v>40</v>
      </c>
      <c r="O96" s="81"/>
      <c r="P96" s="226">
        <f>O96*H96</f>
        <v>0</v>
      </c>
      <c r="Q96" s="226">
        <v>0.035279999999999999</v>
      </c>
      <c r="R96" s="226">
        <f>Q96*H96</f>
        <v>0.017639999999999999</v>
      </c>
      <c r="S96" s="226">
        <v>0</v>
      </c>
      <c r="T96" s="227">
        <f>S96*H96</f>
        <v>0</v>
      </c>
      <c r="AR96" s="228" t="s">
        <v>76</v>
      </c>
      <c r="AT96" s="228" t="s">
        <v>141</v>
      </c>
      <c r="AU96" s="228" t="s">
        <v>78</v>
      </c>
      <c r="AY96" s="15" t="s">
        <v>139</v>
      </c>
      <c r="BE96" s="229">
        <f>IF(N96="základní",J96,0)</f>
        <v>0</v>
      </c>
      <c r="BF96" s="229">
        <f>IF(N96="snížená",J96,0)</f>
        <v>0</v>
      </c>
      <c r="BG96" s="229">
        <f>IF(N96="zákl. přenesená",J96,0)</f>
        <v>0</v>
      </c>
      <c r="BH96" s="229">
        <f>IF(N96="sníž. přenesená",J96,0)</f>
        <v>0</v>
      </c>
      <c r="BI96" s="229">
        <f>IF(N96="nulová",J96,0)</f>
        <v>0</v>
      </c>
      <c r="BJ96" s="15" t="s">
        <v>76</v>
      </c>
      <c r="BK96" s="229">
        <f>ROUND(I96*H96,2)</f>
        <v>0</v>
      </c>
      <c r="BL96" s="15" t="s">
        <v>76</v>
      </c>
      <c r="BM96" s="228" t="s">
        <v>449</v>
      </c>
    </row>
    <row r="97" s="12" customFormat="1">
      <c r="B97" s="233"/>
      <c r="C97" s="234"/>
      <c r="D97" s="230" t="s">
        <v>150</v>
      </c>
      <c r="E97" s="235" t="s">
        <v>19</v>
      </c>
      <c r="F97" s="236" t="s">
        <v>305</v>
      </c>
      <c r="G97" s="234"/>
      <c r="H97" s="237">
        <v>0.5</v>
      </c>
      <c r="I97" s="238"/>
      <c r="J97" s="234"/>
      <c r="K97" s="234"/>
      <c r="L97" s="239"/>
      <c r="M97" s="240"/>
      <c r="N97" s="241"/>
      <c r="O97" s="241"/>
      <c r="P97" s="241"/>
      <c r="Q97" s="241"/>
      <c r="R97" s="241"/>
      <c r="S97" s="241"/>
      <c r="T97" s="242"/>
      <c r="AT97" s="243" t="s">
        <v>150</v>
      </c>
      <c r="AU97" s="243" t="s">
        <v>78</v>
      </c>
      <c r="AV97" s="12" t="s">
        <v>78</v>
      </c>
      <c r="AW97" s="12" t="s">
        <v>31</v>
      </c>
      <c r="AX97" s="12" t="s">
        <v>69</v>
      </c>
      <c r="AY97" s="243" t="s">
        <v>139</v>
      </c>
    </row>
    <row r="98" s="1" customFormat="1" ht="24" customHeight="1">
      <c r="B98" s="36"/>
      <c r="C98" s="217" t="s">
        <v>155</v>
      </c>
      <c r="D98" s="217" t="s">
        <v>141</v>
      </c>
      <c r="E98" s="218" t="s">
        <v>450</v>
      </c>
      <c r="F98" s="219" t="s">
        <v>451</v>
      </c>
      <c r="G98" s="220" t="s">
        <v>254</v>
      </c>
      <c r="H98" s="221">
        <v>5</v>
      </c>
      <c r="I98" s="222"/>
      <c r="J98" s="223">
        <f>ROUND(I98*H98,2)</f>
        <v>0</v>
      </c>
      <c r="K98" s="219" t="s">
        <v>145</v>
      </c>
      <c r="L98" s="41"/>
      <c r="M98" s="224" t="s">
        <v>19</v>
      </c>
      <c r="N98" s="225" t="s">
        <v>40</v>
      </c>
      <c r="O98" s="81"/>
      <c r="P98" s="226">
        <f>O98*H98</f>
        <v>0</v>
      </c>
      <c r="Q98" s="226">
        <v>0.023810000000000001</v>
      </c>
      <c r="R98" s="226">
        <f>Q98*H98</f>
        <v>0.11905</v>
      </c>
      <c r="S98" s="226">
        <v>0</v>
      </c>
      <c r="T98" s="227">
        <f>S98*H98</f>
        <v>0</v>
      </c>
      <c r="AR98" s="228" t="s">
        <v>76</v>
      </c>
      <c r="AT98" s="228" t="s">
        <v>141</v>
      </c>
      <c r="AU98" s="228" t="s">
        <v>78</v>
      </c>
      <c r="AY98" s="15" t="s">
        <v>139</v>
      </c>
      <c r="BE98" s="229">
        <f>IF(N98="základní",J98,0)</f>
        <v>0</v>
      </c>
      <c r="BF98" s="229">
        <f>IF(N98="snížená",J98,0)</f>
        <v>0</v>
      </c>
      <c r="BG98" s="229">
        <f>IF(N98="zákl. přenesená",J98,0)</f>
        <v>0</v>
      </c>
      <c r="BH98" s="229">
        <f>IF(N98="sníž. přenesená",J98,0)</f>
        <v>0</v>
      </c>
      <c r="BI98" s="229">
        <f>IF(N98="nulová",J98,0)</f>
        <v>0</v>
      </c>
      <c r="BJ98" s="15" t="s">
        <v>76</v>
      </c>
      <c r="BK98" s="229">
        <f>ROUND(I98*H98,2)</f>
        <v>0</v>
      </c>
      <c r="BL98" s="15" t="s">
        <v>76</v>
      </c>
      <c r="BM98" s="228" t="s">
        <v>452</v>
      </c>
    </row>
    <row r="99" s="1" customFormat="1">
      <c r="B99" s="36"/>
      <c r="C99" s="37"/>
      <c r="D99" s="230" t="s">
        <v>148</v>
      </c>
      <c r="E99" s="37"/>
      <c r="F99" s="231" t="s">
        <v>312</v>
      </c>
      <c r="G99" s="37"/>
      <c r="H99" s="37"/>
      <c r="I99" s="143"/>
      <c r="J99" s="37"/>
      <c r="K99" s="37"/>
      <c r="L99" s="41"/>
      <c r="M99" s="232"/>
      <c r="N99" s="81"/>
      <c r="O99" s="81"/>
      <c r="P99" s="81"/>
      <c r="Q99" s="81"/>
      <c r="R99" s="81"/>
      <c r="S99" s="81"/>
      <c r="T99" s="82"/>
      <c r="AT99" s="15" t="s">
        <v>148</v>
      </c>
      <c r="AU99" s="15" t="s">
        <v>78</v>
      </c>
    </row>
    <row r="100" s="12" customFormat="1">
      <c r="B100" s="233"/>
      <c r="C100" s="234"/>
      <c r="D100" s="230" t="s">
        <v>150</v>
      </c>
      <c r="E100" s="235" t="s">
        <v>19</v>
      </c>
      <c r="F100" s="236" t="s">
        <v>453</v>
      </c>
      <c r="G100" s="234"/>
      <c r="H100" s="237">
        <v>5</v>
      </c>
      <c r="I100" s="238"/>
      <c r="J100" s="234"/>
      <c r="K100" s="234"/>
      <c r="L100" s="239"/>
      <c r="M100" s="240"/>
      <c r="N100" s="241"/>
      <c r="O100" s="241"/>
      <c r="P100" s="241"/>
      <c r="Q100" s="241"/>
      <c r="R100" s="241"/>
      <c r="S100" s="241"/>
      <c r="T100" s="242"/>
      <c r="AT100" s="243" t="s">
        <v>150</v>
      </c>
      <c r="AU100" s="243" t="s">
        <v>78</v>
      </c>
      <c r="AV100" s="12" t="s">
        <v>78</v>
      </c>
      <c r="AW100" s="12" t="s">
        <v>31</v>
      </c>
      <c r="AX100" s="12" t="s">
        <v>69</v>
      </c>
      <c r="AY100" s="243" t="s">
        <v>139</v>
      </c>
    </row>
    <row r="101" s="1" customFormat="1" ht="24" customHeight="1">
      <c r="B101" s="36"/>
      <c r="C101" s="217" t="s">
        <v>146</v>
      </c>
      <c r="D101" s="217" t="s">
        <v>141</v>
      </c>
      <c r="E101" s="218" t="s">
        <v>318</v>
      </c>
      <c r="F101" s="219" t="s">
        <v>319</v>
      </c>
      <c r="G101" s="220" t="s">
        <v>254</v>
      </c>
      <c r="H101" s="221">
        <v>1</v>
      </c>
      <c r="I101" s="222"/>
      <c r="J101" s="223">
        <f>ROUND(I101*H101,2)</f>
        <v>0</v>
      </c>
      <c r="K101" s="219" t="s">
        <v>145</v>
      </c>
      <c r="L101" s="41"/>
      <c r="M101" s="224" t="s">
        <v>19</v>
      </c>
      <c r="N101" s="225" t="s">
        <v>40</v>
      </c>
      <c r="O101" s="81"/>
      <c r="P101" s="226">
        <f>O101*H101</f>
        <v>0</v>
      </c>
      <c r="Q101" s="226">
        <v>0.0072700000000000004</v>
      </c>
      <c r="R101" s="226">
        <f>Q101*H101</f>
        <v>0.0072700000000000004</v>
      </c>
      <c r="S101" s="226">
        <v>0</v>
      </c>
      <c r="T101" s="227">
        <f>S101*H101</f>
        <v>0</v>
      </c>
      <c r="AR101" s="228" t="s">
        <v>76</v>
      </c>
      <c r="AT101" s="228" t="s">
        <v>141</v>
      </c>
      <c r="AU101" s="228" t="s">
        <v>78</v>
      </c>
      <c r="AY101" s="15" t="s">
        <v>139</v>
      </c>
      <c r="BE101" s="229">
        <f>IF(N101="základní",J101,0)</f>
        <v>0</v>
      </c>
      <c r="BF101" s="229">
        <f>IF(N101="snížená",J101,0)</f>
        <v>0</v>
      </c>
      <c r="BG101" s="229">
        <f>IF(N101="zákl. přenesená",J101,0)</f>
        <v>0</v>
      </c>
      <c r="BH101" s="229">
        <f>IF(N101="sníž. přenesená",J101,0)</f>
        <v>0</v>
      </c>
      <c r="BI101" s="229">
        <f>IF(N101="nulová",J101,0)</f>
        <v>0</v>
      </c>
      <c r="BJ101" s="15" t="s">
        <v>76</v>
      </c>
      <c r="BK101" s="229">
        <f>ROUND(I101*H101,2)</f>
        <v>0</v>
      </c>
      <c r="BL101" s="15" t="s">
        <v>76</v>
      </c>
      <c r="BM101" s="228" t="s">
        <v>454</v>
      </c>
    </row>
    <row r="102" s="1" customFormat="1">
      <c r="B102" s="36"/>
      <c r="C102" s="37"/>
      <c r="D102" s="230" t="s">
        <v>148</v>
      </c>
      <c r="E102" s="37"/>
      <c r="F102" s="231" t="s">
        <v>312</v>
      </c>
      <c r="G102" s="37"/>
      <c r="H102" s="37"/>
      <c r="I102" s="143"/>
      <c r="J102" s="37"/>
      <c r="K102" s="37"/>
      <c r="L102" s="41"/>
      <c r="M102" s="232"/>
      <c r="N102" s="81"/>
      <c r="O102" s="81"/>
      <c r="P102" s="81"/>
      <c r="Q102" s="81"/>
      <c r="R102" s="81"/>
      <c r="S102" s="81"/>
      <c r="T102" s="82"/>
      <c r="AT102" s="15" t="s">
        <v>148</v>
      </c>
      <c r="AU102" s="15" t="s">
        <v>78</v>
      </c>
    </row>
    <row r="103" s="1" customFormat="1" ht="24" customHeight="1">
      <c r="B103" s="36"/>
      <c r="C103" s="244" t="s">
        <v>167</v>
      </c>
      <c r="D103" s="244" t="s">
        <v>221</v>
      </c>
      <c r="E103" s="245" t="s">
        <v>321</v>
      </c>
      <c r="F103" s="246" t="s">
        <v>322</v>
      </c>
      <c r="G103" s="247" t="s">
        <v>254</v>
      </c>
      <c r="H103" s="248">
        <v>1</v>
      </c>
      <c r="I103" s="249"/>
      <c r="J103" s="250">
        <f>ROUND(I103*H103,2)</f>
        <v>0</v>
      </c>
      <c r="K103" s="246" t="s">
        <v>19</v>
      </c>
      <c r="L103" s="251"/>
      <c r="M103" s="252" t="s">
        <v>19</v>
      </c>
      <c r="N103" s="253" t="s">
        <v>40</v>
      </c>
      <c r="O103" s="81"/>
      <c r="P103" s="226">
        <f>O103*H103</f>
        <v>0</v>
      </c>
      <c r="Q103" s="226">
        <v>0</v>
      </c>
      <c r="R103" s="226">
        <f>Q103*H103</f>
        <v>0</v>
      </c>
      <c r="S103" s="226">
        <v>0</v>
      </c>
      <c r="T103" s="227">
        <f>S103*H103</f>
        <v>0</v>
      </c>
      <c r="AR103" s="228" t="s">
        <v>284</v>
      </c>
      <c r="AT103" s="228" t="s">
        <v>221</v>
      </c>
      <c r="AU103" s="228" t="s">
        <v>78</v>
      </c>
      <c r="AY103" s="15" t="s">
        <v>139</v>
      </c>
      <c r="BE103" s="229">
        <f>IF(N103="základní",J103,0)</f>
        <v>0</v>
      </c>
      <c r="BF103" s="229">
        <f>IF(N103="snížená",J103,0)</f>
        <v>0</v>
      </c>
      <c r="BG103" s="229">
        <f>IF(N103="zákl. přenesená",J103,0)</f>
        <v>0</v>
      </c>
      <c r="BH103" s="229">
        <f>IF(N103="sníž. přenesená",J103,0)</f>
        <v>0</v>
      </c>
      <c r="BI103" s="229">
        <f>IF(N103="nulová",J103,0)</f>
        <v>0</v>
      </c>
      <c r="BJ103" s="15" t="s">
        <v>76</v>
      </c>
      <c r="BK103" s="229">
        <f>ROUND(I103*H103,2)</f>
        <v>0</v>
      </c>
      <c r="BL103" s="15" t="s">
        <v>268</v>
      </c>
      <c r="BM103" s="228" t="s">
        <v>455</v>
      </c>
    </row>
    <row r="104" s="12" customFormat="1">
      <c r="B104" s="233"/>
      <c r="C104" s="234"/>
      <c r="D104" s="230" t="s">
        <v>150</v>
      </c>
      <c r="E104" s="235" t="s">
        <v>19</v>
      </c>
      <c r="F104" s="236" t="s">
        <v>317</v>
      </c>
      <c r="G104" s="234"/>
      <c r="H104" s="237">
        <v>1</v>
      </c>
      <c r="I104" s="238"/>
      <c r="J104" s="234"/>
      <c r="K104" s="234"/>
      <c r="L104" s="239"/>
      <c r="M104" s="240"/>
      <c r="N104" s="241"/>
      <c r="O104" s="241"/>
      <c r="P104" s="241"/>
      <c r="Q104" s="241"/>
      <c r="R104" s="241"/>
      <c r="S104" s="241"/>
      <c r="T104" s="242"/>
      <c r="AT104" s="243" t="s">
        <v>150</v>
      </c>
      <c r="AU104" s="243" t="s">
        <v>78</v>
      </c>
      <c r="AV104" s="12" t="s">
        <v>78</v>
      </c>
      <c r="AW104" s="12" t="s">
        <v>31</v>
      </c>
      <c r="AX104" s="12" t="s">
        <v>69</v>
      </c>
      <c r="AY104" s="243" t="s">
        <v>139</v>
      </c>
    </row>
    <row r="105" s="1" customFormat="1" ht="24" customHeight="1">
      <c r="B105" s="36"/>
      <c r="C105" s="217" t="s">
        <v>175</v>
      </c>
      <c r="D105" s="217" t="s">
        <v>141</v>
      </c>
      <c r="E105" s="218" t="s">
        <v>324</v>
      </c>
      <c r="F105" s="219" t="s">
        <v>325</v>
      </c>
      <c r="G105" s="220" t="s">
        <v>254</v>
      </c>
      <c r="H105" s="221">
        <v>3</v>
      </c>
      <c r="I105" s="222"/>
      <c r="J105" s="223">
        <f>ROUND(I105*H105,2)</f>
        <v>0</v>
      </c>
      <c r="K105" s="219" t="s">
        <v>145</v>
      </c>
      <c r="L105" s="41"/>
      <c r="M105" s="224" t="s">
        <v>19</v>
      </c>
      <c r="N105" s="225" t="s">
        <v>40</v>
      </c>
      <c r="O105" s="81"/>
      <c r="P105" s="226">
        <f>O105*H105</f>
        <v>0</v>
      </c>
      <c r="Q105" s="226">
        <v>0.015310000000000001</v>
      </c>
      <c r="R105" s="226">
        <f>Q105*H105</f>
        <v>0.045929999999999999</v>
      </c>
      <c r="S105" s="226">
        <v>0</v>
      </c>
      <c r="T105" s="227">
        <f>S105*H105</f>
        <v>0</v>
      </c>
      <c r="AR105" s="228" t="s">
        <v>76</v>
      </c>
      <c r="AT105" s="228" t="s">
        <v>141</v>
      </c>
      <c r="AU105" s="228" t="s">
        <v>78</v>
      </c>
      <c r="AY105" s="15" t="s">
        <v>139</v>
      </c>
      <c r="BE105" s="229">
        <f>IF(N105="základní",J105,0)</f>
        <v>0</v>
      </c>
      <c r="BF105" s="229">
        <f>IF(N105="snížená",J105,0)</f>
        <v>0</v>
      </c>
      <c r="BG105" s="229">
        <f>IF(N105="zákl. přenesená",J105,0)</f>
        <v>0</v>
      </c>
      <c r="BH105" s="229">
        <f>IF(N105="sníž. přenesená",J105,0)</f>
        <v>0</v>
      </c>
      <c r="BI105" s="229">
        <f>IF(N105="nulová",J105,0)</f>
        <v>0</v>
      </c>
      <c r="BJ105" s="15" t="s">
        <v>76</v>
      </c>
      <c r="BK105" s="229">
        <f>ROUND(I105*H105,2)</f>
        <v>0</v>
      </c>
      <c r="BL105" s="15" t="s">
        <v>76</v>
      </c>
      <c r="BM105" s="228" t="s">
        <v>456</v>
      </c>
    </row>
    <row r="106" s="1" customFormat="1">
      <c r="B106" s="36"/>
      <c r="C106" s="37"/>
      <c r="D106" s="230" t="s">
        <v>148</v>
      </c>
      <c r="E106" s="37"/>
      <c r="F106" s="231" t="s">
        <v>312</v>
      </c>
      <c r="G106" s="37"/>
      <c r="H106" s="37"/>
      <c r="I106" s="143"/>
      <c r="J106" s="37"/>
      <c r="K106" s="37"/>
      <c r="L106" s="41"/>
      <c r="M106" s="232"/>
      <c r="N106" s="81"/>
      <c r="O106" s="81"/>
      <c r="P106" s="81"/>
      <c r="Q106" s="81"/>
      <c r="R106" s="81"/>
      <c r="S106" s="81"/>
      <c r="T106" s="82"/>
      <c r="AT106" s="15" t="s">
        <v>148</v>
      </c>
      <c r="AU106" s="15" t="s">
        <v>78</v>
      </c>
    </row>
    <row r="107" s="1" customFormat="1" ht="16.5" customHeight="1">
      <c r="B107" s="36"/>
      <c r="C107" s="244" t="s">
        <v>181</v>
      </c>
      <c r="D107" s="244" t="s">
        <v>221</v>
      </c>
      <c r="E107" s="245" t="s">
        <v>327</v>
      </c>
      <c r="F107" s="246" t="s">
        <v>457</v>
      </c>
      <c r="G107" s="247" t="s">
        <v>254</v>
      </c>
      <c r="H107" s="248">
        <v>1</v>
      </c>
      <c r="I107" s="249"/>
      <c r="J107" s="250">
        <f>ROUND(I107*H107,2)</f>
        <v>0</v>
      </c>
      <c r="K107" s="246" t="s">
        <v>19</v>
      </c>
      <c r="L107" s="251"/>
      <c r="M107" s="252" t="s">
        <v>19</v>
      </c>
      <c r="N107" s="253" t="s">
        <v>40</v>
      </c>
      <c r="O107" s="81"/>
      <c r="P107" s="226">
        <f>O107*H107</f>
        <v>0</v>
      </c>
      <c r="Q107" s="226">
        <v>0</v>
      </c>
      <c r="R107" s="226">
        <f>Q107*H107</f>
        <v>0</v>
      </c>
      <c r="S107" s="226">
        <v>0</v>
      </c>
      <c r="T107" s="227">
        <f>S107*H107</f>
        <v>0</v>
      </c>
      <c r="AR107" s="228" t="s">
        <v>78</v>
      </c>
      <c r="AT107" s="228" t="s">
        <v>221</v>
      </c>
      <c r="AU107" s="228" t="s">
        <v>78</v>
      </c>
      <c r="AY107" s="15" t="s">
        <v>139</v>
      </c>
      <c r="BE107" s="229">
        <f>IF(N107="základní",J107,0)</f>
        <v>0</v>
      </c>
      <c r="BF107" s="229">
        <f>IF(N107="snížená",J107,0)</f>
        <v>0</v>
      </c>
      <c r="BG107" s="229">
        <f>IF(N107="zákl. přenesená",J107,0)</f>
        <v>0</v>
      </c>
      <c r="BH107" s="229">
        <f>IF(N107="sníž. přenesená",J107,0)</f>
        <v>0</v>
      </c>
      <c r="BI107" s="229">
        <f>IF(N107="nulová",J107,0)</f>
        <v>0</v>
      </c>
      <c r="BJ107" s="15" t="s">
        <v>76</v>
      </c>
      <c r="BK107" s="229">
        <f>ROUND(I107*H107,2)</f>
        <v>0</v>
      </c>
      <c r="BL107" s="15" t="s">
        <v>76</v>
      </c>
      <c r="BM107" s="228" t="s">
        <v>458</v>
      </c>
    </row>
    <row r="108" s="12" customFormat="1">
      <c r="B108" s="233"/>
      <c r="C108" s="234"/>
      <c r="D108" s="230" t="s">
        <v>150</v>
      </c>
      <c r="E108" s="235" t="s">
        <v>19</v>
      </c>
      <c r="F108" s="236" t="s">
        <v>317</v>
      </c>
      <c r="G108" s="234"/>
      <c r="H108" s="237">
        <v>1</v>
      </c>
      <c r="I108" s="238"/>
      <c r="J108" s="234"/>
      <c r="K108" s="234"/>
      <c r="L108" s="239"/>
      <c r="M108" s="240"/>
      <c r="N108" s="241"/>
      <c r="O108" s="241"/>
      <c r="P108" s="241"/>
      <c r="Q108" s="241"/>
      <c r="R108" s="241"/>
      <c r="S108" s="241"/>
      <c r="T108" s="242"/>
      <c r="AT108" s="243" t="s">
        <v>150</v>
      </c>
      <c r="AU108" s="243" t="s">
        <v>78</v>
      </c>
      <c r="AV108" s="12" t="s">
        <v>78</v>
      </c>
      <c r="AW108" s="12" t="s">
        <v>31</v>
      </c>
      <c r="AX108" s="12" t="s">
        <v>69</v>
      </c>
      <c r="AY108" s="243" t="s">
        <v>139</v>
      </c>
    </row>
    <row r="109" s="1" customFormat="1" ht="24" customHeight="1">
      <c r="B109" s="36"/>
      <c r="C109" s="244" t="s">
        <v>188</v>
      </c>
      <c r="D109" s="244" t="s">
        <v>221</v>
      </c>
      <c r="E109" s="245" t="s">
        <v>459</v>
      </c>
      <c r="F109" s="246" t="s">
        <v>328</v>
      </c>
      <c r="G109" s="247" t="s">
        <v>254</v>
      </c>
      <c r="H109" s="248">
        <v>2</v>
      </c>
      <c r="I109" s="249"/>
      <c r="J109" s="250">
        <f>ROUND(I109*H109,2)</f>
        <v>0</v>
      </c>
      <c r="K109" s="246" t="s">
        <v>19</v>
      </c>
      <c r="L109" s="251"/>
      <c r="M109" s="252" t="s">
        <v>19</v>
      </c>
      <c r="N109" s="253" t="s">
        <v>40</v>
      </c>
      <c r="O109" s="81"/>
      <c r="P109" s="226">
        <f>O109*H109</f>
        <v>0</v>
      </c>
      <c r="Q109" s="226">
        <v>0</v>
      </c>
      <c r="R109" s="226">
        <f>Q109*H109</f>
        <v>0</v>
      </c>
      <c r="S109" s="226">
        <v>0</v>
      </c>
      <c r="T109" s="227">
        <f>S109*H109</f>
        <v>0</v>
      </c>
      <c r="AR109" s="228" t="s">
        <v>78</v>
      </c>
      <c r="AT109" s="228" t="s">
        <v>221</v>
      </c>
      <c r="AU109" s="228" t="s">
        <v>78</v>
      </c>
      <c r="AY109" s="15" t="s">
        <v>139</v>
      </c>
      <c r="BE109" s="229">
        <f>IF(N109="základní",J109,0)</f>
        <v>0</v>
      </c>
      <c r="BF109" s="229">
        <f>IF(N109="snížená",J109,0)</f>
        <v>0</v>
      </c>
      <c r="BG109" s="229">
        <f>IF(N109="zákl. přenesená",J109,0)</f>
        <v>0</v>
      </c>
      <c r="BH109" s="229">
        <f>IF(N109="sníž. přenesená",J109,0)</f>
        <v>0</v>
      </c>
      <c r="BI109" s="229">
        <f>IF(N109="nulová",J109,0)</f>
        <v>0</v>
      </c>
      <c r="BJ109" s="15" t="s">
        <v>76</v>
      </c>
      <c r="BK109" s="229">
        <f>ROUND(I109*H109,2)</f>
        <v>0</v>
      </c>
      <c r="BL109" s="15" t="s">
        <v>76</v>
      </c>
      <c r="BM109" s="228" t="s">
        <v>460</v>
      </c>
    </row>
    <row r="110" s="12" customFormat="1">
      <c r="B110" s="233"/>
      <c r="C110" s="234"/>
      <c r="D110" s="230" t="s">
        <v>150</v>
      </c>
      <c r="E110" s="235" t="s">
        <v>19</v>
      </c>
      <c r="F110" s="236" t="s">
        <v>313</v>
      </c>
      <c r="G110" s="234"/>
      <c r="H110" s="237">
        <v>2</v>
      </c>
      <c r="I110" s="238"/>
      <c r="J110" s="234"/>
      <c r="K110" s="234"/>
      <c r="L110" s="239"/>
      <c r="M110" s="240"/>
      <c r="N110" s="241"/>
      <c r="O110" s="241"/>
      <c r="P110" s="241"/>
      <c r="Q110" s="241"/>
      <c r="R110" s="241"/>
      <c r="S110" s="241"/>
      <c r="T110" s="242"/>
      <c r="AT110" s="243" t="s">
        <v>150</v>
      </c>
      <c r="AU110" s="243" t="s">
        <v>78</v>
      </c>
      <c r="AV110" s="12" t="s">
        <v>78</v>
      </c>
      <c r="AW110" s="12" t="s">
        <v>31</v>
      </c>
      <c r="AX110" s="12" t="s">
        <v>69</v>
      </c>
      <c r="AY110" s="243" t="s">
        <v>139</v>
      </c>
    </row>
    <row r="111" s="1" customFormat="1" ht="24" customHeight="1">
      <c r="B111" s="36"/>
      <c r="C111" s="217" t="s">
        <v>192</v>
      </c>
      <c r="D111" s="217" t="s">
        <v>141</v>
      </c>
      <c r="E111" s="218" t="s">
        <v>330</v>
      </c>
      <c r="F111" s="219" t="s">
        <v>331</v>
      </c>
      <c r="G111" s="220" t="s">
        <v>254</v>
      </c>
      <c r="H111" s="221">
        <v>2</v>
      </c>
      <c r="I111" s="222"/>
      <c r="J111" s="223">
        <f>ROUND(I111*H111,2)</f>
        <v>0</v>
      </c>
      <c r="K111" s="219" t="s">
        <v>145</v>
      </c>
      <c r="L111" s="41"/>
      <c r="M111" s="224" t="s">
        <v>19</v>
      </c>
      <c r="N111" s="225" t="s">
        <v>40</v>
      </c>
      <c r="O111" s="81"/>
      <c r="P111" s="226">
        <f>O111*H111</f>
        <v>0</v>
      </c>
      <c r="Q111" s="226">
        <v>0.00020000000000000001</v>
      </c>
      <c r="R111" s="226">
        <f>Q111*H111</f>
        <v>0.00040000000000000002</v>
      </c>
      <c r="S111" s="226">
        <v>0</v>
      </c>
      <c r="T111" s="227">
        <f>S111*H111</f>
        <v>0</v>
      </c>
      <c r="AR111" s="228" t="s">
        <v>76</v>
      </c>
      <c r="AT111" s="228" t="s">
        <v>141</v>
      </c>
      <c r="AU111" s="228" t="s">
        <v>78</v>
      </c>
      <c r="AY111" s="15" t="s">
        <v>139</v>
      </c>
      <c r="BE111" s="229">
        <f>IF(N111="základní",J111,0)</f>
        <v>0</v>
      </c>
      <c r="BF111" s="229">
        <f>IF(N111="snížená",J111,0)</f>
        <v>0</v>
      </c>
      <c r="BG111" s="229">
        <f>IF(N111="zákl. přenesená",J111,0)</f>
        <v>0</v>
      </c>
      <c r="BH111" s="229">
        <f>IF(N111="sníž. přenesená",J111,0)</f>
        <v>0</v>
      </c>
      <c r="BI111" s="229">
        <f>IF(N111="nulová",J111,0)</f>
        <v>0</v>
      </c>
      <c r="BJ111" s="15" t="s">
        <v>76</v>
      </c>
      <c r="BK111" s="229">
        <f>ROUND(I111*H111,2)</f>
        <v>0</v>
      </c>
      <c r="BL111" s="15" t="s">
        <v>76</v>
      </c>
      <c r="BM111" s="228" t="s">
        <v>461</v>
      </c>
    </row>
    <row r="112" s="12" customFormat="1">
      <c r="B112" s="233"/>
      <c r="C112" s="234"/>
      <c r="D112" s="230" t="s">
        <v>150</v>
      </c>
      <c r="E112" s="235" t="s">
        <v>19</v>
      </c>
      <c r="F112" s="236" t="s">
        <v>313</v>
      </c>
      <c r="G112" s="234"/>
      <c r="H112" s="237">
        <v>2</v>
      </c>
      <c r="I112" s="238"/>
      <c r="J112" s="234"/>
      <c r="K112" s="234"/>
      <c r="L112" s="239"/>
      <c r="M112" s="240"/>
      <c r="N112" s="241"/>
      <c r="O112" s="241"/>
      <c r="P112" s="241"/>
      <c r="Q112" s="241"/>
      <c r="R112" s="241"/>
      <c r="S112" s="241"/>
      <c r="T112" s="242"/>
      <c r="AT112" s="243" t="s">
        <v>150</v>
      </c>
      <c r="AU112" s="243" t="s">
        <v>78</v>
      </c>
      <c r="AV112" s="12" t="s">
        <v>78</v>
      </c>
      <c r="AW112" s="12" t="s">
        <v>31</v>
      </c>
      <c r="AX112" s="12" t="s">
        <v>69</v>
      </c>
      <c r="AY112" s="243" t="s">
        <v>139</v>
      </c>
    </row>
    <row r="113" s="1" customFormat="1" ht="24" customHeight="1">
      <c r="B113" s="36"/>
      <c r="C113" s="217" t="s">
        <v>197</v>
      </c>
      <c r="D113" s="217" t="s">
        <v>141</v>
      </c>
      <c r="E113" s="218" t="s">
        <v>333</v>
      </c>
      <c r="F113" s="219" t="s">
        <v>334</v>
      </c>
      <c r="G113" s="220" t="s">
        <v>254</v>
      </c>
      <c r="H113" s="221">
        <v>4</v>
      </c>
      <c r="I113" s="222"/>
      <c r="J113" s="223">
        <f>ROUND(I113*H113,2)</f>
        <v>0</v>
      </c>
      <c r="K113" s="219" t="s">
        <v>145</v>
      </c>
      <c r="L113" s="41"/>
      <c r="M113" s="224" t="s">
        <v>19</v>
      </c>
      <c r="N113" s="225" t="s">
        <v>40</v>
      </c>
      <c r="O113" s="81"/>
      <c r="P113" s="226">
        <f>O113*H113</f>
        <v>0</v>
      </c>
      <c r="Q113" s="226">
        <v>0.00011</v>
      </c>
      <c r="R113" s="226">
        <f>Q113*H113</f>
        <v>0.00044000000000000002</v>
      </c>
      <c r="S113" s="226">
        <v>0</v>
      </c>
      <c r="T113" s="227">
        <f>S113*H113</f>
        <v>0</v>
      </c>
      <c r="AR113" s="228" t="s">
        <v>76</v>
      </c>
      <c r="AT113" s="228" t="s">
        <v>141</v>
      </c>
      <c r="AU113" s="228" t="s">
        <v>78</v>
      </c>
      <c r="AY113" s="15" t="s">
        <v>139</v>
      </c>
      <c r="BE113" s="229">
        <f>IF(N113="základní",J113,0)</f>
        <v>0</v>
      </c>
      <c r="BF113" s="229">
        <f>IF(N113="snížená",J113,0)</f>
        <v>0</v>
      </c>
      <c r="BG113" s="229">
        <f>IF(N113="zákl. přenesená",J113,0)</f>
        <v>0</v>
      </c>
      <c r="BH113" s="229">
        <f>IF(N113="sníž. přenesená",J113,0)</f>
        <v>0</v>
      </c>
      <c r="BI113" s="229">
        <f>IF(N113="nulová",J113,0)</f>
        <v>0</v>
      </c>
      <c r="BJ113" s="15" t="s">
        <v>76</v>
      </c>
      <c r="BK113" s="229">
        <f>ROUND(I113*H113,2)</f>
        <v>0</v>
      </c>
      <c r="BL113" s="15" t="s">
        <v>76</v>
      </c>
      <c r="BM113" s="228" t="s">
        <v>462</v>
      </c>
    </row>
    <row r="114" s="1" customFormat="1">
      <c r="B114" s="36"/>
      <c r="C114" s="37"/>
      <c r="D114" s="230" t="s">
        <v>148</v>
      </c>
      <c r="E114" s="37"/>
      <c r="F114" s="231" t="s">
        <v>336</v>
      </c>
      <c r="G114" s="37"/>
      <c r="H114" s="37"/>
      <c r="I114" s="143"/>
      <c r="J114" s="37"/>
      <c r="K114" s="37"/>
      <c r="L114" s="41"/>
      <c r="M114" s="232"/>
      <c r="N114" s="81"/>
      <c r="O114" s="81"/>
      <c r="P114" s="81"/>
      <c r="Q114" s="81"/>
      <c r="R114" s="81"/>
      <c r="S114" s="81"/>
      <c r="T114" s="82"/>
      <c r="AT114" s="15" t="s">
        <v>148</v>
      </c>
      <c r="AU114" s="15" t="s">
        <v>78</v>
      </c>
    </row>
    <row r="115" s="12" customFormat="1">
      <c r="B115" s="233"/>
      <c r="C115" s="234"/>
      <c r="D115" s="230" t="s">
        <v>150</v>
      </c>
      <c r="E115" s="235" t="s">
        <v>19</v>
      </c>
      <c r="F115" s="236" t="s">
        <v>337</v>
      </c>
      <c r="G115" s="234"/>
      <c r="H115" s="237">
        <v>4</v>
      </c>
      <c r="I115" s="238"/>
      <c r="J115" s="234"/>
      <c r="K115" s="234"/>
      <c r="L115" s="239"/>
      <c r="M115" s="240"/>
      <c r="N115" s="241"/>
      <c r="O115" s="241"/>
      <c r="P115" s="241"/>
      <c r="Q115" s="241"/>
      <c r="R115" s="241"/>
      <c r="S115" s="241"/>
      <c r="T115" s="242"/>
      <c r="AT115" s="243" t="s">
        <v>150</v>
      </c>
      <c r="AU115" s="243" t="s">
        <v>78</v>
      </c>
      <c r="AV115" s="12" t="s">
        <v>78</v>
      </c>
      <c r="AW115" s="12" t="s">
        <v>31</v>
      </c>
      <c r="AX115" s="12" t="s">
        <v>69</v>
      </c>
      <c r="AY115" s="243" t="s">
        <v>139</v>
      </c>
    </row>
    <row r="116" s="1" customFormat="1" ht="24" customHeight="1">
      <c r="B116" s="36"/>
      <c r="C116" s="244" t="s">
        <v>205</v>
      </c>
      <c r="D116" s="244" t="s">
        <v>221</v>
      </c>
      <c r="E116" s="245" t="s">
        <v>463</v>
      </c>
      <c r="F116" s="246" t="s">
        <v>464</v>
      </c>
      <c r="G116" s="247" t="s">
        <v>254</v>
      </c>
      <c r="H116" s="248">
        <v>2</v>
      </c>
      <c r="I116" s="249"/>
      <c r="J116" s="250">
        <f>ROUND(I116*H116,2)</f>
        <v>0</v>
      </c>
      <c r="K116" s="246" t="s">
        <v>19</v>
      </c>
      <c r="L116" s="251"/>
      <c r="M116" s="252" t="s">
        <v>19</v>
      </c>
      <c r="N116" s="253" t="s">
        <v>40</v>
      </c>
      <c r="O116" s="81"/>
      <c r="P116" s="226">
        <f>O116*H116</f>
        <v>0</v>
      </c>
      <c r="Q116" s="226">
        <v>9.0000000000000006E-05</v>
      </c>
      <c r="R116" s="226">
        <f>Q116*H116</f>
        <v>0.00018000000000000001</v>
      </c>
      <c r="S116" s="226">
        <v>0</v>
      </c>
      <c r="T116" s="227">
        <f>S116*H116</f>
        <v>0</v>
      </c>
      <c r="AR116" s="228" t="s">
        <v>78</v>
      </c>
      <c r="AT116" s="228" t="s">
        <v>221</v>
      </c>
      <c r="AU116" s="228" t="s">
        <v>78</v>
      </c>
      <c r="AY116" s="15" t="s">
        <v>139</v>
      </c>
      <c r="BE116" s="229">
        <f>IF(N116="základní",J116,0)</f>
        <v>0</v>
      </c>
      <c r="BF116" s="229">
        <f>IF(N116="snížená",J116,0)</f>
        <v>0</v>
      </c>
      <c r="BG116" s="229">
        <f>IF(N116="zákl. přenesená",J116,0)</f>
        <v>0</v>
      </c>
      <c r="BH116" s="229">
        <f>IF(N116="sníž. přenesená",J116,0)</f>
        <v>0</v>
      </c>
      <c r="BI116" s="229">
        <f>IF(N116="nulová",J116,0)</f>
        <v>0</v>
      </c>
      <c r="BJ116" s="15" t="s">
        <v>76</v>
      </c>
      <c r="BK116" s="229">
        <f>ROUND(I116*H116,2)</f>
        <v>0</v>
      </c>
      <c r="BL116" s="15" t="s">
        <v>76</v>
      </c>
      <c r="BM116" s="228" t="s">
        <v>465</v>
      </c>
    </row>
    <row r="117" s="12" customFormat="1">
      <c r="B117" s="233"/>
      <c r="C117" s="234"/>
      <c r="D117" s="230" t="s">
        <v>150</v>
      </c>
      <c r="E117" s="235" t="s">
        <v>19</v>
      </c>
      <c r="F117" s="236" t="s">
        <v>313</v>
      </c>
      <c r="G117" s="234"/>
      <c r="H117" s="237">
        <v>2</v>
      </c>
      <c r="I117" s="238"/>
      <c r="J117" s="234"/>
      <c r="K117" s="234"/>
      <c r="L117" s="239"/>
      <c r="M117" s="240"/>
      <c r="N117" s="241"/>
      <c r="O117" s="241"/>
      <c r="P117" s="241"/>
      <c r="Q117" s="241"/>
      <c r="R117" s="241"/>
      <c r="S117" s="241"/>
      <c r="T117" s="242"/>
      <c r="AT117" s="243" t="s">
        <v>150</v>
      </c>
      <c r="AU117" s="243" t="s">
        <v>78</v>
      </c>
      <c r="AV117" s="12" t="s">
        <v>78</v>
      </c>
      <c r="AW117" s="12" t="s">
        <v>31</v>
      </c>
      <c r="AX117" s="12" t="s">
        <v>69</v>
      </c>
      <c r="AY117" s="243" t="s">
        <v>139</v>
      </c>
    </row>
    <row r="118" s="1" customFormat="1" ht="16.5" customHeight="1">
      <c r="B118" s="36"/>
      <c r="C118" s="244" t="s">
        <v>214</v>
      </c>
      <c r="D118" s="244" t="s">
        <v>221</v>
      </c>
      <c r="E118" s="245" t="s">
        <v>466</v>
      </c>
      <c r="F118" s="246" t="s">
        <v>467</v>
      </c>
      <c r="G118" s="247" t="s">
        <v>254</v>
      </c>
      <c r="H118" s="248">
        <v>4</v>
      </c>
      <c r="I118" s="249"/>
      <c r="J118" s="250">
        <f>ROUND(I118*H118,2)</f>
        <v>0</v>
      </c>
      <c r="K118" s="246" t="s">
        <v>19</v>
      </c>
      <c r="L118" s="251"/>
      <c r="M118" s="252" t="s">
        <v>19</v>
      </c>
      <c r="N118" s="253" t="s">
        <v>40</v>
      </c>
      <c r="O118" s="81"/>
      <c r="P118" s="226">
        <f>O118*H118</f>
        <v>0</v>
      </c>
      <c r="Q118" s="226">
        <v>4.0000000000000003E-05</v>
      </c>
      <c r="R118" s="226">
        <f>Q118*H118</f>
        <v>0.00016000000000000001</v>
      </c>
      <c r="S118" s="226">
        <v>0</v>
      </c>
      <c r="T118" s="227">
        <f>S118*H118</f>
        <v>0</v>
      </c>
      <c r="AR118" s="228" t="s">
        <v>78</v>
      </c>
      <c r="AT118" s="228" t="s">
        <v>221</v>
      </c>
      <c r="AU118" s="228" t="s">
        <v>78</v>
      </c>
      <c r="AY118" s="15" t="s">
        <v>139</v>
      </c>
      <c r="BE118" s="229">
        <f>IF(N118="základní",J118,0)</f>
        <v>0</v>
      </c>
      <c r="BF118" s="229">
        <f>IF(N118="snížená",J118,0)</f>
        <v>0</v>
      </c>
      <c r="BG118" s="229">
        <f>IF(N118="zákl. přenesená",J118,0)</f>
        <v>0</v>
      </c>
      <c r="BH118" s="229">
        <f>IF(N118="sníž. přenesená",J118,0)</f>
        <v>0</v>
      </c>
      <c r="BI118" s="229">
        <f>IF(N118="nulová",J118,0)</f>
        <v>0</v>
      </c>
      <c r="BJ118" s="15" t="s">
        <v>76</v>
      </c>
      <c r="BK118" s="229">
        <f>ROUND(I118*H118,2)</f>
        <v>0</v>
      </c>
      <c r="BL118" s="15" t="s">
        <v>76</v>
      </c>
      <c r="BM118" s="228" t="s">
        <v>468</v>
      </c>
    </row>
    <row r="119" s="12" customFormat="1">
      <c r="B119" s="233"/>
      <c r="C119" s="234"/>
      <c r="D119" s="230" t="s">
        <v>150</v>
      </c>
      <c r="E119" s="235" t="s">
        <v>19</v>
      </c>
      <c r="F119" s="236" t="s">
        <v>337</v>
      </c>
      <c r="G119" s="234"/>
      <c r="H119" s="237">
        <v>4</v>
      </c>
      <c r="I119" s="238"/>
      <c r="J119" s="234"/>
      <c r="K119" s="234"/>
      <c r="L119" s="239"/>
      <c r="M119" s="240"/>
      <c r="N119" s="241"/>
      <c r="O119" s="241"/>
      <c r="P119" s="241"/>
      <c r="Q119" s="241"/>
      <c r="R119" s="241"/>
      <c r="S119" s="241"/>
      <c r="T119" s="242"/>
      <c r="AT119" s="243" t="s">
        <v>150</v>
      </c>
      <c r="AU119" s="243" t="s">
        <v>78</v>
      </c>
      <c r="AV119" s="12" t="s">
        <v>78</v>
      </c>
      <c r="AW119" s="12" t="s">
        <v>31</v>
      </c>
      <c r="AX119" s="12" t="s">
        <v>69</v>
      </c>
      <c r="AY119" s="243" t="s">
        <v>139</v>
      </c>
    </row>
    <row r="120" s="1" customFormat="1" ht="16.5" customHeight="1">
      <c r="B120" s="36"/>
      <c r="C120" s="244" t="s">
        <v>220</v>
      </c>
      <c r="D120" s="244" t="s">
        <v>221</v>
      </c>
      <c r="E120" s="245" t="s">
        <v>469</v>
      </c>
      <c r="F120" s="246" t="s">
        <v>470</v>
      </c>
      <c r="G120" s="247" t="s">
        <v>254</v>
      </c>
      <c r="H120" s="248">
        <v>2</v>
      </c>
      <c r="I120" s="249"/>
      <c r="J120" s="250">
        <f>ROUND(I120*H120,2)</f>
        <v>0</v>
      </c>
      <c r="K120" s="246" t="s">
        <v>19</v>
      </c>
      <c r="L120" s="251"/>
      <c r="M120" s="252" t="s">
        <v>19</v>
      </c>
      <c r="N120" s="253" t="s">
        <v>40</v>
      </c>
      <c r="O120" s="81"/>
      <c r="P120" s="226">
        <f>O120*H120</f>
        <v>0</v>
      </c>
      <c r="Q120" s="226">
        <v>6.9999999999999994E-05</v>
      </c>
      <c r="R120" s="226">
        <f>Q120*H120</f>
        <v>0.00013999999999999999</v>
      </c>
      <c r="S120" s="226">
        <v>0</v>
      </c>
      <c r="T120" s="227">
        <f>S120*H120</f>
        <v>0</v>
      </c>
      <c r="AR120" s="228" t="s">
        <v>78</v>
      </c>
      <c r="AT120" s="228" t="s">
        <v>221</v>
      </c>
      <c r="AU120" s="228" t="s">
        <v>78</v>
      </c>
      <c r="AY120" s="15" t="s">
        <v>139</v>
      </c>
      <c r="BE120" s="229">
        <f>IF(N120="základní",J120,0)</f>
        <v>0</v>
      </c>
      <c r="BF120" s="229">
        <f>IF(N120="snížená",J120,0)</f>
        <v>0</v>
      </c>
      <c r="BG120" s="229">
        <f>IF(N120="zákl. přenesená",J120,0)</f>
        <v>0</v>
      </c>
      <c r="BH120" s="229">
        <f>IF(N120="sníž. přenesená",J120,0)</f>
        <v>0</v>
      </c>
      <c r="BI120" s="229">
        <f>IF(N120="nulová",J120,0)</f>
        <v>0</v>
      </c>
      <c r="BJ120" s="15" t="s">
        <v>76</v>
      </c>
      <c r="BK120" s="229">
        <f>ROUND(I120*H120,2)</f>
        <v>0</v>
      </c>
      <c r="BL120" s="15" t="s">
        <v>76</v>
      </c>
      <c r="BM120" s="228" t="s">
        <v>471</v>
      </c>
    </row>
    <row r="121" s="12" customFormat="1">
      <c r="B121" s="233"/>
      <c r="C121" s="234"/>
      <c r="D121" s="230" t="s">
        <v>150</v>
      </c>
      <c r="E121" s="235" t="s">
        <v>19</v>
      </c>
      <c r="F121" s="236" t="s">
        <v>313</v>
      </c>
      <c r="G121" s="234"/>
      <c r="H121" s="237">
        <v>2</v>
      </c>
      <c r="I121" s="238"/>
      <c r="J121" s="234"/>
      <c r="K121" s="234"/>
      <c r="L121" s="239"/>
      <c r="M121" s="240"/>
      <c r="N121" s="241"/>
      <c r="O121" s="241"/>
      <c r="P121" s="241"/>
      <c r="Q121" s="241"/>
      <c r="R121" s="241"/>
      <c r="S121" s="241"/>
      <c r="T121" s="242"/>
      <c r="AT121" s="243" t="s">
        <v>150</v>
      </c>
      <c r="AU121" s="243" t="s">
        <v>78</v>
      </c>
      <c r="AV121" s="12" t="s">
        <v>78</v>
      </c>
      <c r="AW121" s="12" t="s">
        <v>31</v>
      </c>
      <c r="AX121" s="12" t="s">
        <v>69</v>
      </c>
      <c r="AY121" s="243" t="s">
        <v>139</v>
      </c>
    </row>
    <row r="122" s="1" customFormat="1" ht="16.5" customHeight="1">
      <c r="B122" s="36"/>
      <c r="C122" s="217" t="s">
        <v>226</v>
      </c>
      <c r="D122" s="217" t="s">
        <v>141</v>
      </c>
      <c r="E122" s="218" t="s">
        <v>350</v>
      </c>
      <c r="F122" s="219" t="s">
        <v>351</v>
      </c>
      <c r="G122" s="220" t="s">
        <v>352</v>
      </c>
      <c r="H122" s="221">
        <v>1</v>
      </c>
      <c r="I122" s="222"/>
      <c r="J122" s="223">
        <f>ROUND(I122*H122,2)</f>
        <v>0</v>
      </c>
      <c r="K122" s="219" t="s">
        <v>19</v>
      </c>
      <c r="L122" s="41"/>
      <c r="M122" s="224" t="s">
        <v>19</v>
      </c>
      <c r="N122" s="225" t="s">
        <v>40</v>
      </c>
      <c r="O122" s="81"/>
      <c r="P122" s="226">
        <f>O122*H122</f>
        <v>0</v>
      </c>
      <c r="Q122" s="226">
        <v>0</v>
      </c>
      <c r="R122" s="226">
        <f>Q122*H122</f>
        <v>0</v>
      </c>
      <c r="S122" s="226">
        <v>0</v>
      </c>
      <c r="T122" s="227">
        <f>S122*H122</f>
        <v>0</v>
      </c>
      <c r="AR122" s="228" t="s">
        <v>76</v>
      </c>
      <c r="AT122" s="228" t="s">
        <v>141</v>
      </c>
      <c r="AU122" s="228" t="s">
        <v>78</v>
      </c>
      <c r="AY122" s="15" t="s">
        <v>139</v>
      </c>
      <c r="BE122" s="229">
        <f>IF(N122="základní",J122,0)</f>
        <v>0</v>
      </c>
      <c r="BF122" s="229">
        <f>IF(N122="snížená",J122,0)</f>
        <v>0</v>
      </c>
      <c r="BG122" s="229">
        <f>IF(N122="zákl. přenesená",J122,0)</f>
        <v>0</v>
      </c>
      <c r="BH122" s="229">
        <f>IF(N122="sníž. přenesená",J122,0)</f>
        <v>0</v>
      </c>
      <c r="BI122" s="229">
        <f>IF(N122="nulová",J122,0)</f>
        <v>0</v>
      </c>
      <c r="BJ122" s="15" t="s">
        <v>76</v>
      </c>
      <c r="BK122" s="229">
        <f>ROUND(I122*H122,2)</f>
        <v>0</v>
      </c>
      <c r="BL122" s="15" t="s">
        <v>76</v>
      </c>
      <c r="BM122" s="228" t="s">
        <v>472</v>
      </c>
    </row>
    <row r="123" s="1" customFormat="1" ht="36" customHeight="1">
      <c r="B123" s="36"/>
      <c r="C123" s="217" t="s">
        <v>8</v>
      </c>
      <c r="D123" s="217" t="s">
        <v>141</v>
      </c>
      <c r="E123" s="218" t="s">
        <v>354</v>
      </c>
      <c r="F123" s="219" t="s">
        <v>355</v>
      </c>
      <c r="G123" s="220" t="s">
        <v>240</v>
      </c>
      <c r="H123" s="254"/>
      <c r="I123" s="222"/>
      <c r="J123" s="223">
        <f>ROUND(I123*H123,2)</f>
        <v>0</v>
      </c>
      <c r="K123" s="219" t="s">
        <v>145</v>
      </c>
      <c r="L123" s="41"/>
      <c r="M123" s="224" t="s">
        <v>19</v>
      </c>
      <c r="N123" s="225" t="s">
        <v>40</v>
      </c>
      <c r="O123" s="81"/>
      <c r="P123" s="226">
        <f>O123*H123</f>
        <v>0</v>
      </c>
      <c r="Q123" s="226">
        <v>0</v>
      </c>
      <c r="R123" s="226">
        <f>Q123*H123</f>
        <v>0</v>
      </c>
      <c r="S123" s="226">
        <v>0</v>
      </c>
      <c r="T123" s="227">
        <f>S123*H123</f>
        <v>0</v>
      </c>
      <c r="AR123" s="228" t="s">
        <v>76</v>
      </c>
      <c r="AT123" s="228" t="s">
        <v>141</v>
      </c>
      <c r="AU123" s="228" t="s">
        <v>78</v>
      </c>
      <c r="AY123" s="15" t="s">
        <v>139</v>
      </c>
      <c r="BE123" s="229">
        <f>IF(N123="základní",J123,0)</f>
        <v>0</v>
      </c>
      <c r="BF123" s="229">
        <f>IF(N123="snížená",J123,0)</f>
        <v>0</v>
      </c>
      <c r="BG123" s="229">
        <f>IF(N123="zákl. přenesená",J123,0)</f>
        <v>0</v>
      </c>
      <c r="BH123" s="229">
        <f>IF(N123="sníž. přenesená",J123,0)</f>
        <v>0</v>
      </c>
      <c r="BI123" s="229">
        <f>IF(N123="nulová",J123,0)</f>
        <v>0</v>
      </c>
      <c r="BJ123" s="15" t="s">
        <v>76</v>
      </c>
      <c r="BK123" s="229">
        <f>ROUND(I123*H123,2)</f>
        <v>0</v>
      </c>
      <c r="BL123" s="15" t="s">
        <v>76</v>
      </c>
      <c r="BM123" s="228" t="s">
        <v>473</v>
      </c>
    </row>
    <row r="124" s="1" customFormat="1">
      <c r="B124" s="36"/>
      <c r="C124" s="37"/>
      <c r="D124" s="230" t="s">
        <v>148</v>
      </c>
      <c r="E124" s="37"/>
      <c r="F124" s="231" t="s">
        <v>242</v>
      </c>
      <c r="G124" s="37"/>
      <c r="H124" s="37"/>
      <c r="I124" s="143"/>
      <c r="J124" s="37"/>
      <c r="K124" s="37"/>
      <c r="L124" s="41"/>
      <c r="M124" s="232"/>
      <c r="N124" s="81"/>
      <c r="O124" s="81"/>
      <c r="P124" s="81"/>
      <c r="Q124" s="81"/>
      <c r="R124" s="81"/>
      <c r="S124" s="81"/>
      <c r="T124" s="82"/>
      <c r="AT124" s="15" t="s">
        <v>148</v>
      </c>
      <c r="AU124" s="15" t="s">
        <v>78</v>
      </c>
    </row>
    <row r="125" s="11" customFormat="1" ht="22.8" customHeight="1">
      <c r="B125" s="201"/>
      <c r="C125" s="202"/>
      <c r="D125" s="203" t="s">
        <v>68</v>
      </c>
      <c r="E125" s="215" t="s">
        <v>357</v>
      </c>
      <c r="F125" s="215" t="s">
        <v>358</v>
      </c>
      <c r="G125" s="202"/>
      <c r="H125" s="202"/>
      <c r="I125" s="205"/>
      <c r="J125" s="216">
        <f>BK125</f>
        <v>0</v>
      </c>
      <c r="K125" s="202"/>
      <c r="L125" s="207"/>
      <c r="M125" s="208"/>
      <c r="N125" s="209"/>
      <c r="O125" s="209"/>
      <c r="P125" s="210">
        <f>SUM(P126:P135)</f>
        <v>0</v>
      </c>
      <c r="Q125" s="209"/>
      <c r="R125" s="210">
        <f>SUM(R126:R135)</f>
        <v>0.00116</v>
      </c>
      <c r="S125" s="209"/>
      <c r="T125" s="211">
        <f>SUM(T126:T135)</f>
        <v>0</v>
      </c>
      <c r="AR125" s="212" t="s">
        <v>78</v>
      </c>
      <c r="AT125" s="213" t="s">
        <v>68</v>
      </c>
      <c r="AU125" s="213" t="s">
        <v>76</v>
      </c>
      <c r="AY125" s="212" t="s">
        <v>139</v>
      </c>
      <c r="BK125" s="214">
        <f>SUM(BK126:BK135)</f>
        <v>0</v>
      </c>
    </row>
    <row r="126" s="1" customFormat="1" ht="16.5" customHeight="1">
      <c r="B126" s="36"/>
      <c r="C126" s="217" t="s">
        <v>217</v>
      </c>
      <c r="D126" s="217" t="s">
        <v>141</v>
      </c>
      <c r="E126" s="218" t="s">
        <v>359</v>
      </c>
      <c r="F126" s="219" t="s">
        <v>360</v>
      </c>
      <c r="G126" s="220" t="s">
        <v>254</v>
      </c>
      <c r="H126" s="221">
        <v>2</v>
      </c>
      <c r="I126" s="222"/>
      <c r="J126" s="223">
        <f>ROUND(I126*H126,2)</f>
        <v>0</v>
      </c>
      <c r="K126" s="219" t="s">
        <v>145</v>
      </c>
      <c r="L126" s="41"/>
      <c r="M126" s="224" t="s">
        <v>19</v>
      </c>
      <c r="N126" s="225" t="s">
        <v>40</v>
      </c>
      <c r="O126" s="81"/>
      <c r="P126" s="226">
        <f>O126*H126</f>
        <v>0</v>
      </c>
      <c r="Q126" s="226">
        <v>0.00012</v>
      </c>
      <c r="R126" s="226">
        <f>Q126*H126</f>
        <v>0.00024000000000000001</v>
      </c>
      <c r="S126" s="226">
        <v>0</v>
      </c>
      <c r="T126" s="227">
        <f>S126*H126</f>
        <v>0</v>
      </c>
      <c r="AR126" s="228" t="s">
        <v>76</v>
      </c>
      <c r="AT126" s="228" t="s">
        <v>141</v>
      </c>
      <c r="AU126" s="228" t="s">
        <v>78</v>
      </c>
      <c r="AY126" s="15" t="s">
        <v>139</v>
      </c>
      <c r="BE126" s="229">
        <f>IF(N126="základní",J126,0)</f>
        <v>0</v>
      </c>
      <c r="BF126" s="229">
        <f>IF(N126="snížená",J126,0)</f>
        <v>0</v>
      </c>
      <c r="BG126" s="229">
        <f>IF(N126="zákl. přenesená",J126,0)</f>
        <v>0</v>
      </c>
      <c r="BH126" s="229">
        <f>IF(N126="sníž. přenesená",J126,0)</f>
        <v>0</v>
      </c>
      <c r="BI126" s="229">
        <f>IF(N126="nulová",J126,0)</f>
        <v>0</v>
      </c>
      <c r="BJ126" s="15" t="s">
        <v>76</v>
      </c>
      <c r="BK126" s="229">
        <f>ROUND(I126*H126,2)</f>
        <v>0</v>
      </c>
      <c r="BL126" s="15" t="s">
        <v>76</v>
      </c>
      <c r="BM126" s="228" t="s">
        <v>474</v>
      </c>
    </row>
    <row r="127" s="1" customFormat="1" ht="24" customHeight="1">
      <c r="B127" s="36"/>
      <c r="C127" s="244" t="s">
        <v>245</v>
      </c>
      <c r="D127" s="244" t="s">
        <v>221</v>
      </c>
      <c r="E127" s="245" t="s">
        <v>362</v>
      </c>
      <c r="F127" s="246" t="s">
        <v>363</v>
      </c>
      <c r="G127" s="247" t="s">
        <v>19</v>
      </c>
      <c r="H127" s="248">
        <v>2</v>
      </c>
      <c r="I127" s="249"/>
      <c r="J127" s="250">
        <f>ROUND(I127*H127,2)</f>
        <v>0</v>
      </c>
      <c r="K127" s="246" t="s">
        <v>19</v>
      </c>
      <c r="L127" s="251"/>
      <c r="M127" s="252" t="s">
        <v>19</v>
      </c>
      <c r="N127" s="253" t="s">
        <v>40</v>
      </c>
      <c r="O127" s="81"/>
      <c r="P127" s="226">
        <f>O127*H127</f>
        <v>0</v>
      </c>
      <c r="Q127" s="226">
        <v>0</v>
      </c>
      <c r="R127" s="226">
        <f>Q127*H127</f>
        <v>0</v>
      </c>
      <c r="S127" s="226">
        <v>0</v>
      </c>
      <c r="T127" s="227">
        <f>S127*H127</f>
        <v>0</v>
      </c>
      <c r="AR127" s="228" t="s">
        <v>78</v>
      </c>
      <c r="AT127" s="228" t="s">
        <v>221</v>
      </c>
      <c r="AU127" s="228" t="s">
        <v>78</v>
      </c>
      <c r="AY127" s="15" t="s">
        <v>139</v>
      </c>
      <c r="BE127" s="229">
        <f>IF(N127="základní",J127,0)</f>
        <v>0</v>
      </c>
      <c r="BF127" s="229">
        <f>IF(N127="snížená",J127,0)</f>
        <v>0</v>
      </c>
      <c r="BG127" s="229">
        <f>IF(N127="zákl. přenesená",J127,0)</f>
        <v>0</v>
      </c>
      <c r="BH127" s="229">
        <f>IF(N127="sníž. přenesená",J127,0)</f>
        <v>0</v>
      </c>
      <c r="BI127" s="229">
        <f>IF(N127="nulová",J127,0)</f>
        <v>0</v>
      </c>
      <c r="BJ127" s="15" t="s">
        <v>76</v>
      </c>
      <c r="BK127" s="229">
        <f>ROUND(I127*H127,2)</f>
        <v>0</v>
      </c>
      <c r="BL127" s="15" t="s">
        <v>76</v>
      </c>
      <c r="BM127" s="228" t="s">
        <v>475</v>
      </c>
    </row>
    <row r="128" s="12" customFormat="1">
      <c r="B128" s="233"/>
      <c r="C128" s="234"/>
      <c r="D128" s="230" t="s">
        <v>150</v>
      </c>
      <c r="E128" s="235" t="s">
        <v>19</v>
      </c>
      <c r="F128" s="236" t="s">
        <v>313</v>
      </c>
      <c r="G128" s="234"/>
      <c r="H128" s="237">
        <v>2</v>
      </c>
      <c r="I128" s="238"/>
      <c r="J128" s="234"/>
      <c r="K128" s="234"/>
      <c r="L128" s="239"/>
      <c r="M128" s="240"/>
      <c r="N128" s="241"/>
      <c r="O128" s="241"/>
      <c r="P128" s="241"/>
      <c r="Q128" s="241"/>
      <c r="R128" s="241"/>
      <c r="S128" s="241"/>
      <c r="T128" s="242"/>
      <c r="AT128" s="243" t="s">
        <v>150</v>
      </c>
      <c r="AU128" s="243" t="s">
        <v>78</v>
      </c>
      <c r="AV128" s="12" t="s">
        <v>78</v>
      </c>
      <c r="AW128" s="12" t="s">
        <v>31</v>
      </c>
      <c r="AX128" s="12" t="s">
        <v>69</v>
      </c>
      <c r="AY128" s="243" t="s">
        <v>139</v>
      </c>
    </row>
    <row r="129" s="1" customFormat="1" ht="24" customHeight="1">
      <c r="B129" s="36"/>
      <c r="C129" s="217" t="s">
        <v>251</v>
      </c>
      <c r="D129" s="217" t="s">
        <v>141</v>
      </c>
      <c r="E129" s="218" t="s">
        <v>476</v>
      </c>
      <c r="F129" s="219" t="s">
        <v>477</v>
      </c>
      <c r="G129" s="220" t="s">
        <v>254</v>
      </c>
      <c r="H129" s="221">
        <v>2</v>
      </c>
      <c r="I129" s="222"/>
      <c r="J129" s="223">
        <f>ROUND(I129*H129,2)</f>
        <v>0</v>
      </c>
      <c r="K129" s="219" t="s">
        <v>145</v>
      </c>
      <c r="L129" s="41"/>
      <c r="M129" s="224" t="s">
        <v>19</v>
      </c>
      <c r="N129" s="225" t="s">
        <v>40</v>
      </c>
      <c r="O129" s="81"/>
      <c r="P129" s="226">
        <f>O129*H129</f>
        <v>0</v>
      </c>
      <c r="Q129" s="226">
        <v>0.00022000000000000001</v>
      </c>
      <c r="R129" s="226">
        <f>Q129*H129</f>
        <v>0.00044000000000000002</v>
      </c>
      <c r="S129" s="226">
        <v>0</v>
      </c>
      <c r="T129" s="227">
        <f>S129*H129</f>
        <v>0</v>
      </c>
      <c r="AR129" s="228" t="s">
        <v>76</v>
      </c>
      <c r="AT129" s="228" t="s">
        <v>141</v>
      </c>
      <c r="AU129" s="228" t="s">
        <v>78</v>
      </c>
      <c r="AY129" s="15" t="s">
        <v>139</v>
      </c>
      <c r="BE129" s="229">
        <f>IF(N129="základní",J129,0)</f>
        <v>0</v>
      </c>
      <c r="BF129" s="229">
        <f>IF(N129="snížená",J129,0)</f>
        <v>0</v>
      </c>
      <c r="BG129" s="229">
        <f>IF(N129="zákl. přenesená",J129,0)</f>
        <v>0</v>
      </c>
      <c r="BH129" s="229">
        <f>IF(N129="sníž. přenesená",J129,0)</f>
        <v>0</v>
      </c>
      <c r="BI129" s="229">
        <f>IF(N129="nulová",J129,0)</f>
        <v>0</v>
      </c>
      <c r="BJ129" s="15" t="s">
        <v>76</v>
      </c>
      <c r="BK129" s="229">
        <f>ROUND(I129*H129,2)</f>
        <v>0</v>
      </c>
      <c r="BL129" s="15" t="s">
        <v>76</v>
      </c>
      <c r="BM129" s="228" t="s">
        <v>478</v>
      </c>
    </row>
    <row r="130" s="12" customFormat="1">
      <c r="B130" s="233"/>
      <c r="C130" s="234"/>
      <c r="D130" s="230" t="s">
        <v>150</v>
      </c>
      <c r="E130" s="235" t="s">
        <v>19</v>
      </c>
      <c r="F130" s="236" t="s">
        <v>313</v>
      </c>
      <c r="G130" s="234"/>
      <c r="H130" s="237">
        <v>2</v>
      </c>
      <c r="I130" s="238"/>
      <c r="J130" s="234"/>
      <c r="K130" s="234"/>
      <c r="L130" s="239"/>
      <c r="M130" s="240"/>
      <c r="N130" s="241"/>
      <c r="O130" s="241"/>
      <c r="P130" s="241"/>
      <c r="Q130" s="241"/>
      <c r="R130" s="241"/>
      <c r="S130" s="241"/>
      <c r="T130" s="242"/>
      <c r="AT130" s="243" t="s">
        <v>150</v>
      </c>
      <c r="AU130" s="243" t="s">
        <v>78</v>
      </c>
      <c r="AV130" s="12" t="s">
        <v>78</v>
      </c>
      <c r="AW130" s="12" t="s">
        <v>31</v>
      </c>
      <c r="AX130" s="12" t="s">
        <v>69</v>
      </c>
      <c r="AY130" s="243" t="s">
        <v>139</v>
      </c>
    </row>
    <row r="131" s="1" customFormat="1" ht="16.5" customHeight="1">
      <c r="B131" s="36"/>
      <c r="C131" s="217" t="s">
        <v>257</v>
      </c>
      <c r="D131" s="217" t="s">
        <v>141</v>
      </c>
      <c r="E131" s="218" t="s">
        <v>479</v>
      </c>
      <c r="F131" s="219" t="s">
        <v>480</v>
      </c>
      <c r="G131" s="220" t="s">
        <v>254</v>
      </c>
      <c r="H131" s="221">
        <v>2</v>
      </c>
      <c r="I131" s="222"/>
      <c r="J131" s="223">
        <f>ROUND(I131*H131,2)</f>
        <v>0</v>
      </c>
      <c r="K131" s="219" t="s">
        <v>145</v>
      </c>
      <c r="L131" s="41"/>
      <c r="M131" s="224" t="s">
        <v>19</v>
      </c>
      <c r="N131" s="225" t="s">
        <v>40</v>
      </c>
      <c r="O131" s="81"/>
      <c r="P131" s="226">
        <f>O131*H131</f>
        <v>0</v>
      </c>
      <c r="Q131" s="226">
        <v>0.00024000000000000001</v>
      </c>
      <c r="R131" s="226">
        <f>Q131*H131</f>
        <v>0.00048000000000000001</v>
      </c>
      <c r="S131" s="226">
        <v>0</v>
      </c>
      <c r="T131" s="227">
        <f>S131*H131</f>
        <v>0</v>
      </c>
      <c r="AR131" s="228" t="s">
        <v>76</v>
      </c>
      <c r="AT131" s="228" t="s">
        <v>141</v>
      </c>
      <c r="AU131" s="228" t="s">
        <v>78</v>
      </c>
      <c r="AY131" s="15" t="s">
        <v>139</v>
      </c>
      <c r="BE131" s="229">
        <f>IF(N131="základní",J131,0)</f>
        <v>0</v>
      </c>
      <c r="BF131" s="229">
        <f>IF(N131="snížená",J131,0)</f>
        <v>0</v>
      </c>
      <c r="BG131" s="229">
        <f>IF(N131="zákl. přenesená",J131,0)</f>
        <v>0</v>
      </c>
      <c r="BH131" s="229">
        <f>IF(N131="sníž. přenesená",J131,0)</f>
        <v>0</v>
      </c>
      <c r="BI131" s="229">
        <f>IF(N131="nulová",J131,0)</f>
        <v>0</v>
      </c>
      <c r="BJ131" s="15" t="s">
        <v>76</v>
      </c>
      <c r="BK131" s="229">
        <f>ROUND(I131*H131,2)</f>
        <v>0</v>
      </c>
      <c r="BL131" s="15" t="s">
        <v>76</v>
      </c>
      <c r="BM131" s="228" t="s">
        <v>481</v>
      </c>
    </row>
    <row r="132" s="1" customFormat="1">
      <c r="B132" s="36"/>
      <c r="C132" s="37"/>
      <c r="D132" s="230" t="s">
        <v>148</v>
      </c>
      <c r="E132" s="37"/>
      <c r="F132" s="231" t="s">
        <v>482</v>
      </c>
      <c r="G132" s="37"/>
      <c r="H132" s="37"/>
      <c r="I132" s="143"/>
      <c r="J132" s="37"/>
      <c r="K132" s="37"/>
      <c r="L132" s="41"/>
      <c r="M132" s="232"/>
      <c r="N132" s="81"/>
      <c r="O132" s="81"/>
      <c r="P132" s="81"/>
      <c r="Q132" s="81"/>
      <c r="R132" s="81"/>
      <c r="S132" s="81"/>
      <c r="T132" s="82"/>
      <c r="AT132" s="15" t="s">
        <v>148</v>
      </c>
      <c r="AU132" s="15" t="s">
        <v>78</v>
      </c>
    </row>
    <row r="133" s="12" customFormat="1">
      <c r="B133" s="233"/>
      <c r="C133" s="234"/>
      <c r="D133" s="230" t="s">
        <v>150</v>
      </c>
      <c r="E133" s="235" t="s">
        <v>19</v>
      </c>
      <c r="F133" s="236" t="s">
        <v>313</v>
      </c>
      <c r="G133" s="234"/>
      <c r="H133" s="237">
        <v>2</v>
      </c>
      <c r="I133" s="238"/>
      <c r="J133" s="234"/>
      <c r="K133" s="234"/>
      <c r="L133" s="239"/>
      <c r="M133" s="240"/>
      <c r="N133" s="241"/>
      <c r="O133" s="241"/>
      <c r="P133" s="241"/>
      <c r="Q133" s="241"/>
      <c r="R133" s="241"/>
      <c r="S133" s="241"/>
      <c r="T133" s="242"/>
      <c r="AT133" s="243" t="s">
        <v>150</v>
      </c>
      <c r="AU133" s="243" t="s">
        <v>78</v>
      </c>
      <c r="AV133" s="12" t="s">
        <v>78</v>
      </c>
      <c r="AW133" s="12" t="s">
        <v>31</v>
      </c>
      <c r="AX133" s="12" t="s">
        <v>69</v>
      </c>
      <c r="AY133" s="243" t="s">
        <v>139</v>
      </c>
    </row>
    <row r="134" s="1" customFormat="1" ht="36" customHeight="1">
      <c r="B134" s="36"/>
      <c r="C134" s="217" t="s">
        <v>265</v>
      </c>
      <c r="D134" s="217" t="s">
        <v>141</v>
      </c>
      <c r="E134" s="218" t="s">
        <v>483</v>
      </c>
      <c r="F134" s="219" t="s">
        <v>484</v>
      </c>
      <c r="G134" s="220" t="s">
        <v>240</v>
      </c>
      <c r="H134" s="254"/>
      <c r="I134" s="222"/>
      <c r="J134" s="223">
        <f>ROUND(I134*H134,2)</f>
        <v>0</v>
      </c>
      <c r="K134" s="219" t="s">
        <v>145</v>
      </c>
      <c r="L134" s="41"/>
      <c r="M134" s="224" t="s">
        <v>19</v>
      </c>
      <c r="N134" s="225" t="s">
        <v>40</v>
      </c>
      <c r="O134" s="81"/>
      <c r="P134" s="226">
        <f>O134*H134</f>
        <v>0</v>
      </c>
      <c r="Q134" s="226">
        <v>0</v>
      </c>
      <c r="R134" s="226">
        <f>Q134*H134</f>
        <v>0</v>
      </c>
      <c r="S134" s="226">
        <v>0</v>
      </c>
      <c r="T134" s="227">
        <f>S134*H134</f>
        <v>0</v>
      </c>
      <c r="AR134" s="228" t="s">
        <v>76</v>
      </c>
      <c r="AT134" s="228" t="s">
        <v>141</v>
      </c>
      <c r="AU134" s="228" t="s">
        <v>78</v>
      </c>
      <c r="AY134" s="15" t="s">
        <v>139</v>
      </c>
      <c r="BE134" s="229">
        <f>IF(N134="základní",J134,0)</f>
        <v>0</v>
      </c>
      <c r="BF134" s="229">
        <f>IF(N134="snížená",J134,0)</f>
        <v>0</v>
      </c>
      <c r="BG134" s="229">
        <f>IF(N134="zákl. přenesená",J134,0)</f>
        <v>0</v>
      </c>
      <c r="BH134" s="229">
        <f>IF(N134="sníž. přenesená",J134,0)</f>
        <v>0</v>
      </c>
      <c r="BI134" s="229">
        <f>IF(N134="nulová",J134,0)</f>
        <v>0</v>
      </c>
      <c r="BJ134" s="15" t="s">
        <v>76</v>
      </c>
      <c r="BK134" s="229">
        <f>ROUND(I134*H134,2)</f>
        <v>0</v>
      </c>
      <c r="BL134" s="15" t="s">
        <v>76</v>
      </c>
      <c r="BM134" s="228" t="s">
        <v>485</v>
      </c>
    </row>
    <row r="135" s="1" customFormat="1">
      <c r="B135" s="36"/>
      <c r="C135" s="37"/>
      <c r="D135" s="230" t="s">
        <v>148</v>
      </c>
      <c r="E135" s="37"/>
      <c r="F135" s="231" t="s">
        <v>486</v>
      </c>
      <c r="G135" s="37"/>
      <c r="H135" s="37"/>
      <c r="I135" s="143"/>
      <c r="J135" s="37"/>
      <c r="K135" s="37"/>
      <c r="L135" s="41"/>
      <c r="M135" s="232"/>
      <c r="N135" s="81"/>
      <c r="O135" s="81"/>
      <c r="P135" s="81"/>
      <c r="Q135" s="81"/>
      <c r="R135" s="81"/>
      <c r="S135" s="81"/>
      <c r="T135" s="82"/>
      <c r="AT135" s="15" t="s">
        <v>148</v>
      </c>
      <c r="AU135" s="15" t="s">
        <v>78</v>
      </c>
    </row>
    <row r="136" s="11" customFormat="1" ht="25.92" customHeight="1">
      <c r="B136" s="201"/>
      <c r="C136" s="202"/>
      <c r="D136" s="203" t="s">
        <v>68</v>
      </c>
      <c r="E136" s="204" t="s">
        <v>221</v>
      </c>
      <c r="F136" s="204" t="s">
        <v>262</v>
      </c>
      <c r="G136" s="202"/>
      <c r="H136" s="202"/>
      <c r="I136" s="205"/>
      <c r="J136" s="206">
        <f>BK136</f>
        <v>0</v>
      </c>
      <c r="K136" s="202"/>
      <c r="L136" s="207"/>
      <c r="M136" s="208"/>
      <c r="N136" s="209"/>
      <c r="O136" s="209"/>
      <c r="P136" s="210">
        <f>P137</f>
        <v>0</v>
      </c>
      <c r="Q136" s="209"/>
      <c r="R136" s="210">
        <f>R137</f>
        <v>0.00013000000000000002</v>
      </c>
      <c r="S136" s="209"/>
      <c r="T136" s="211">
        <f>T137</f>
        <v>0</v>
      </c>
      <c r="AR136" s="212" t="s">
        <v>155</v>
      </c>
      <c r="AT136" s="213" t="s">
        <v>68</v>
      </c>
      <c r="AU136" s="213" t="s">
        <v>69</v>
      </c>
      <c r="AY136" s="212" t="s">
        <v>139</v>
      </c>
      <c r="BK136" s="214">
        <f>BK137</f>
        <v>0</v>
      </c>
    </row>
    <row r="137" s="11" customFormat="1" ht="22.8" customHeight="1">
      <c r="B137" s="201"/>
      <c r="C137" s="202"/>
      <c r="D137" s="203" t="s">
        <v>68</v>
      </c>
      <c r="E137" s="215" t="s">
        <v>263</v>
      </c>
      <c r="F137" s="215" t="s">
        <v>264</v>
      </c>
      <c r="G137" s="202"/>
      <c r="H137" s="202"/>
      <c r="I137" s="205"/>
      <c r="J137" s="216">
        <f>BK137</f>
        <v>0</v>
      </c>
      <c r="K137" s="202"/>
      <c r="L137" s="207"/>
      <c r="M137" s="208"/>
      <c r="N137" s="209"/>
      <c r="O137" s="209"/>
      <c r="P137" s="210">
        <f>SUM(P138:P161)</f>
        <v>0</v>
      </c>
      <c r="Q137" s="209"/>
      <c r="R137" s="210">
        <f>SUM(R138:R161)</f>
        <v>0.00013000000000000002</v>
      </c>
      <c r="S137" s="209"/>
      <c r="T137" s="211">
        <f>SUM(T138:T161)</f>
        <v>0</v>
      </c>
      <c r="AR137" s="212" t="s">
        <v>155</v>
      </c>
      <c r="AT137" s="213" t="s">
        <v>68</v>
      </c>
      <c r="AU137" s="213" t="s">
        <v>76</v>
      </c>
      <c r="AY137" s="212" t="s">
        <v>139</v>
      </c>
      <c r="BK137" s="214">
        <f>SUM(BK138:BK161)</f>
        <v>0</v>
      </c>
    </row>
    <row r="138" s="1" customFormat="1" ht="16.5" customHeight="1">
      <c r="B138" s="36"/>
      <c r="C138" s="217" t="s">
        <v>7</v>
      </c>
      <c r="D138" s="217" t="s">
        <v>141</v>
      </c>
      <c r="E138" s="218" t="s">
        <v>487</v>
      </c>
      <c r="F138" s="219" t="s">
        <v>488</v>
      </c>
      <c r="G138" s="220" t="s">
        <v>254</v>
      </c>
      <c r="H138" s="221">
        <v>2</v>
      </c>
      <c r="I138" s="222"/>
      <c r="J138" s="223">
        <f>ROUND(I138*H138,2)</f>
        <v>0</v>
      </c>
      <c r="K138" s="219" t="s">
        <v>145</v>
      </c>
      <c r="L138" s="41"/>
      <c r="M138" s="224" t="s">
        <v>19</v>
      </c>
      <c r="N138" s="225" t="s">
        <v>40</v>
      </c>
      <c r="O138" s="81"/>
      <c r="P138" s="226">
        <f>O138*H138</f>
        <v>0</v>
      </c>
      <c r="Q138" s="226">
        <v>0</v>
      </c>
      <c r="R138" s="226">
        <f>Q138*H138</f>
        <v>0</v>
      </c>
      <c r="S138" s="226">
        <v>0</v>
      </c>
      <c r="T138" s="227">
        <f>S138*H138</f>
        <v>0</v>
      </c>
      <c r="AR138" s="228" t="s">
        <v>76</v>
      </c>
      <c r="AT138" s="228" t="s">
        <v>141</v>
      </c>
      <c r="AU138" s="228" t="s">
        <v>78</v>
      </c>
      <c r="AY138" s="15" t="s">
        <v>139</v>
      </c>
      <c r="BE138" s="229">
        <f>IF(N138="základní",J138,0)</f>
        <v>0</v>
      </c>
      <c r="BF138" s="229">
        <f>IF(N138="snížená",J138,0)</f>
        <v>0</v>
      </c>
      <c r="BG138" s="229">
        <f>IF(N138="zákl. přenesená",J138,0)</f>
        <v>0</v>
      </c>
      <c r="BH138" s="229">
        <f>IF(N138="sníž. přenesená",J138,0)</f>
        <v>0</v>
      </c>
      <c r="BI138" s="229">
        <f>IF(N138="nulová",J138,0)</f>
        <v>0</v>
      </c>
      <c r="BJ138" s="15" t="s">
        <v>76</v>
      </c>
      <c r="BK138" s="229">
        <f>ROUND(I138*H138,2)</f>
        <v>0</v>
      </c>
      <c r="BL138" s="15" t="s">
        <v>76</v>
      </c>
      <c r="BM138" s="228" t="s">
        <v>489</v>
      </c>
    </row>
    <row r="139" s="1" customFormat="1" ht="16.5" customHeight="1">
      <c r="B139" s="36"/>
      <c r="C139" s="244" t="s">
        <v>275</v>
      </c>
      <c r="D139" s="244" t="s">
        <v>221</v>
      </c>
      <c r="E139" s="245" t="s">
        <v>282</v>
      </c>
      <c r="F139" s="246" t="s">
        <v>490</v>
      </c>
      <c r="G139" s="247" t="s">
        <v>254</v>
      </c>
      <c r="H139" s="248">
        <v>2</v>
      </c>
      <c r="I139" s="249"/>
      <c r="J139" s="250">
        <f>ROUND(I139*H139,2)</f>
        <v>0</v>
      </c>
      <c r="K139" s="246" t="s">
        <v>19</v>
      </c>
      <c r="L139" s="251"/>
      <c r="M139" s="252" t="s">
        <v>19</v>
      </c>
      <c r="N139" s="253" t="s">
        <v>40</v>
      </c>
      <c r="O139" s="81"/>
      <c r="P139" s="226">
        <f>O139*H139</f>
        <v>0</v>
      </c>
      <c r="Q139" s="226">
        <v>0</v>
      </c>
      <c r="R139" s="226">
        <f>Q139*H139</f>
        <v>0</v>
      </c>
      <c r="S139" s="226">
        <v>0</v>
      </c>
      <c r="T139" s="227">
        <f>S139*H139</f>
        <v>0</v>
      </c>
      <c r="AR139" s="228" t="s">
        <v>78</v>
      </c>
      <c r="AT139" s="228" t="s">
        <v>221</v>
      </c>
      <c r="AU139" s="228" t="s">
        <v>78</v>
      </c>
      <c r="AY139" s="15" t="s">
        <v>139</v>
      </c>
      <c r="BE139" s="229">
        <f>IF(N139="základní",J139,0)</f>
        <v>0</v>
      </c>
      <c r="BF139" s="229">
        <f>IF(N139="snížená",J139,0)</f>
        <v>0</v>
      </c>
      <c r="BG139" s="229">
        <f>IF(N139="zákl. přenesená",J139,0)</f>
        <v>0</v>
      </c>
      <c r="BH139" s="229">
        <f>IF(N139="sníž. přenesená",J139,0)</f>
        <v>0</v>
      </c>
      <c r="BI139" s="229">
        <f>IF(N139="nulová",J139,0)</f>
        <v>0</v>
      </c>
      <c r="BJ139" s="15" t="s">
        <v>76</v>
      </c>
      <c r="BK139" s="229">
        <f>ROUND(I139*H139,2)</f>
        <v>0</v>
      </c>
      <c r="BL139" s="15" t="s">
        <v>76</v>
      </c>
      <c r="BM139" s="228" t="s">
        <v>491</v>
      </c>
    </row>
    <row r="140" s="12" customFormat="1">
      <c r="B140" s="233"/>
      <c r="C140" s="234"/>
      <c r="D140" s="230" t="s">
        <v>150</v>
      </c>
      <c r="E140" s="235" t="s">
        <v>19</v>
      </c>
      <c r="F140" s="236" t="s">
        <v>313</v>
      </c>
      <c r="G140" s="234"/>
      <c r="H140" s="237">
        <v>2</v>
      </c>
      <c r="I140" s="238"/>
      <c r="J140" s="234"/>
      <c r="K140" s="234"/>
      <c r="L140" s="239"/>
      <c r="M140" s="240"/>
      <c r="N140" s="241"/>
      <c r="O140" s="241"/>
      <c r="P140" s="241"/>
      <c r="Q140" s="241"/>
      <c r="R140" s="241"/>
      <c r="S140" s="241"/>
      <c r="T140" s="242"/>
      <c r="AT140" s="243" t="s">
        <v>150</v>
      </c>
      <c r="AU140" s="243" t="s">
        <v>78</v>
      </c>
      <c r="AV140" s="12" t="s">
        <v>78</v>
      </c>
      <c r="AW140" s="12" t="s">
        <v>31</v>
      </c>
      <c r="AX140" s="12" t="s">
        <v>69</v>
      </c>
      <c r="AY140" s="243" t="s">
        <v>139</v>
      </c>
    </row>
    <row r="141" s="1" customFormat="1" ht="16.5" customHeight="1">
      <c r="B141" s="36"/>
      <c r="C141" s="217" t="s">
        <v>281</v>
      </c>
      <c r="D141" s="217" t="s">
        <v>141</v>
      </c>
      <c r="E141" s="218" t="s">
        <v>492</v>
      </c>
      <c r="F141" s="219" t="s">
        <v>493</v>
      </c>
      <c r="G141" s="220" t="s">
        <v>254</v>
      </c>
      <c r="H141" s="221">
        <v>16</v>
      </c>
      <c r="I141" s="222"/>
      <c r="J141" s="223">
        <f>ROUND(I141*H141,2)</f>
        <v>0</v>
      </c>
      <c r="K141" s="219" t="s">
        <v>145</v>
      </c>
      <c r="L141" s="41"/>
      <c r="M141" s="224" t="s">
        <v>19</v>
      </c>
      <c r="N141" s="225" t="s">
        <v>40</v>
      </c>
      <c r="O141" s="81"/>
      <c r="P141" s="226">
        <f>O141*H141</f>
        <v>0</v>
      </c>
      <c r="Q141" s="226">
        <v>0</v>
      </c>
      <c r="R141" s="226">
        <f>Q141*H141</f>
        <v>0</v>
      </c>
      <c r="S141" s="226">
        <v>0</v>
      </c>
      <c r="T141" s="227">
        <f>S141*H141</f>
        <v>0</v>
      </c>
      <c r="AR141" s="228" t="s">
        <v>76</v>
      </c>
      <c r="AT141" s="228" t="s">
        <v>141</v>
      </c>
      <c r="AU141" s="228" t="s">
        <v>78</v>
      </c>
      <c r="AY141" s="15" t="s">
        <v>139</v>
      </c>
      <c r="BE141" s="229">
        <f>IF(N141="základní",J141,0)</f>
        <v>0</v>
      </c>
      <c r="BF141" s="229">
        <f>IF(N141="snížená",J141,0)</f>
        <v>0</v>
      </c>
      <c r="BG141" s="229">
        <f>IF(N141="zákl. přenesená",J141,0)</f>
        <v>0</v>
      </c>
      <c r="BH141" s="229">
        <f>IF(N141="sníž. přenesená",J141,0)</f>
        <v>0</v>
      </c>
      <c r="BI141" s="229">
        <f>IF(N141="nulová",J141,0)</f>
        <v>0</v>
      </c>
      <c r="BJ141" s="15" t="s">
        <v>76</v>
      </c>
      <c r="BK141" s="229">
        <f>ROUND(I141*H141,2)</f>
        <v>0</v>
      </c>
      <c r="BL141" s="15" t="s">
        <v>76</v>
      </c>
      <c r="BM141" s="228" t="s">
        <v>494</v>
      </c>
    </row>
    <row r="142" s="1" customFormat="1" ht="16.5" customHeight="1">
      <c r="B142" s="36"/>
      <c r="C142" s="244" t="s">
        <v>287</v>
      </c>
      <c r="D142" s="244" t="s">
        <v>221</v>
      </c>
      <c r="E142" s="245" t="s">
        <v>292</v>
      </c>
      <c r="F142" s="246" t="s">
        <v>495</v>
      </c>
      <c r="G142" s="247" t="s">
        <v>254</v>
      </c>
      <c r="H142" s="248">
        <v>16</v>
      </c>
      <c r="I142" s="249"/>
      <c r="J142" s="250">
        <f>ROUND(I142*H142,2)</f>
        <v>0</v>
      </c>
      <c r="K142" s="246" t="s">
        <v>19</v>
      </c>
      <c r="L142" s="251"/>
      <c r="M142" s="252" t="s">
        <v>19</v>
      </c>
      <c r="N142" s="253" t="s">
        <v>40</v>
      </c>
      <c r="O142" s="81"/>
      <c r="P142" s="226">
        <f>O142*H142</f>
        <v>0</v>
      </c>
      <c r="Q142" s="226">
        <v>0</v>
      </c>
      <c r="R142" s="226">
        <f>Q142*H142</f>
        <v>0</v>
      </c>
      <c r="S142" s="226">
        <v>0</v>
      </c>
      <c r="T142" s="227">
        <f>S142*H142</f>
        <v>0</v>
      </c>
      <c r="AR142" s="228" t="s">
        <v>78</v>
      </c>
      <c r="AT142" s="228" t="s">
        <v>221</v>
      </c>
      <c r="AU142" s="228" t="s">
        <v>78</v>
      </c>
      <c r="AY142" s="15" t="s">
        <v>139</v>
      </c>
      <c r="BE142" s="229">
        <f>IF(N142="základní",J142,0)</f>
        <v>0</v>
      </c>
      <c r="BF142" s="229">
        <f>IF(N142="snížená",J142,0)</f>
        <v>0</v>
      </c>
      <c r="BG142" s="229">
        <f>IF(N142="zákl. přenesená",J142,0)</f>
        <v>0</v>
      </c>
      <c r="BH142" s="229">
        <f>IF(N142="sníž. přenesená",J142,0)</f>
        <v>0</v>
      </c>
      <c r="BI142" s="229">
        <f>IF(N142="nulová",J142,0)</f>
        <v>0</v>
      </c>
      <c r="BJ142" s="15" t="s">
        <v>76</v>
      </c>
      <c r="BK142" s="229">
        <f>ROUND(I142*H142,2)</f>
        <v>0</v>
      </c>
      <c r="BL142" s="15" t="s">
        <v>76</v>
      </c>
      <c r="BM142" s="228" t="s">
        <v>496</v>
      </c>
    </row>
    <row r="143" s="12" customFormat="1">
      <c r="B143" s="233"/>
      <c r="C143" s="234"/>
      <c r="D143" s="230" t="s">
        <v>150</v>
      </c>
      <c r="E143" s="235" t="s">
        <v>19</v>
      </c>
      <c r="F143" s="236" t="s">
        <v>497</v>
      </c>
      <c r="G143" s="234"/>
      <c r="H143" s="237">
        <v>16</v>
      </c>
      <c r="I143" s="238"/>
      <c r="J143" s="234"/>
      <c r="K143" s="234"/>
      <c r="L143" s="239"/>
      <c r="M143" s="240"/>
      <c r="N143" s="241"/>
      <c r="O143" s="241"/>
      <c r="P143" s="241"/>
      <c r="Q143" s="241"/>
      <c r="R143" s="241"/>
      <c r="S143" s="241"/>
      <c r="T143" s="242"/>
      <c r="AT143" s="243" t="s">
        <v>150</v>
      </c>
      <c r="AU143" s="243" t="s">
        <v>78</v>
      </c>
      <c r="AV143" s="12" t="s">
        <v>78</v>
      </c>
      <c r="AW143" s="12" t="s">
        <v>31</v>
      </c>
      <c r="AX143" s="12" t="s">
        <v>69</v>
      </c>
      <c r="AY143" s="243" t="s">
        <v>139</v>
      </c>
    </row>
    <row r="144" s="1" customFormat="1" ht="16.5" customHeight="1">
      <c r="B144" s="36"/>
      <c r="C144" s="217" t="s">
        <v>291</v>
      </c>
      <c r="D144" s="217" t="s">
        <v>141</v>
      </c>
      <c r="E144" s="218" t="s">
        <v>498</v>
      </c>
      <c r="F144" s="219" t="s">
        <v>499</v>
      </c>
      <c r="G144" s="220" t="s">
        <v>278</v>
      </c>
      <c r="H144" s="221">
        <v>18</v>
      </c>
      <c r="I144" s="222"/>
      <c r="J144" s="223">
        <f>ROUND(I144*H144,2)</f>
        <v>0</v>
      </c>
      <c r="K144" s="219" t="s">
        <v>145</v>
      </c>
      <c r="L144" s="41"/>
      <c r="M144" s="224" t="s">
        <v>19</v>
      </c>
      <c r="N144" s="225" t="s">
        <v>40</v>
      </c>
      <c r="O144" s="81"/>
      <c r="P144" s="226">
        <f>O144*H144</f>
        <v>0</v>
      </c>
      <c r="Q144" s="226">
        <v>0</v>
      </c>
      <c r="R144" s="226">
        <f>Q144*H144</f>
        <v>0</v>
      </c>
      <c r="S144" s="226">
        <v>0</v>
      </c>
      <c r="T144" s="227">
        <f>S144*H144</f>
        <v>0</v>
      </c>
      <c r="AR144" s="228" t="s">
        <v>76</v>
      </c>
      <c r="AT144" s="228" t="s">
        <v>141</v>
      </c>
      <c r="AU144" s="228" t="s">
        <v>78</v>
      </c>
      <c r="AY144" s="15" t="s">
        <v>139</v>
      </c>
      <c r="BE144" s="229">
        <f>IF(N144="základní",J144,0)</f>
        <v>0</v>
      </c>
      <c r="BF144" s="229">
        <f>IF(N144="snížená",J144,0)</f>
        <v>0</v>
      </c>
      <c r="BG144" s="229">
        <f>IF(N144="zákl. přenesená",J144,0)</f>
        <v>0</v>
      </c>
      <c r="BH144" s="229">
        <f>IF(N144="sníž. přenesená",J144,0)</f>
        <v>0</v>
      </c>
      <c r="BI144" s="229">
        <f>IF(N144="nulová",J144,0)</f>
        <v>0</v>
      </c>
      <c r="BJ144" s="15" t="s">
        <v>76</v>
      </c>
      <c r="BK144" s="229">
        <f>ROUND(I144*H144,2)</f>
        <v>0</v>
      </c>
      <c r="BL144" s="15" t="s">
        <v>76</v>
      </c>
      <c r="BM144" s="228" t="s">
        <v>500</v>
      </c>
    </row>
    <row r="145" s="12" customFormat="1">
      <c r="B145" s="233"/>
      <c r="C145" s="234"/>
      <c r="D145" s="230" t="s">
        <v>150</v>
      </c>
      <c r="E145" s="235" t="s">
        <v>19</v>
      </c>
      <c r="F145" s="236" t="s">
        <v>390</v>
      </c>
      <c r="G145" s="234"/>
      <c r="H145" s="237">
        <v>18</v>
      </c>
      <c r="I145" s="238"/>
      <c r="J145" s="234"/>
      <c r="K145" s="234"/>
      <c r="L145" s="239"/>
      <c r="M145" s="240"/>
      <c r="N145" s="241"/>
      <c r="O145" s="241"/>
      <c r="P145" s="241"/>
      <c r="Q145" s="241"/>
      <c r="R145" s="241"/>
      <c r="S145" s="241"/>
      <c r="T145" s="242"/>
      <c r="AT145" s="243" t="s">
        <v>150</v>
      </c>
      <c r="AU145" s="243" t="s">
        <v>78</v>
      </c>
      <c r="AV145" s="12" t="s">
        <v>78</v>
      </c>
      <c r="AW145" s="12" t="s">
        <v>31</v>
      </c>
      <c r="AX145" s="12" t="s">
        <v>69</v>
      </c>
      <c r="AY145" s="243" t="s">
        <v>139</v>
      </c>
    </row>
    <row r="146" s="1" customFormat="1" ht="24" customHeight="1">
      <c r="B146" s="36"/>
      <c r="C146" s="244" t="s">
        <v>391</v>
      </c>
      <c r="D146" s="244" t="s">
        <v>221</v>
      </c>
      <c r="E146" s="245" t="s">
        <v>409</v>
      </c>
      <c r="F146" s="246" t="s">
        <v>501</v>
      </c>
      <c r="G146" s="247" t="s">
        <v>278</v>
      </c>
      <c r="H146" s="248">
        <v>18.899999999999999</v>
      </c>
      <c r="I146" s="249"/>
      <c r="J146" s="250">
        <f>ROUND(I146*H146,2)</f>
        <v>0</v>
      </c>
      <c r="K146" s="246" t="s">
        <v>19</v>
      </c>
      <c r="L146" s="251"/>
      <c r="M146" s="252" t="s">
        <v>19</v>
      </c>
      <c r="N146" s="253" t="s">
        <v>40</v>
      </c>
      <c r="O146" s="81"/>
      <c r="P146" s="226">
        <f>O146*H146</f>
        <v>0</v>
      </c>
      <c r="Q146" s="226">
        <v>0</v>
      </c>
      <c r="R146" s="226">
        <f>Q146*H146</f>
        <v>0</v>
      </c>
      <c r="S146" s="226">
        <v>0</v>
      </c>
      <c r="T146" s="227">
        <f>S146*H146</f>
        <v>0</v>
      </c>
      <c r="AR146" s="228" t="s">
        <v>284</v>
      </c>
      <c r="AT146" s="228" t="s">
        <v>221</v>
      </c>
      <c r="AU146" s="228" t="s">
        <v>78</v>
      </c>
      <c r="AY146" s="15" t="s">
        <v>139</v>
      </c>
      <c r="BE146" s="229">
        <f>IF(N146="základní",J146,0)</f>
        <v>0</v>
      </c>
      <c r="BF146" s="229">
        <f>IF(N146="snížená",J146,0)</f>
        <v>0</v>
      </c>
      <c r="BG146" s="229">
        <f>IF(N146="zákl. přenesená",J146,0)</f>
        <v>0</v>
      </c>
      <c r="BH146" s="229">
        <f>IF(N146="sníž. přenesená",J146,0)</f>
        <v>0</v>
      </c>
      <c r="BI146" s="229">
        <f>IF(N146="nulová",J146,0)</f>
        <v>0</v>
      </c>
      <c r="BJ146" s="15" t="s">
        <v>76</v>
      </c>
      <c r="BK146" s="229">
        <f>ROUND(I146*H146,2)</f>
        <v>0</v>
      </c>
      <c r="BL146" s="15" t="s">
        <v>268</v>
      </c>
      <c r="BM146" s="228" t="s">
        <v>502</v>
      </c>
    </row>
    <row r="147" s="12" customFormat="1">
      <c r="B147" s="233"/>
      <c r="C147" s="234"/>
      <c r="D147" s="230" t="s">
        <v>150</v>
      </c>
      <c r="E147" s="234"/>
      <c r="F147" s="236" t="s">
        <v>394</v>
      </c>
      <c r="G147" s="234"/>
      <c r="H147" s="237">
        <v>18.899999999999999</v>
      </c>
      <c r="I147" s="238"/>
      <c r="J147" s="234"/>
      <c r="K147" s="234"/>
      <c r="L147" s="239"/>
      <c r="M147" s="240"/>
      <c r="N147" s="241"/>
      <c r="O147" s="241"/>
      <c r="P147" s="241"/>
      <c r="Q147" s="241"/>
      <c r="R147" s="241"/>
      <c r="S147" s="241"/>
      <c r="T147" s="242"/>
      <c r="AT147" s="243" t="s">
        <v>150</v>
      </c>
      <c r="AU147" s="243" t="s">
        <v>78</v>
      </c>
      <c r="AV147" s="12" t="s">
        <v>78</v>
      </c>
      <c r="AW147" s="12" t="s">
        <v>4</v>
      </c>
      <c r="AX147" s="12" t="s">
        <v>76</v>
      </c>
      <c r="AY147" s="243" t="s">
        <v>139</v>
      </c>
    </row>
    <row r="148" s="1" customFormat="1" ht="16.5" customHeight="1">
      <c r="B148" s="36"/>
      <c r="C148" s="217" t="s">
        <v>395</v>
      </c>
      <c r="D148" s="217" t="s">
        <v>141</v>
      </c>
      <c r="E148" s="218" t="s">
        <v>276</v>
      </c>
      <c r="F148" s="219" t="s">
        <v>277</v>
      </c>
      <c r="G148" s="220" t="s">
        <v>278</v>
      </c>
      <c r="H148" s="221">
        <v>6</v>
      </c>
      <c r="I148" s="222"/>
      <c r="J148" s="223">
        <f>ROUND(I148*H148,2)</f>
        <v>0</v>
      </c>
      <c r="K148" s="219" t="s">
        <v>145</v>
      </c>
      <c r="L148" s="41"/>
      <c r="M148" s="224" t="s">
        <v>19</v>
      </c>
      <c r="N148" s="225" t="s">
        <v>40</v>
      </c>
      <c r="O148" s="81"/>
      <c r="P148" s="226">
        <f>O148*H148</f>
        <v>0</v>
      </c>
      <c r="Q148" s="226">
        <v>0</v>
      </c>
      <c r="R148" s="226">
        <f>Q148*H148</f>
        <v>0</v>
      </c>
      <c r="S148" s="226">
        <v>0</v>
      </c>
      <c r="T148" s="227">
        <f>S148*H148</f>
        <v>0</v>
      </c>
      <c r="AR148" s="228" t="s">
        <v>268</v>
      </c>
      <c r="AT148" s="228" t="s">
        <v>141</v>
      </c>
      <c r="AU148" s="228" t="s">
        <v>78</v>
      </c>
      <c r="AY148" s="15" t="s">
        <v>139</v>
      </c>
      <c r="BE148" s="229">
        <f>IF(N148="základní",J148,0)</f>
        <v>0</v>
      </c>
      <c r="BF148" s="229">
        <f>IF(N148="snížená",J148,0)</f>
        <v>0</v>
      </c>
      <c r="BG148" s="229">
        <f>IF(N148="zákl. přenesená",J148,0)</f>
        <v>0</v>
      </c>
      <c r="BH148" s="229">
        <f>IF(N148="sníž. přenesená",J148,0)</f>
        <v>0</v>
      </c>
      <c r="BI148" s="229">
        <f>IF(N148="nulová",J148,0)</f>
        <v>0</v>
      </c>
      <c r="BJ148" s="15" t="s">
        <v>76</v>
      </c>
      <c r="BK148" s="229">
        <f>ROUND(I148*H148,2)</f>
        <v>0</v>
      </c>
      <c r="BL148" s="15" t="s">
        <v>268</v>
      </c>
      <c r="BM148" s="228" t="s">
        <v>503</v>
      </c>
    </row>
    <row r="149" s="12" customFormat="1">
      <c r="B149" s="233"/>
      <c r="C149" s="234"/>
      <c r="D149" s="230" t="s">
        <v>150</v>
      </c>
      <c r="E149" s="235" t="s">
        <v>19</v>
      </c>
      <c r="F149" s="236" t="s">
        <v>504</v>
      </c>
      <c r="G149" s="234"/>
      <c r="H149" s="237">
        <v>6</v>
      </c>
      <c r="I149" s="238"/>
      <c r="J149" s="234"/>
      <c r="K149" s="234"/>
      <c r="L149" s="239"/>
      <c r="M149" s="240"/>
      <c r="N149" s="241"/>
      <c r="O149" s="241"/>
      <c r="P149" s="241"/>
      <c r="Q149" s="241"/>
      <c r="R149" s="241"/>
      <c r="S149" s="241"/>
      <c r="T149" s="242"/>
      <c r="AT149" s="243" t="s">
        <v>150</v>
      </c>
      <c r="AU149" s="243" t="s">
        <v>78</v>
      </c>
      <c r="AV149" s="12" t="s">
        <v>78</v>
      </c>
      <c r="AW149" s="12" t="s">
        <v>31</v>
      </c>
      <c r="AX149" s="12" t="s">
        <v>69</v>
      </c>
      <c r="AY149" s="243" t="s">
        <v>139</v>
      </c>
    </row>
    <row r="150" s="1" customFormat="1" ht="24" customHeight="1">
      <c r="B150" s="36"/>
      <c r="C150" s="244" t="s">
        <v>400</v>
      </c>
      <c r="D150" s="244" t="s">
        <v>221</v>
      </c>
      <c r="E150" s="245" t="s">
        <v>416</v>
      </c>
      <c r="F150" s="246" t="s">
        <v>283</v>
      </c>
      <c r="G150" s="247" t="s">
        <v>278</v>
      </c>
      <c r="H150" s="248">
        <v>6.2999999999999998</v>
      </c>
      <c r="I150" s="249"/>
      <c r="J150" s="250">
        <f>ROUND(I150*H150,2)</f>
        <v>0</v>
      </c>
      <c r="K150" s="246" t="s">
        <v>19</v>
      </c>
      <c r="L150" s="251"/>
      <c r="M150" s="252" t="s">
        <v>19</v>
      </c>
      <c r="N150" s="253" t="s">
        <v>40</v>
      </c>
      <c r="O150" s="81"/>
      <c r="P150" s="226">
        <f>O150*H150</f>
        <v>0</v>
      </c>
      <c r="Q150" s="226">
        <v>0</v>
      </c>
      <c r="R150" s="226">
        <f>Q150*H150</f>
        <v>0</v>
      </c>
      <c r="S150" s="226">
        <v>0</v>
      </c>
      <c r="T150" s="227">
        <f>S150*H150</f>
        <v>0</v>
      </c>
      <c r="AR150" s="228" t="s">
        <v>284</v>
      </c>
      <c r="AT150" s="228" t="s">
        <v>221</v>
      </c>
      <c r="AU150" s="228" t="s">
        <v>78</v>
      </c>
      <c r="AY150" s="15" t="s">
        <v>139</v>
      </c>
      <c r="BE150" s="229">
        <f>IF(N150="základní",J150,0)</f>
        <v>0</v>
      </c>
      <c r="BF150" s="229">
        <f>IF(N150="snížená",J150,0)</f>
        <v>0</v>
      </c>
      <c r="BG150" s="229">
        <f>IF(N150="zákl. přenesená",J150,0)</f>
        <v>0</v>
      </c>
      <c r="BH150" s="229">
        <f>IF(N150="sníž. přenesená",J150,0)</f>
        <v>0</v>
      </c>
      <c r="BI150" s="229">
        <f>IF(N150="nulová",J150,0)</f>
        <v>0</v>
      </c>
      <c r="BJ150" s="15" t="s">
        <v>76</v>
      </c>
      <c r="BK150" s="229">
        <f>ROUND(I150*H150,2)</f>
        <v>0</v>
      </c>
      <c r="BL150" s="15" t="s">
        <v>268</v>
      </c>
      <c r="BM150" s="228" t="s">
        <v>505</v>
      </c>
    </row>
    <row r="151" s="12" customFormat="1">
      <c r="B151" s="233"/>
      <c r="C151" s="234"/>
      <c r="D151" s="230" t="s">
        <v>150</v>
      </c>
      <c r="E151" s="234"/>
      <c r="F151" s="236" t="s">
        <v>506</v>
      </c>
      <c r="G151" s="234"/>
      <c r="H151" s="237">
        <v>6.2999999999999998</v>
      </c>
      <c r="I151" s="238"/>
      <c r="J151" s="234"/>
      <c r="K151" s="234"/>
      <c r="L151" s="239"/>
      <c r="M151" s="240"/>
      <c r="N151" s="241"/>
      <c r="O151" s="241"/>
      <c r="P151" s="241"/>
      <c r="Q151" s="241"/>
      <c r="R151" s="241"/>
      <c r="S151" s="241"/>
      <c r="T151" s="242"/>
      <c r="AT151" s="243" t="s">
        <v>150</v>
      </c>
      <c r="AU151" s="243" t="s">
        <v>78</v>
      </c>
      <c r="AV151" s="12" t="s">
        <v>78</v>
      </c>
      <c r="AW151" s="12" t="s">
        <v>4</v>
      </c>
      <c r="AX151" s="12" t="s">
        <v>76</v>
      </c>
      <c r="AY151" s="243" t="s">
        <v>139</v>
      </c>
    </row>
    <row r="152" s="1" customFormat="1" ht="16.5" customHeight="1">
      <c r="B152" s="36"/>
      <c r="C152" s="217" t="s">
        <v>404</v>
      </c>
      <c r="D152" s="217" t="s">
        <v>141</v>
      </c>
      <c r="E152" s="218" t="s">
        <v>507</v>
      </c>
      <c r="F152" s="219" t="s">
        <v>508</v>
      </c>
      <c r="G152" s="220" t="s">
        <v>254</v>
      </c>
      <c r="H152" s="221">
        <v>2</v>
      </c>
      <c r="I152" s="222"/>
      <c r="J152" s="223">
        <f>ROUND(I152*H152,2)</f>
        <v>0</v>
      </c>
      <c r="K152" s="219" t="s">
        <v>145</v>
      </c>
      <c r="L152" s="41"/>
      <c r="M152" s="224" t="s">
        <v>19</v>
      </c>
      <c r="N152" s="225" t="s">
        <v>40</v>
      </c>
      <c r="O152" s="81"/>
      <c r="P152" s="226">
        <f>O152*H152</f>
        <v>0</v>
      </c>
      <c r="Q152" s="226">
        <v>1.0000000000000001E-05</v>
      </c>
      <c r="R152" s="226">
        <f>Q152*H152</f>
        <v>2.0000000000000002E-05</v>
      </c>
      <c r="S152" s="226">
        <v>0</v>
      </c>
      <c r="T152" s="227">
        <f>S152*H152</f>
        <v>0</v>
      </c>
      <c r="AR152" s="228" t="s">
        <v>76</v>
      </c>
      <c r="AT152" s="228" t="s">
        <v>141</v>
      </c>
      <c r="AU152" s="228" t="s">
        <v>78</v>
      </c>
      <c r="AY152" s="15" t="s">
        <v>139</v>
      </c>
      <c r="BE152" s="229">
        <f>IF(N152="základní",J152,0)</f>
        <v>0</v>
      </c>
      <c r="BF152" s="229">
        <f>IF(N152="snížená",J152,0)</f>
        <v>0</v>
      </c>
      <c r="BG152" s="229">
        <f>IF(N152="zákl. přenesená",J152,0)</f>
        <v>0</v>
      </c>
      <c r="BH152" s="229">
        <f>IF(N152="sníž. přenesená",J152,0)</f>
        <v>0</v>
      </c>
      <c r="BI152" s="229">
        <f>IF(N152="nulová",J152,0)</f>
        <v>0</v>
      </c>
      <c r="BJ152" s="15" t="s">
        <v>76</v>
      </c>
      <c r="BK152" s="229">
        <f>ROUND(I152*H152,2)</f>
        <v>0</v>
      </c>
      <c r="BL152" s="15" t="s">
        <v>76</v>
      </c>
      <c r="BM152" s="228" t="s">
        <v>509</v>
      </c>
    </row>
    <row r="153" s="1" customFormat="1" ht="24" customHeight="1">
      <c r="B153" s="36"/>
      <c r="C153" s="244" t="s">
        <v>408</v>
      </c>
      <c r="D153" s="244" t="s">
        <v>221</v>
      </c>
      <c r="E153" s="245" t="s">
        <v>424</v>
      </c>
      <c r="F153" s="246" t="s">
        <v>510</v>
      </c>
      <c r="G153" s="247" t="s">
        <v>254</v>
      </c>
      <c r="H153" s="248">
        <v>2</v>
      </c>
      <c r="I153" s="249"/>
      <c r="J153" s="250">
        <f>ROUND(I153*H153,2)</f>
        <v>0</v>
      </c>
      <c r="K153" s="246" t="s">
        <v>19</v>
      </c>
      <c r="L153" s="251"/>
      <c r="M153" s="252" t="s">
        <v>19</v>
      </c>
      <c r="N153" s="253" t="s">
        <v>40</v>
      </c>
      <c r="O153" s="81"/>
      <c r="P153" s="226">
        <f>O153*H153</f>
        <v>0</v>
      </c>
      <c r="Q153" s="226">
        <v>0</v>
      </c>
      <c r="R153" s="226">
        <f>Q153*H153</f>
        <v>0</v>
      </c>
      <c r="S153" s="226">
        <v>0</v>
      </c>
      <c r="T153" s="227">
        <f>S153*H153</f>
        <v>0</v>
      </c>
      <c r="AR153" s="228" t="s">
        <v>78</v>
      </c>
      <c r="AT153" s="228" t="s">
        <v>221</v>
      </c>
      <c r="AU153" s="228" t="s">
        <v>78</v>
      </c>
      <c r="AY153" s="15" t="s">
        <v>139</v>
      </c>
      <c r="BE153" s="229">
        <f>IF(N153="základní",J153,0)</f>
        <v>0</v>
      </c>
      <c r="BF153" s="229">
        <f>IF(N153="snížená",J153,0)</f>
        <v>0</v>
      </c>
      <c r="BG153" s="229">
        <f>IF(N153="zákl. přenesená",J153,0)</f>
        <v>0</v>
      </c>
      <c r="BH153" s="229">
        <f>IF(N153="sníž. přenesená",J153,0)</f>
        <v>0</v>
      </c>
      <c r="BI153" s="229">
        <f>IF(N153="nulová",J153,0)</f>
        <v>0</v>
      </c>
      <c r="BJ153" s="15" t="s">
        <v>76</v>
      </c>
      <c r="BK153" s="229">
        <f>ROUND(I153*H153,2)</f>
        <v>0</v>
      </c>
      <c r="BL153" s="15" t="s">
        <v>76</v>
      </c>
      <c r="BM153" s="228" t="s">
        <v>511</v>
      </c>
    </row>
    <row r="154" s="12" customFormat="1">
      <c r="B154" s="233"/>
      <c r="C154" s="234"/>
      <c r="D154" s="230" t="s">
        <v>150</v>
      </c>
      <c r="E154" s="235" t="s">
        <v>19</v>
      </c>
      <c r="F154" s="236" t="s">
        <v>313</v>
      </c>
      <c r="G154" s="234"/>
      <c r="H154" s="237">
        <v>2</v>
      </c>
      <c r="I154" s="238"/>
      <c r="J154" s="234"/>
      <c r="K154" s="234"/>
      <c r="L154" s="239"/>
      <c r="M154" s="240"/>
      <c r="N154" s="241"/>
      <c r="O154" s="241"/>
      <c r="P154" s="241"/>
      <c r="Q154" s="241"/>
      <c r="R154" s="241"/>
      <c r="S154" s="241"/>
      <c r="T154" s="242"/>
      <c r="AT154" s="243" t="s">
        <v>150</v>
      </c>
      <c r="AU154" s="243" t="s">
        <v>78</v>
      </c>
      <c r="AV154" s="12" t="s">
        <v>78</v>
      </c>
      <c r="AW154" s="12" t="s">
        <v>31</v>
      </c>
      <c r="AX154" s="12" t="s">
        <v>69</v>
      </c>
      <c r="AY154" s="243" t="s">
        <v>139</v>
      </c>
    </row>
    <row r="155" s="1" customFormat="1" ht="16.5" customHeight="1">
      <c r="B155" s="36"/>
      <c r="C155" s="217" t="s">
        <v>412</v>
      </c>
      <c r="D155" s="217" t="s">
        <v>141</v>
      </c>
      <c r="E155" s="218" t="s">
        <v>288</v>
      </c>
      <c r="F155" s="219" t="s">
        <v>289</v>
      </c>
      <c r="G155" s="220" t="s">
        <v>254</v>
      </c>
      <c r="H155" s="221">
        <v>11</v>
      </c>
      <c r="I155" s="222"/>
      <c r="J155" s="223">
        <f>ROUND(I155*H155,2)</f>
        <v>0</v>
      </c>
      <c r="K155" s="219" t="s">
        <v>145</v>
      </c>
      <c r="L155" s="41"/>
      <c r="M155" s="224" t="s">
        <v>19</v>
      </c>
      <c r="N155" s="225" t="s">
        <v>40</v>
      </c>
      <c r="O155" s="81"/>
      <c r="P155" s="226">
        <f>O155*H155</f>
        <v>0</v>
      </c>
      <c r="Q155" s="226">
        <v>1.0000000000000001E-05</v>
      </c>
      <c r="R155" s="226">
        <f>Q155*H155</f>
        <v>0.00011</v>
      </c>
      <c r="S155" s="226">
        <v>0</v>
      </c>
      <c r="T155" s="227">
        <f>S155*H155</f>
        <v>0</v>
      </c>
      <c r="AR155" s="228" t="s">
        <v>76</v>
      </c>
      <c r="AT155" s="228" t="s">
        <v>141</v>
      </c>
      <c r="AU155" s="228" t="s">
        <v>78</v>
      </c>
      <c r="AY155" s="15" t="s">
        <v>139</v>
      </c>
      <c r="BE155" s="229">
        <f>IF(N155="základní",J155,0)</f>
        <v>0</v>
      </c>
      <c r="BF155" s="229">
        <f>IF(N155="snížená",J155,0)</f>
        <v>0</v>
      </c>
      <c r="BG155" s="229">
        <f>IF(N155="zákl. přenesená",J155,0)</f>
        <v>0</v>
      </c>
      <c r="BH155" s="229">
        <f>IF(N155="sníž. přenesená",J155,0)</f>
        <v>0</v>
      </c>
      <c r="BI155" s="229">
        <f>IF(N155="nulová",J155,0)</f>
        <v>0</v>
      </c>
      <c r="BJ155" s="15" t="s">
        <v>76</v>
      </c>
      <c r="BK155" s="229">
        <f>ROUND(I155*H155,2)</f>
        <v>0</v>
      </c>
      <c r="BL155" s="15" t="s">
        <v>76</v>
      </c>
      <c r="BM155" s="228" t="s">
        <v>512</v>
      </c>
    </row>
    <row r="156" s="1" customFormat="1" ht="24" customHeight="1">
      <c r="B156" s="36"/>
      <c r="C156" s="244" t="s">
        <v>224</v>
      </c>
      <c r="D156" s="244" t="s">
        <v>221</v>
      </c>
      <c r="E156" s="245" t="s">
        <v>432</v>
      </c>
      <c r="F156" s="246" t="s">
        <v>513</v>
      </c>
      <c r="G156" s="247" t="s">
        <v>254</v>
      </c>
      <c r="H156" s="248">
        <v>8</v>
      </c>
      <c r="I156" s="249"/>
      <c r="J156" s="250">
        <f>ROUND(I156*H156,2)</f>
        <v>0</v>
      </c>
      <c r="K156" s="246" t="s">
        <v>19</v>
      </c>
      <c r="L156" s="251"/>
      <c r="M156" s="252" t="s">
        <v>19</v>
      </c>
      <c r="N156" s="253" t="s">
        <v>40</v>
      </c>
      <c r="O156" s="81"/>
      <c r="P156" s="226">
        <f>O156*H156</f>
        <v>0</v>
      </c>
      <c r="Q156" s="226">
        <v>0</v>
      </c>
      <c r="R156" s="226">
        <f>Q156*H156</f>
        <v>0</v>
      </c>
      <c r="S156" s="226">
        <v>0</v>
      </c>
      <c r="T156" s="227">
        <f>S156*H156</f>
        <v>0</v>
      </c>
      <c r="AR156" s="228" t="s">
        <v>78</v>
      </c>
      <c r="AT156" s="228" t="s">
        <v>221</v>
      </c>
      <c r="AU156" s="228" t="s">
        <v>78</v>
      </c>
      <c r="AY156" s="15" t="s">
        <v>139</v>
      </c>
      <c r="BE156" s="229">
        <f>IF(N156="základní",J156,0)</f>
        <v>0</v>
      </c>
      <c r="BF156" s="229">
        <f>IF(N156="snížená",J156,0)</f>
        <v>0</v>
      </c>
      <c r="BG156" s="229">
        <f>IF(N156="zákl. přenesená",J156,0)</f>
        <v>0</v>
      </c>
      <c r="BH156" s="229">
        <f>IF(N156="sníž. přenesená",J156,0)</f>
        <v>0</v>
      </c>
      <c r="BI156" s="229">
        <f>IF(N156="nulová",J156,0)</f>
        <v>0</v>
      </c>
      <c r="BJ156" s="15" t="s">
        <v>76</v>
      </c>
      <c r="BK156" s="229">
        <f>ROUND(I156*H156,2)</f>
        <v>0</v>
      </c>
      <c r="BL156" s="15" t="s">
        <v>76</v>
      </c>
      <c r="BM156" s="228" t="s">
        <v>514</v>
      </c>
    </row>
    <row r="157" s="12" customFormat="1">
      <c r="B157" s="233"/>
      <c r="C157" s="234"/>
      <c r="D157" s="230" t="s">
        <v>150</v>
      </c>
      <c r="E157" s="235" t="s">
        <v>19</v>
      </c>
      <c r="F157" s="236" t="s">
        <v>435</v>
      </c>
      <c r="G157" s="234"/>
      <c r="H157" s="237">
        <v>8</v>
      </c>
      <c r="I157" s="238"/>
      <c r="J157" s="234"/>
      <c r="K157" s="234"/>
      <c r="L157" s="239"/>
      <c r="M157" s="240"/>
      <c r="N157" s="241"/>
      <c r="O157" s="241"/>
      <c r="P157" s="241"/>
      <c r="Q157" s="241"/>
      <c r="R157" s="241"/>
      <c r="S157" s="241"/>
      <c r="T157" s="242"/>
      <c r="AT157" s="243" t="s">
        <v>150</v>
      </c>
      <c r="AU157" s="243" t="s">
        <v>78</v>
      </c>
      <c r="AV157" s="12" t="s">
        <v>78</v>
      </c>
      <c r="AW157" s="12" t="s">
        <v>31</v>
      </c>
      <c r="AX157" s="12" t="s">
        <v>69</v>
      </c>
      <c r="AY157" s="243" t="s">
        <v>139</v>
      </c>
    </row>
    <row r="158" s="1" customFormat="1" ht="16.5" customHeight="1">
      <c r="B158" s="36"/>
      <c r="C158" s="244" t="s">
        <v>419</v>
      </c>
      <c r="D158" s="244" t="s">
        <v>221</v>
      </c>
      <c r="E158" s="245" t="s">
        <v>441</v>
      </c>
      <c r="F158" s="246" t="s">
        <v>515</v>
      </c>
      <c r="G158" s="247" t="s">
        <v>254</v>
      </c>
      <c r="H158" s="248">
        <v>1</v>
      </c>
      <c r="I158" s="249"/>
      <c r="J158" s="250">
        <f>ROUND(I158*H158,2)</f>
        <v>0</v>
      </c>
      <c r="K158" s="246" t="s">
        <v>19</v>
      </c>
      <c r="L158" s="251"/>
      <c r="M158" s="252" t="s">
        <v>19</v>
      </c>
      <c r="N158" s="253" t="s">
        <v>40</v>
      </c>
      <c r="O158" s="81"/>
      <c r="P158" s="226">
        <f>O158*H158</f>
        <v>0</v>
      </c>
      <c r="Q158" s="226">
        <v>0</v>
      </c>
      <c r="R158" s="226">
        <f>Q158*H158</f>
        <v>0</v>
      </c>
      <c r="S158" s="226">
        <v>0</v>
      </c>
      <c r="T158" s="227">
        <f>S158*H158</f>
        <v>0</v>
      </c>
      <c r="AR158" s="228" t="s">
        <v>78</v>
      </c>
      <c r="AT158" s="228" t="s">
        <v>221</v>
      </c>
      <c r="AU158" s="228" t="s">
        <v>78</v>
      </c>
      <c r="AY158" s="15" t="s">
        <v>139</v>
      </c>
      <c r="BE158" s="229">
        <f>IF(N158="základní",J158,0)</f>
        <v>0</v>
      </c>
      <c r="BF158" s="229">
        <f>IF(N158="snížená",J158,0)</f>
        <v>0</v>
      </c>
      <c r="BG158" s="229">
        <f>IF(N158="zákl. přenesená",J158,0)</f>
        <v>0</v>
      </c>
      <c r="BH158" s="229">
        <f>IF(N158="sníž. přenesená",J158,0)</f>
        <v>0</v>
      </c>
      <c r="BI158" s="229">
        <f>IF(N158="nulová",J158,0)</f>
        <v>0</v>
      </c>
      <c r="BJ158" s="15" t="s">
        <v>76</v>
      </c>
      <c r="BK158" s="229">
        <f>ROUND(I158*H158,2)</f>
        <v>0</v>
      </c>
      <c r="BL158" s="15" t="s">
        <v>76</v>
      </c>
      <c r="BM158" s="228" t="s">
        <v>516</v>
      </c>
    </row>
    <row r="159" s="12" customFormat="1">
      <c r="B159" s="233"/>
      <c r="C159" s="234"/>
      <c r="D159" s="230" t="s">
        <v>150</v>
      </c>
      <c r="E159" s="235" t="s">
        <v>19</v>
      </c>
      <c r="F159" s="236" t="s">
        <v>317</v>
      </c>
      <c r="G159" s="234"/>
      <c r="H159" s="237">
        <v>1</v>
      </c>
      <c r="I159" s="238"/>
      <c r="J159" s="234"/>
      <c r="K159" s="234"/>
      <c r="L159" s="239"/>
      <c r="M159" s="240"/>
      <c r="N159" s="241"/>
      <c r="O159" s="241"/>
      <c r="P159" s="241"/>
      <c r="Q159" s="241"/>
      <c r="R159" s="241"/>
      <c r="S159" s="241"/>
      <c r="T159" s="242"/>
      <c r="AT159" s="243" t="s">
        <v>150</v>
      </c>
      <c r="AU159" s="243" t="s">
        <v>78</v>
      </c>
      <c r="AV159" s="12" t="s">
        <v>78</v>
      </c>
      <c r="AW159" s="12" t="s">
        <v>31</v>
      </c>
      <c r="AX159" s="12" t="s">
        <v>69</v>
      </c>
      <c r="AY159" s="243" t="s">
        <v>139</v>
      </c>
    </row>
    <row r="160" s="1" customFormat="1" ht="16.5" customHeight="1">
      <c r="B160" s="36"/>
      <c r="C160" s="244" t="s">
        <v>423</v>
      </c>
      <c r="D160" s="244" t="s">
        <v>221</v>
      </c>
      <c r="E160" s="245" t="s">
        <v>517</v>
      </c>
      <c r="F160" s="246" t="s">
        <v>518</v>
      </c>
      <c r="G160" s="247" t="s">
        <v>254</v>
      </c>
      <c r="H160" s="248">
        <v>2</v>
      </c>
      <c r="I160" s="249"/>
      <c r="J160" s="250">
        <f>ROUND(I160*H160,2)</f>
        <v>0</v>
      </c>
      <c r="K160" s="246" t="s">
        <v>19</v>
      </c>
      <c r="L160" s="251"/>
      <c r="M160" s="252" t="s">
        <v>19</v>
      </c>
      <c r="N160" s="253" t="s">
        <v>40</v>
      </c>
      <c r="O160" s="81"/>
      <c r="P160" s="226">
        <f>O160*H160</f>
        <v>0</v>
      </c>
      <c r="Q160" s="226">
        <v>0</v>
      </c>
      <c r="R160" s="226">
        <f>Q160*H160</f>
        <v>0</v>
      </c>
      <c r="S160" s="226">
        <v>0</v>
      </c>
      <c r="T160" s="227">
        <f>S160*H160</f>
        <v>0</v>
      </c>
      <c r="AR160" s="228" t="s">
        <v>78</v>
      </c>
      <c r="AT160" s="228" t="s">
        <v>221</v>
      </c>
      <c r="AU160" s="228" t="s">
        <v>78</v>
      </c>
      <c r="AY160" s="15" t="s">
        <v>139</v>
      </c>
      <c r="BE160" s="229">
        <f>IF(N160="základní",J160,0)</f>
        <v>0</v>
      </c>
      <c r="BF160" s="229">
        <f>IF(N160="snížená",J160,0)</f>
        <v>0</v>
      </c>
      <c r="BG160" s="229">
        <f>IF(N160="zákl. přenesená",J160,0)</f>
        <v>0</v>
      </c>
      <c r="BH160" s="229">
        <f>IF(N160="sníž. přenesená",J160,0)</f>
        <v>0</v>
      </c>
      <c r="BI160" s="229">
        <f>IF(N160="nulová",J160,0)</f>
        <v>0</v>
      </c>
      <c r="BJ160" s="15" t="s">
        <v>76</v>
      </c>
      <c r="BK160" s="229">
        <f>ROUND(I160*H160,2)</f>
        <v>0</v>
      </c>
      <c r="BL160" s="15" t="s">
        <v>76</v>
      </c>
      <c r="BM160" s="228" t="s">
        <v>519</v>
      </c>
    </row>
    <row r="161" s="12" customFormat="1">
      <c r="B161" s="233"/>
      <c r="C161" s="234"/>
      <c r="D161" s="230" t="s">
        <v>150</v>
      </c>
      <c r="E161" s="235" t="s">
        <v>19</v>
      </c>
      <c r="F161" s="236" t="s">
        <v>313</v>
      </c>
      <c r="G161" s="234"/>
      <c r="H161" s="237">
        <v>2</v>
      </c>
      <c r="I161" s="238"/>
      <c r="J161" s="234"/>
      <c r="K161" s="234"/>
      <c r="L161" s="239"/>
      <c r="M161" s="240"/>
      <c r="N161" s="241"/>
      <c r="O161" s="241"/>
      <c r="P161" s="241"/>
      <c r="Q161" s="241"/>
      <c r="R161" s="241"/>
      <c r="S161" s="241"/>
      <c r="T161" s="242"/>
      <c r="AT161" s="243" t="s">
        <v>150</v>
      </c>
      <c r="AU161" s="243" t="s">
        <v>78</v>
      </c>
      <c r="AV161" s="12" t="s">
        <v>78</v>
      </c>
      <c r="AW161" s="12" t="s">
        <v>31</v>
      </c>
      <c r="AX161" s="12" t="s">
        <v>69</v>
      </c>
      <c r="AY161" s="243" t="s">
        <v>139</v>
      </c>
    </row>
    <row r="162" s="11" customFormat="1" ht="25.92" customHeight="1">
      <c r="B162" s="201"/>
      <c r="C162" s="202"/>
      <c r="D162" s="203" t="s">
        <v>68</v>
      </c>
      <c r="E162" s="204" t="s">
        <v>520</v>
      </c>
      <c r="F162" s="204" t="s">
        <v>521</v>
      </c>
      <c r="G162" s="202"/>
      <c r="H162" s="202"/>
      <c r="I162" s="205"/>
      <c r="J162" s="206">
        <f>BK162</f>
        <v>0</v>
      </c>
      <c r="K162" s="202"/>
      <c r="L162" s="207"/>
      <c r="M162" s="208"/>
      <c r="N162" s="209"/>
      <c r="O162" s="209"/>
      <c r="P162" s="210">
        <f>SUM(P163:P164)</f>
        <v>0</v>
      </c>
      <c r="Q162" s="209"/>
      <c r="R162" s="210">
        <f>SUM(R163:R164)</f>
        <v>0</v>
      </c>
      <c r="S162" s="209"/>
      <c r="T162" s="211">
        <f>SUM(T163:T164)</f>
        <v>0</v>
      </c>
      <c r="AR162" s="212" t="s">
        <v>146</v>
      </c>
      <c r="AT162" s="213" t="s">
        <v>68</v>
      </c>
      <c r="AU162" s="213" t="s">
        <v>69</v>
      </c>
      <c r="AY162" s="212" t="s">
        <v>139</v>
      </c>
      <c r="BK162" s="214">
        <f>SUM(BK163:BK164)</f>
        <v>0</v>
      </c>
    </row>
    <row r="163" s="1" customFormat="1" ht="24" customHeight="1">
      <c r="B163" s="36"/>
      <c r="C163" s="217" t="s">
        <v>427</v>
      </c>
      <c r="D163" s="217" t="s">
        <v>141</v>
      </c>
      <c r="E163" s="218" t="s">
        <v>522</v>
      </c>
      <c r="F163" s="219" t="s">
        <v>523</v>
      </c>
      <c r="G163" s="220" t="s">
        <v>524</v>
      </c>
      <c r="H163" s="221">
        <v>17</v>
      </c>
      <c r="I163" s="222"/>
      <c r="J163" s="223">
        <f>ROUND(I163*H163,2)</f>
        <v>0</v>
      </c>
      <c r="K163" s="219" t="s">
        <v>145</v>
      </c>
      <c r="L163" s="41"/>
      <c r="M163" s="224" t="s">
        <v>19</v>
      </c>
      <c r="N163" s="225" t="s">
        <v>40</v>
      </c>
      <c r="O163" s="81"/>
      <c r="P163" s="226">
        <f>O163*H163</f>
        <v>0</v>
      </c>
      <c r="Q163" s="226">
        <v>0</v>
      </c>
      <c r="R163" s="226">
        <f>Q163*H163</f>
        <v>0</v>
      </c>
      <c r="S163" s="226">
        <v>0</v>
      </c>
      <c r="T163" s="227">
        <f>S163*H163</f>
        <v>0</v>
      </c>
      <c r="AR163" s="228" t="s">
        <v>76</v>
      </c>
      <c r="AT163" s="228" t="s">
        <v>141</v>
      </c>
      <c r="AU163" s="228" t="s">
        <v>76</v>
      </c>
      <c r="AY163" s="15" t="s">
        <v>139</v>
      </c>
      <c r="BE163" s="229">
        <f>IF(N163="základní",J163,0)</f>
        <v>0</v>
      </c>
      <c r="BF163" s="229">
        <f>IF(N163="snížená",J163,0)</f>
        <v>0</v>
      </c>
      <c r="BG163" s="229">
        <f>IF(N163="zákl. přenesená",J163,0)</f>
        <v>0</v>
      </c>
      <c r="BH163" s="229">
        <f>IF(N163="sníž. přenesená",J163,0)</f>
        <v>0</v>
      </c>
      <c r="BI163" s="229">
        <f>IF(N163="nulová",J163,0)</f>
        <v>0</v>
      </c>
      <c r="BJ163" s="15" t="s">
        <v>76</v>
      </c>
      <c r="BK163" s="229">
        <f>ROUND(I163*H163,2)</f>
        <v>0</v>
      </c>
      <c r="BL163" s="15" t="s">
        <v>76</v>
      </c>
      <c r="BM163" s="228" t="s">
        <v>525</v>
      </c>
    </row>
    <row r="164" s="12" customFormat="1">
      <c r="B164" s="233"/>
      <c r="C164" s="234"/>
      <c r="D164" s="230" t="s">
        <v>150</v>
      </c>
      <c r="E164" s="235" t="s">
        <v>19</v>
      </c>
      <c r="F164" s="236" t="s">
        <v>526</v>
      </c>
      <c r="G164" s="234"/>
      <c r="H164" s="237">
        <v>17</v>
      </c>
      <c r="I164" s="238"/>
      <c r="J164" s="234"/>
      <c r="K164" s="234"/>
      <c r="L164" s="239"/>
      <c r="M164" s="255"/>
      <c r="N164" s="256"/>
      <c r="O164" s="256"/>
      <c r="P164" s="256"/>
      <c r="Q164" s="256"/>
      <c r="R164" s="256"/>
      <c r="S164" s="256"/>
      <c r="T164" s="257"/>
      <c r="AT164" s="243" t="s">
        <v>150</v>
      </c>
      <c r="AU164" s="243" t="s">
        <v>76</v>
      </c>
      <c r="AV164" s="12" t="s">
        <v>78</v>
      </c>
      <c r="AW164" s="12" t="s">
        <v>31</v>
      </c>
      <c r="AX164" s="12" t="s">
        <v>69</v>
      </c>
      <c r="AY164" s="243" t="s">
        <v>139</v>
      </c>
    </row>
    <row r="165" s="1" customFormat="1" ht="6.96" customHeight="1">
      <c r="B165" s="56"/>
      <c r="C165" s="57"/>
      <c r="D165" s="57"/>
      <c r="E165" s="57"/>
      <c r="F165" s="57"/>
      <c r="G165" s="57"/>
      <c r="H165" s="57"/>
      <c r="I165" s="168"/>
      <c r="J165" s="57"/>
      <c r="K165" s="57"/>
      <c r="L165" s="41"/>
    </row>
  </sheetData>
  <sheetProtection sheet="1" autoFilter="0" formatColumns="0" formatRows="0" objects="1" scenarios="1" spinCount="100000" saltValue="uQhwI2Wwj/Gsu2lCW73rt035HY9D2yoex7dErCKQhH2WgmJEBBckz5shkKICbqLQKcuY7lFqjO6DlQq6bZwsPA==" hashValue="TlIzPOFeuqV0wdkBaBa8tq+jBoLPckjxIhJAhNIz+mkGpeafdvIfl/OLCIjwEihNSmFMA2i+zEFyeOwaViXizA==" algorithmName="SHA-512" password="CC35"/>
  <autoFilter ref="C90:K164"/>
  <mergeCells count="12">
    <mergeCell ref="E7:H7"/>
    <mergeCell ref="E9:H9"/>
    <mergeCell ref="E11:H11"/>
    <mergeCell ref="E20:H20"/>
    <mergeCell ref="E29:H29"/>
    <mergeCell ref="E50:H50"/>
    <mergeCell ref="E52:H52"/>
    <mergeCell ref="E54:H54"/>
    <mergeCell ref="E79:H79"/>
    <mergeCell ref="E81:H81"/>
    <mergeCell ref="E83:H8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50.83" customWidth="1"/>
    <col min="7" max="7" width="7" customWidth="1"/>
    <col min="8" max="8" width="11.5" customWidth="1"/>
    <col min="9" max="9" width="20.17" style="135"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5" t="s">
        <v>92</v>
      </c>
    </row>
    <row r="3" ht="6.96" customHeight="1">
      <c r="B3" s="136"/>
      <c r="C3" s="137"/>
      <c r="D3" s="137"/>
      <c r="E3" s="137"/>
      <c r="F3" s="137"/>
      <c r="G3" s="137"/>
      <c r="H3" s="137"/>
      <c r="I3" s="138"/>
      <c r="J3" s="137"/>
      <c r="K3" s="137"/>
      <c r="L3" s="18"/>
      <c r="AT3" s="15" t="s">
        <v>78</v>
      </c>
    </row>
    <row r="4" ht="24.96" customHeight="1">
      <c r="B4" s="18"/>
      <c r="D4" s="139" t="s">
        <v>105</v>
      </c>
      <c r="L4" s="18"/>
      <c r="M4" s="140" t="s">
        <v>10</v>
      </c>
      <c r="AT4" s="15" t="s">
        <v>4</v>
      </c>
    </row>
    <row r="5" ht="6.96" customHeight="1">
      <c r="B5" s="18"/>
      <c r="L5" s="18"/>
    </row>
    <row r="6" ht="12" customHeight="1">
      <c r="B6" s="18"/>
      <c r="D6" s="141" t="s">
        <v>16</v>
      </c>
      <c r="L6" s="18"/>
    </row>
    <row r="7" ht="16.5" customHeight="1">
      <c r="B7" s="18"/>
      <c r="E7" s="142" t="str">
        <f>'Rekapitulace stavby'!K6</f>
        <v>Oprava topného systému a kalového hospodářství na ČOV Vrchlabí - Podhůří</v>
      </c>
      <c r="F7" s="141"/>
      <c r="G7" s="141"/>
      <c r="H7" s="141"/>
      <c r="L7" s="18"/>
    </row>
    <row r="8" ht="12" customHeight="1">
      <c r="B8" s="18"/>
      <c r="D8" s="141" t="s">
        <v>106</v>
      </c>
      <c r="L8" s="18"/>
    </row>
    <row r="9" s="1" customFormat="1" ht="16.5" customHeight="1">
      <c r="B9" s="41"/>
      <c r="E9" s="142" t="s">
        <v>107</v>
      </c>
      <c r="F9" s="1"/>
      <c r="G9" s="1"/>
      <c r="H9" s="1"/>
      <c r="I9" s="143"/>
      <c r="L9" s="41"/>
    </row>
    <row r="10" s="1" customFormat="1" ht="12" customHeight="1">
      <c r="B10" s="41"/>
      <c r="D10" s="141" t="s">
        <v>108</v>
      </c>
      <c r="I10" s="143"/>
      <c r="L10" s="41"/>
    </row>
    <row r="11" s="1" customFormat="1" ht="36.96" customHeight="1">
      <c r="B11" s="41"/>
      <c r="E11" s="144" t="s">
        <v>527</v>
      </c>
      <c r="F11" s="1"/>
      <c r="G11" s="1"/>
      <c r="H11" s="1"/>
      <c r="I11" s="143"/>
      <c r="L11" s="41"/>
    </row>
    <row r="12" s="1" customFormat="1">
      <c r="B12" s="41"/>
      <c r="I12" s="143"/>
      <c r="L12" s="41"/>
    </row>
    <row r="13" s="1" customFormat="1" ht="12" customHeight="1">
      <c r="B13" s="41"/>
      <c r="D13" s="141" t="s">
        <v>18</v>
      </c>
      <c r="F13" s="130" t="s">
        <v>19</v>
      </c>
      <c r="I13" s="145" t="s">
        <v>20</v>
      </c>
      <c r="J13" s="130" t="s">
        <v>19</v>
      </c>
      <c r="L13" s="41"/>
    </row>
    <row r="14" s="1" customFormat="1" ht="12" customHeight="1">
      <c r="B14" s="41"/>
      <c r="D14" s="141" t="s">
        <v>21</v>
      </c>
      <c r="F14" s="130" t="s">
        <v>22</v>
      </c>
      <c r="I14" s="145" t="s">
        <v>23</v>
      </c>
      <c r="J14" s="146" t="str">
        <f>'Rekapitulace stavby'!AN8</f>
        <v>27. 5. 2019</v>
      </c>
      <c r="L14" s="41"/>
    </row>
    <row r="15" s="1" customFormat="1" ht="10.8" customHeight="1">
      <c r="B15" s="41"/>
      <c r="I15" s="143"/>
      <c r="L15" s="41"/>
    </row>
    <row r="16" s="1" customFormat="1" ht="12" customHeight="1">
      <c r="B16" s="41"/>
      <c r="D16" s="141" t="s">
        <v>25</v>
      </c>
      <c r="I16" s="145" t="s">
        <v>26</v>
      </c>
      <c r="J16" s="130" t="str">
        <f>IF('Rekapitulace stavby'!AN10="","",'Rekapitulace stavby'!AN10)</f>
        <v/>
      </c>
      <c r="L16" s="41"/>
    </row>
    <row r="17" s="1" customFormat="1" ht="18" customHeight="1">
      <c r="B17" s="41"/>
      <c r="E17" s="130" t="str">
        <f>IF('Rekapitulace stavby'!E11="","",'Rekapitulace stavby'!E11)</f>
        <v xml:space="preserve"> </v>
      </c>
      <c r="I17" s="145" t="s">
        <v>27</v>
      </c>
      <c r="J17" s="130" t="str">
        <f>IF('Rekapitulace stavby'!AN11="","",'Rekapitulace stavby'!AN11)</f>
        <v/>
      </c>
      <c r="L17" s="41"/>
    </row>
    <row r="18" s="1" customFormat="1" ht="6.96" customHeight="1">
      <c r="B18" s="41"/>
      <c r="I18" s="143"/>
      <c r="L18" s="41"/>
    </row>
    <row r="19" s="1" customFormat="1" ht="12" customHeight="1">
      <c r="B19" s="41"/>
      <c r="D19" s="141" t="s">
        <v>28</v>
      </c>
      <c r="I19" s="145" t="s">
        <v>26</v>
      </c>
      <c r="J19" s="31" t="str">
        <f>'Rekapitulace stavby'!AN13</f>
        <v>Vyplň údaj</v>
      </c>
      <c r="L19" s="41"/>
    </row>
    <row r="20" s="1" customFormat="1" ht="18" customHeight="1">
      <c r="B20" s="41"/>
      <c r="E20" s="31" t="str">
        <f>'Rekapitulace stavby'!E14</f>
        <v>Vyplň údaj</v>
      </c>
      <c r="F20" s="130"/>
      <c r="G20" s="130"/>
      <c r="H20" s="130"/>
      <c r="I20" s="145" t="s">
        <v>27</v>
      </c>
      <c r="J20" s="31" t="str">
        <f>'Rekapitulace stavby'!AN14</f>
        <v>Vyplň údaj</v>
      </c>
      <c r="L20" s="41"/>
    </row>
    <row r="21" s="1" customFormat="1" ht="6.96" customHeight="1">
      <c r="B21" s="41"/>
      <c r="I21" s="143"/>
      <c r="L21" s="41"/>
    </row>
    <row r="22" s="1" customFormat="1" ht="12" customHeight="1">
      <c r="B22" s="41"/>
      <c r="D22" s="141" t="s">
        <v>30</v>
      </c>
      <c r="I22" s="145" t="s">
        <v>26</v>
      </c>
      <c r="J22" s="130" t="str">
        <f>IF('Rekapitulace stavby'!AN16="","",'Rekapitulace stavby'!AN16)</f>
        <v/>
      </c>
      <c r="L22" s="41"/>
    </row>
    <row r="23" s="1" customFormat="1" ht="18" customHeight="1">
      <c r="B23" s="41"/>
      <c r="E23" s="130" t="str">
        <f>IF('Rekapitulace stavby'!E17="","",'Rekapitulace stavby'!E17)</f>
        <v xml:space="preserve"> </v>
      </c>
      <c r="I23" s="145" t="s">
        <v>27</v>
      </c>
      <c r="J23" s="130" t="str">
        <f>IF('Rekapitulace stavby'!AN17="","",'Rekapitulace stavby'!AN17)</f>
        <v/>
      </c>
      <c r="L23" s="41"/>
    </row>
    <row r="24" s="1" customFormat="1" ht="6.96" customHeight="1">
      <c r="B24" s="41"/>
      <c r="I24" s="143"/>
      <c r="L24" s="41"/>
    </row>
    <row r="25" s="1" customFormat="1" ht="12" customHeight="1">
      <c r="B25" s="41"/>
      <c r="D25" s="141" t="s">
        <v>32</v>
      </c>
      <c r="I25" s="145" t="s">
        <v>26</v>
      </c>
      <c r="J25" s="130" t="str">
        <f>IF('Rekapitulace stavby'!AN19="","",'Rekapitulace stavby'!AN19)</f>
        <v/>
      </c>
      <c r="L25" s="41"/>
    </row>
    <row r="26" s="1" customFormat="1" ht="18" customHeight="1">
      <c r="B26" s="41"/>
      <c r="E26" s="130" t="str">
        <f>IF('Rekapitulace stavby'!E20="","",'Rekapitulace stavby'!E20)</f>
        <v xml:space="preserve"> </v>
      </c>
      <c r="I26" s="145" t="s">
        <v>27</v>
      </c>
      <c r="J26" s="130" t="str">
        <f>IF('Rekapitulace stavby'!AN20="","",'Rekapitulace stavby'!AN20)</f>
        <v/>
      </c>
      <c r="L26" s="41"/>
    </row>
    <row r="27" s="1" customFormat="1" ht="6.96" customHeight="1">
      <c r="B27" s="41"/>
      <c r="I27" s="143"/>
      <c r="L27" s="41"/>
    </row>
    <row r="28" s="1" customFormat="1" ht="12" customHeight="1">
      <c r="B28" s="41"/>
      <c r="D28" s="141" t="s">
        <v>33</v>
      </c>
      <c r="I28" s="143"/>
      <c r="L28" s="41"/>
    </row>
    <row r="29" s="7" customFormat="1" ht="16.5" customHeight="1">
      <c r="B29" s="147"/>
      <c r="E29" s="148" t="s">
        <v>19</v>
      </c>
      <c r="F29" s="148"/>
      <c r="G29" s="148"/>
      <c r="H29" s="148"/>
      <c r="I29" s="149"/>
      <c r="L29" s="147"/>
    </row>
    <row r="30" s="1" customFormat="1" ht="6.96" customHeight="1">
      <c r="B30" s="41"/>
      <c r="I30" s="143"/>
      <c r="L30" s="41"/>
    </row>
    <row r="31" s="1" customFormat="1" ht="6.96" customHeight="1">
      <c r="B31" s="41"/>
      <c r="D31" s="73"/>
      <c r="E31" s="73"/>
      <c r="F31" s="73"/>
      <c r="G31" s="73"/>
      <c r="H31" s="73"/>
      <c r="I31" s="150"/>
      <c r="J31" s="73"/>
      <c r="K31" s="73"/>
      <c r="L31" s="41"/>
    </row>
    <row r="32" s="1" customFormat="1" ht="25.44" customHeight="1">
      <c r="B32" s="41"/>
      <c r="D32" s="151" t="s">
        <v>35</v>
      </c>
      <c r="I32" s="143"/>
      <c r="J32" s="152">
        <f>ROUND(J93, 2)</f>
        <v>0</v>
      </c>
      <c r="L32" s="41"/>
    </row>
    <row r="33" s="1" customFormat="1" ht="6.96" customHeight="1">
      <c r="B33" s="41"/>
      <c r="D33" s="73"/>
      <c r="E33" s="73"/>
      <c r="F33" s="73"/>
      <c r="G33" s="73"/>
      <c r="H33" s="73"/>
      <c r="I33" s="150"/>
      <c r="J33" s="73"/>
      <c r="K33" s="73"/>
      <c r="L33" s="41"/>
    </row>
    <row r="34" s="1" customFormat="1" ht="14.4" customHeight="1">
      <c r="B34" s="41"/>
      <c r="F34" s="153" t="s">
        <v>37</v>
      </c>
      <c r="I34" s="154" t="s">
        <v>36</v>
      </c>
      <c r="J34" s="153" t="s">
        <v>38</v>
      </c>
      <c r="L34" s="41"/>
    </row>
    <row r="35" s="1" customFormat="1" ht="14.4" customHeight="1">
      <c r="B35" s="41"/>
      <c r="D35" s="155" t="s">
        <v>39</v>
      </c>
      <c r="E35" s="141" t="s">
        <v>40</v>
      </c>
      <c r="F35" s="156">
        <f>ROUND((SUM(BE93:BE180)),  2)</f>
        <v>0</v>
      </c>
      <c r="I35" s="157">
        <v>0.20999999999999999</v>
      </c>
      <c r="J35" s="156">
        <f>ROUND(((SUM(BE93:BE180))*I35),  2)</f>
        <v>0</v>
      </c>
      <c r="L35" s="41"/>
    </row>
    <row r="36" s="1" customFormat="1" ht="14.4" customHeight="1">
      <c r="B36" s="41"/>
      <c r="E36" s="141" t="s">
        <v>41</v>
      </c>
      <c r="F36" s="156">
        <f>ROUND((SUM(BF93:BF180)),  2)</f>
        <v>0</v>
      </c>
      <c r="I36" s="157">
        <v>0.14999999999999999</v>
      </c>
      <c r="J36" s="156">
        <f>ROUND(((SUM(BF93:BF180))*I36),  2)</f>
        <v>0</v>
      </c>
      <c r="L36" s="41"/>
    </row>
    <row r="37" hidden="1" s="1" customFormat="1" ht="14.4" customHeight="1">
      <c r="B37" s="41"/>
      <c r="E37" s="141" t="s">
        <v>42</v>
      </c>
      <c r="F37" s="156">
        <f>ROUND((SUM(BG93:BG180)),  2)</f>
        <v>0</v>
      </c>
      <c r="I37" s="157">
        <v>0.20999999999999999</v>
      </c>
      <c r="J37" s="156">
        <f>0</f>
        <v>0</v>
      </c>
      <c r="L37" s="41"/>
    </row>
    <row r="38" hidden="1" s="1" customFormat="1" ht="14.4" customHeight="1">
      <c r="B38" s="41"/>
      <c r="E38" s="141" t="s">
        <v>43</v>
      </c>
      <c r="F38" s="156">
        <f>ROUND((SUM(BH93:BH180)),  2)</f>
        <v>0</v>
      </c>
      <c r="I38" s="157">
        <v>0.14999999999999999</v>
      </c>
      <c r="J38" s="156">
        <f>0</f>
        <v>0</v>
      </c>
      <c r="L38" s="41"/>
    </row>
    <row r="39" hidden="1" s="1" customFormat="1" ht="14.4" customHeight="1">
      <c r="B39" s="41"/>
      <c r="E39" s="141" t="s">
        <v>44</v>
      </c>
      <c r="F39" s="156">
        <f>ROUND((SUM(BI93:BI180)),  2)</f>
        <v>0</v>
      </c>
      <c r="I39" s="157">
        <v>0</v>
      </c>
      <c r="J39" s="156">
        <f>0</f>
        <v>0</v>
      </c>
      <c r="L39" s="41"/>
    </row>
    <row r="40" s="1" customFormat="1" ht="6.96" customHeight="1">
      <c r="B40" s="41"/>
      <c r="I40" s="143"/>
      <c r="L40" s="41"/>
    </row>
    <row r="41" s="1" customFormat="1" ht="25.44" customHeight="1">
      <c r="B41" s="41"/>
      <c r="C41" s="158"/>
      <c r="D41" s="159" t="s">
        <v>45</v>
      </c>
      <c r="E41" s="160"/>
      <c r="F41" s="160"/>
      <c r="G41" s="161" t="s">
        <v>46</v>
      </c>
      <c r="H41" s="162" t="s">
        <v>47</v>
      </c>
      <c r="I41" s="163"/>
      <c r="J41" s="164">
        <f>SUM(J32:J39)</f>
        <v>0</v>
      </c>
      <c r="K41" s="165"/>
      <c r="L41" s="41"/>
    </row>
    <row r="42" s="1" customFormat="1" ht="14.4" customHeight="1">
      <c r="B42" s="166"/>
      <c r="C42" s="167"/>
      <c r="D42" s="167"/>
      <c r="E42" s="167"/>
      <c r="F42" s="167"/>
      <c r="G42" s="167"/>
      <c r="H42" s="167"/>
      <c r="I42" s="168"/>
      <c r="J42" s="167"/>
      <c r="K42" s="167"/>
      <c r="L42" s="41"/>
    </row>
    <row r="46" s="1" customFormat="1" ht="6.96" customHeight="1">
      <c r="B46" s="169"/>
      <c r="C46" s="170"/>
      <c r="D46" s="170"/>
      <c r="E46" s="170"/>
      <c r="F46" s="170"/>
      <c r="G46" s="170"/>
      <c r="H46" s="170"/>
      <c r="I46" s="171"/>
      <c r="J46" s="170"/>
      <c r="K46" s="170"/>
      <c r="L46" s="41"/>
    </row>
    <row r="47" s="1" customFormat="1" ht="24.96" customHeight="1">
      <c r="B47" s="36"/>
      <c r="C47" s="21" t="s">
        <v>110</v>
      </c>
      <c r="D47" s="37"/>
      <c r="E47" s="37"/>
      <c r="F47" s="37"/>
      <c r="G47" s="37"/>
      <c r="H47" s="37"/>
      <c r="I47" s="143"/>
      <c r="J47" s="37"/>
      <c r="K47" s="37"/>
      <c r="L47" s="41"/>
    </row>
    <row r="48" s="1" customFormat="1" ht="6.96" customHeight="1">
      <c r="B48" s="36"/>
      <c r="C48" s="37"/>
      <c r="D48" s="37"/>
      <c r="E48" s="37"/>
      <c r="F48" s="37"/>
      <c r="G48" s="37"/>
      <c r="H48" s="37"/>
      <c r="I48" s="143"/>
      <c r="J48" s="37"/>
      <c r="K48" s="37"/>
      <c r="L48" s="41"/>
    </row>
    <row r="49" s="1" customFormat="1" ht="12" customHeight="1">
      <c r="B49" s="36"/>
      <c r="C49" s="30" t="s">
        <v>16</v>
      </c>
      <c r="D49" s="37"/>
      <c r="E49" s="37"/>
      <c r="F49" s="37"/>
      <c r="G49" s="37"/>
      <c r="H49" s="37"/>
      <c r="I49" s="143"/>
      <c r="J49" s="37"/>
      <c r="K49" s="37"/>
      <c r="L49" s="41"/>
    </row>
    <row r="50" s="1" customFormat="1" ht="16.5" customHeight="1">
      <c r="B50" s="36"/>
      <c r="C50" s="37"/>
      <c r="D50" s="37"/>
      <c r="E50" s="172" t="str">
        <f>E7</f>
        <v>Oprava topného systému a kalového hospodářství na ČOV Vrchlabí - Podhůří</v>
      </c>
      <c r="F50" s="30"/>
      <c r="G50" s="30"/>
      <c r="H50" s="30"/>
      <c r="I50" s="143"/>
      <c r="J50" s="37"/>
      <c r="K50" s="37"/>
      <c r="L50" s="41"/>
    </row>
    <row r="51" ht="12" customHeight="1">
      <c r="B51" s="19"/>
      <c r="C51" s="30" t="s">
        <v>106</v>
      </c>
      <c r="D51" s="20"/>
      <c r="E51" s="20"/>
      <c r="F51" s="20"/>
      <c r="G51" s="20"/>
      <c r="H51" s="20"/>
      <c r="I51" s="135"/>
      <c r="J51" s="20"/>
      <c r="K51" s="20"/>
      <c r="L51" s="18"/>
    </row>
    <row r="52" s="1" customFormat="1" ht="16.5" customHeight="1">
      <c r="B52" s="36"/>
      <c r="C52" s="37"/>
      <c r="D52" s="37"/>
      <c r="E52" s="172" t="s">
        <v>107</v>
      </c>
      <c r="F52" s="37"/>
      <c r="G52" s="37"/>
      <c r="H52" s="37"/>
      <c r="I52" s="143"/>
      <c r="J52" s="37"/>
      <c r="K52" s="37"/>
      <c r="L52" s="41"/>
    </row>
    <row r="53" s="1" customFormat="1" ht="12" customHeight="1">
      <c r="B53" s="36"/>
      <c r="C53" s="30" t="s">
        <v>108</v>
      </c>
      <c r="D53" s="37"/>
      <c r="E53" s="37"/>
      <c r="F53" s="37"/>
      <c r="G53" s="37"/>
      <c r="H53" s="37"/>
      <c r="I53" s="143"/>
      <c r="J53" s="37"/>
      <c r="K53" s="37"/>
      <c r="L53" s="41"/>
    </row>
    <row r="54" s="1" customFormat="1" ht="16.5" customHeight="1">
      <c r="B54" s="36"/>
      <c r="C54" s="37"/>
      <c r="D54" s="37"/>
      <c r="E54" s="66" t="str">
        <f>E11</f>
        <v>PS101.4 - Rozvod topné vody</v>
      </c>
      <c r="F54" s="37"/>
      <c r="G54" s="37"/>
      <c r="H54" s="37"/>
      <c r="I54" s="143"/>
      <c r="J54" s="37"/>
      <c r="K54" s="37"/>
      <c r="L54" s="41"/>
    </row>
    <row r="55" s="1" customFormat="1" ht="6.96" customHeight="1">
      <c r="B55" s="36"/>
      <c r="C55" s="37"/>
      <c r="D55" s="37"/>
      <c r="E55" s="37"/>
      <c r="F55" s="37"/>
      <c r="G55" s="37"/>
      <c r="H55" s="37"/>
      <c r="I55" s="143"/>
      <c r="J55" s="37"/>
      <c r="K55" s="37"/>
      <c r="L55" s="41"/>
    </row>
    <row r="56" s="1" customFormat="1" ht="12" customHeight="1">
      <c r="B56" s="36"/>
      <c r="C56" s="30" t="s">
        <v>21</v>
      </c>
      <c r="D56" s="37"/>
      <c r="E56" s="37"/>
      <c r="F56" s="25" t="str">
        <f>F14</f>
        <v xml:space="preserve"> </v>
      </c>
      <c r="G56" s="37"/>
      <c r="H56" s="37"/>
      <c r="I56" s="145" t="s">
        <v>23</v>
      </c>
      <c r="J56" s="69" t="str">
        <f>IF(J14="","",J14)</f>
        <v>27. 5. 2019</v>
      </c>
      <c r="K56" s="37"/>
      <c r="L56" s="41"/>
    </row>
    <row r="57" s="1" customFormat="1" ht="6.96" customHeight="1">
      <c r="B57" s="36"/>
      <c r="C57" s="37"/>
      <c r="D57" s="37"/>
      <c r="E57" s="37"/>
      <c r="F57" s="37"/>
      <c r="G57" s="37"/>
      <c r="H57" s="37"/>
      <c r="I57" s="143"/>
      <c r="J57" s="37"/>
      <c r="K57" s="37"/>
      <c r="L57" s="41"/>
    </row>
    <row r="58" s="1" customFormat="1" ht="15.15" customHeight="1">
      <c r="B58" s="36"/>
      <c r="C58" s="30" t="s">
        <v>25</v>
      </c>
      <c r="D58" s="37"/>
      <c r="E58" s="37"/>
      <c r="F58" s="25" t="str">
        <f>E17</f>
        <v xml:space="preserve"> </v>
      </c>
      <c r="G58" s="37"/>
      <c r="H58" s="37"/>
      <c r="I58" s="145" t="s">
        <v>30</v>
      </c>
      <c r="J58" s="34" t="str">
        <f>E23</f>
        <v xml:space="preserve"> </v>
      </c>
      <c r="K58" s="37"/>
      <c r="L58" s="41"/>
    </row>
    <row r="59" s="1" customFormat="1" ht="15.15" customHeight="1">
      <c r="B59" s="36"/>
      <c r="C59" s="30" t="s">
        <v>28</v>
      </c>
      <c r="D59" s="37"/>
      <c r="E59" s="37"/>
      <c r="F59" s="25" t="str">
        <f>IF(E20="","",E20)</f>
        <v>Vyplň údaj</v>
      </c>
      <c r="G59" s="37"/>
      <c r="H59" s="37"/>
      <c r="I59" s="145" t="s">
        <v>32</v>
      </c>
      <c r="J59" s="34" t="str">
        <f>E26</f>
        <v xml:space="preserve"> </v>
      </c>
      <c r="K59" s="37"/>
      <c r="L59" s="41"/>
    </row>
    <row r="60" s="1" customFormat="1" ht="10.32" customHeight="1">
      <c r="B60" s="36"/>
      <c r="C60" s="37"/>
      <c r="D60" s="37"/>
      <c r="E60" s="37"/>
      <c r="F60" s="37"/>
      <c r="G60" s="37"/>
      <c r="H60" s="37"/>
      <c r="I60" s="143"/>
      <c r="J60" s="37"/>
      <c r="K60" s="37"/>
      <c r="L60" s="41"/>
    </row>
    <row r="61" s="1" customFormat="1" ht="29.28" customHeight="1">
      <c r="B61" s="36"/>
      <c r="C61" s="173" t="s">
        <v>111</v>
      </c>
      <c r="D61" s="174"/>
      <c r="E61" s="174"/>
      <c r="F61" s="174"/>
      <c r="G61" s="174"/>
      <c r="H61" s="174"/>
      <c r="I61" s="175"/>
      <c r="J61" s="176" t="s">
        <v>112</v>
      </c>
      <c r="K61" s="174"/>
      <c r="L61" s="41"/>
    </row>
    <row r="62" s="1" customFormat="1" ht="10.32" customHeight="1">
      <c r="B62" s="36"/>
      <c r="C62" s="37"/>
      <c r="D62" s="37"/>
      <c r="E62" s="37"/>
      <c r="F62" s="37"/>
      <c r="G62" s="37"/>
      <c r="H62" s="37"/>
      <c r="I62" s="143"/>
      <c r="J62" s="37"/>
      <c r="K62" s="37"/>
      <c r="L62" s="41"/>
    </row>
    <row r="63" s="1" customFormat="1" ht="22.8" customHeight="1">
      <c r="B63" s="36"/>
      <c r="C63" s="177" t="s">
        <v>67</v>
      </c>
      <c r="D63" s="37"/>
      <c r="E63" s="37"/>
      <c r="F63" s="37"/>
      <c r="G63" s="37"/>
      <c r="H63" s="37"/>
      <c r="I63" s="143"/>
      <c r="J63" s="99">
        <f>J93</f>
        <v>0</v>
      </c>
      <c r="K63" s="37"/>
      <c r="L63" s="41"/>
      <c r="AU63" s="15" t="s">
        <v>113</v>
      </c>
    </row>
    <row r="64" s="8" customFormat="1" ht="24.96" customHeight="1">
      <c r="B64" s="178"/>
      <c r="C64" s="179"/>
      <c r="D64" s="180" t="s">
        <v>119</v>
      </c>
      <c r="E64" s="181"/>
      <c r="F64" s="181"/>
      <c r="G64" s="181"/>
      <c r="H64" s="181"/>
      <c r="I64" s="182"/>
      <c r="J64" s="183">
        <f>J94</f>
        <v>0</v>
      </c>
      <c r="K64" s="179"/>
      <c r="L64" s="184"/>
    </row>
    <row r="65" s="9" customFormat="1" ht="19.92" customHeight="1">
      <c r="B65" s="185"/>
      <c r="C65" s="122"/>
      <c r="D65" s="186" t="s">
        <v>120</v>
      </c>
      <c r="E65" s="187"/>
      <c r="F65" s="187"/>
      <c r="G65" s="187"/>
      <c r="H65" s="187"/>
      <c r="I65" s="188"/>
      <c r="J65" s="189">
        <f>J95</f>
        <v>0</v>
      </c>
      <c r="K65" s="122"/>
      <c r="L65" s="190"/>
    </row>
    <row r="66" s="9" customFormat="1" ht="19.92" customHeight="1">
      <c r="B66" s="185"/>
      <c r="C66" s="122"/>
      <c r="D66" s="186" t="s">
        <v>528</v>
      </c>
      <c r="E66" s="187"/>
      <c r="F66" s="187"/>
      <c r="G66" s="187"/>
      <c r="H66" s="187"/>
      <c r="I66" s="188"/>
      <c r="J66" s="189">
        <f>J102</f>
        <v>0</v>
      </c>
      <c r="K66" s="122"/>
      <c r="L66" s="190"/>
    </row>
    <row r="67" s="9" customFormat="1" ht="19.92" customHeight="1">
      <c r="B67" s="185"/>
      <c r="C67" s="122"/>
      <c r="D67" s="186" t="s">
        <v>529</v>
      </c>
      <c r="E67" s="187"/>
      <c r="F67" s="187"/>
      <c r="G67" s="187"/>
      <c r="H67" s="187"/>
      <c r="I67" s="188"/>
      <c r="J67" s="189">
        <f>J108</f>
        <v>0</v>
      </c>
      <c r="K67" s="122"/>
      <c r="L67" s="190"/>
    </row>
    <row r="68" s="9" customFormat="1" ht="19.92" customHeight="1">
      <c r="B68" s="185"/>
      <c r="C68" s="122"/>
      <c r="D68" s="186" t="s">
        <v>298</v>
      </c>
      <c r="E68" s="187"/>
      <c r="F68" s="187"/>
      <c r="G68" s="187"/>
      <c r="H68" s="187"/>
      <c r="I68" s="188"/>
      <c r="J68" s="189">
        <f>J118</f>
        <v>0</v>
      </c>
      <c r="K68" s="122"/>
      <c r="L68" s="190"/>
    </row>
    <row r="69" s="9" customFormat="1" ht="19.92" customHeight="1">
      <c r="B69" s="185"/>
      <c r="C69" s="122"/>
      <c r="D69" s="186" t="s">
        <v>299</v>
      </c>
      <c r="E69" s="187"/>
      <c r="F69" s="187"/>
      <c r="G69" s="187"/>
      <c r="H69" s="187"/>
      <c r="I69" s="188"/>
      <c r="J69" s="189">
        <f>J147</f>
        <v>0</v>
      </c>
      <c r="K69" s="122"/>
      <c r="L69" s="190"/>
    </row>
    <row r="70" s="8" customFormat="1" ht="24.96" customHeight="1">
      <c r="B70" s="178"/>
      <c r="C70" s="179"/>
      <c r="D70" s="180" t="s">
        <v>122</v>
      </c>
      <c r="E70" s="181"/>
      <c r="F70" s="181"/>
      <c r="G70" s="181"/>
      <c r="H70" s="181"/>
      <c r="I70" s="182"/>
      <c r="J70" s="183">
        <f>J164</f>
        <v>0</v>
      </c>
      <c r="K70" s="179"/>
      <c r="L70" s="184"/>
    </row>
    <row r="71" s="9" customFormat="1" ht="19.92" customHeight="1">
      <c r="B71" s="185"/>
      <c r="C71" s="122"/>
      <c r="D71" s="186" t="s">
        <v>123</v>
      </c>
      <c r="E71" s="187"/>
      <c r="F71" s="187"/>
      <c r="G71" s="187"/>
      <c r="H71" s="187"/>
      <c r="I71" s="188"/>
      <c r="J71" s="189">
        <f>J165</f>
        <v>0</v>
      </c>
      <c r="K71" s="122"/>
      <c r="L71" s="190"/>
    </row>
    <row r="72" s="1" customFormat="1" ht="21.84" customHeight="1">
      <c r="B72" s="36"/>
      <c r="C72" s="37"/>
      <c r="D72" s="37"/>
      <c r="E72" s="37"/>
      <c r="F72" s="37"/>
      <c r="G72" s="37"/>
      <c r="H72" s="37"/>
      <c r="I72" s="143"/>
      <c r="J72" s="37"/>
      <c r="K72" s="37"/>
      <c r="L72" s="41"/>
    </row>
    <row r="73" s="1" customFormat="1" ht="6.96" customHeight="1">
      <c r="B73" s="56"/>
      <c r="C73" s="57"/>
      <c r="D73" s="57"/>
      <c r="E73" s="57"/>
      <c r="F73" s="57"/>
      <c r="G73" s="57"/>
      <c r="H73" s="57"/>
      <c r="I73" s="168"/>
      <c r="J73" s="57"/>
      <c r="K73" s="57"/>
      <c r="L73" s="41"/>
    </row>
    <row r="77" s="1" customFormat="1" ht="6.96" customHeight="1">
      <c r="B77" s="58"/>
      <c r="C77" s="59"/>
      <c r="D77" s="59"/>
      <c r="E77" s="59"/>
      <c r="F77" s="59"/>
      <c r="G77" s="59"/>
      <c r="H77" s="59"/>
      <c r="I77" s="171"/>
      <c r="J77" s="59"/>
      <c r="K77" s="59"/>
      <c r="L77" s="41"/>
    </row>
    <row r="78" s="1" customFormat="1" ht="24.96" customHeight="1">
      <c r="B78" s="36"/>
      <c r="C78" s="21" t="s">
        <v>124</v>
      </c>
      <c r="D78" s="37"/>
      <c r="E78" s="37"/>
      <c r="F78" s="37"/>
      <c r="G78" s="37"/>
      <c r="H78" s="37"/>
      <c r="I78" s="143"/>
      <c r="J78" s="37"/>
      <c r="K78" s="37"/>
      <c r="L78" s="41"/>
    </row>
    <row r="79" s="1" customFormat="1" ht="6.96" customHeight="1">
      <c r="B79" s="36"/>
      <c r="C79" s="37"/>
      <c r="D79" s="37"/>
      <c r="E79" s="37"/>
      <c r="F79" s="37"/>
      <c r="G79" s="37"/>
      <c r="H79" s="37"/>
      <c r="I79" s="143"/>
      <c r="J79" s="37"/>
      <c r="K79" s="37"/>
      <c r="L79" s="41"/>
    </row>
    <row r="80" s="1" customFormat="1" ht="12" customHeight="1">
      <c r="B80" s="36"/>
      <c r="C80" s="30" t="s">
        <v>16</v>
      </c>
      <c r="D80" s="37"/>
      <c r="E80" s="37"/>
      <c r="F80" s="37"/>
      <c r="G80" s="37"/>
      <c r="H80" s="37"/>
      <c r="I80" s="143"/>
      <c r="J80" s="37"/>
      <c r="K80" s="37"/>
      <c r="L80" s="41"/>
    </row>
    <row r="81" s="1" customFormat="1" ht="16.5" customHeight="1">
      <c r="B81" s="36"/>
      <c r="C81" s="37"/>
      <c r="D81" s="37"/>
      <c r="E81" s="172" t="str">
        <f>E7</f>
        <v>Oprava topného systému a kalového hospodářství na ČOV Vrchlabí - Podhůří</v>
      </c>
      <c r="F81" s="30"/>
      <c r="G81" s="30"/>
      <c r="H81" s="30"/>
      <c r="I81" s="143"/>
      <c r="J81" s="37"/>
      <c r="K81" s="37"/>
      <c r="L81" s="41"/>
    </row>
    <row r="82" ht="12" customHeight="1">
      <c r="B82" s="19"/>
      <c r="C82" s="30" t="s">
        <v>106</v>
      </c>
      <c r="D82" s="20"/>
      <c r="E82" s="20"/>
      <c r="F82" s="20"/>
      <c r="G82" s="20"/>
      <c r="H82" s="20"/>
      <c r="I82" s="135"/>
      <c r="J82" s="20"/>
      <c r="K82" s="20"/>
      <c r="L82" s="18"/>
    </row>
    <row r="83" s="1" customFormat="1" ht="16.5" customHeight="1">
      <c r="B83" s="36"/>
      <c r="C83" s="37"/>
      <c r="D83" s="37"/>
      <c r="E83" s="172" t="s">
        <v>107</v>
      </c>
      <c r="F83" s="37"/>
      <c r="G83" s="37"/>
      <c r="H83" s="37"/>
      <c r="I83" s="143"/>
      <c r="J83" s="37"/>
      <c r="K83" s="37"/>
      <c r="L83" s="41"/>
    </row>
    <row r="84" s="1" customFormat="1" ht="12" customHeight="1">
      <c r="B84" s="36"/>
      <c r="C84" s="30" t="s">
        <v>108</v>
      </c>
      <c r="D84" s="37"/>
      <c r="E84" s="37"/>
      <c r="F84" s="37"/>
      <c r="G84" s="37"/>
      <c r="H84" s="37"/>
      <c r="I84" s="143"/>
      <c r="J84" s="37"/>
      <c r="K84" s="37"/>
      <c r="L84" s="41"/>
    </row>
    <row r="85" s="1" customFormat="1" ht="16.5" customHeight="1">
      <c r="B85" s="36"/>
      <c r="C85" s="37"/>
      <c r="D85" s="37"/>
      <c r="E85" s="66" t="str">
        <f>E11</f>
        <v>PS101.4 - Rozvod topné vody</v>
      </c>
      <c r="F85" s="37"/>
      <c r="G85" s="37"/>
      <c r="H85" s="37"/>
      <c r="I85" s="143"/>
      <c r="J85" s="37"/>
      <c r="K85" s="37"/>
      <c r="L85" s="41"/>
    </row>
    <row r="86" s="1" customFormat="1" ht="6.96" customHeight="1">
      <c r="B86" s="36"/>
      <c r="C86" s="37"/>
      <c r="D86" s="37"/>
      <c r="E86" s="37"/>
      <c r="F86" s="37"/>
      <c r="G86" s="37"/>
      <c r="H86" s="37"/>
      <c r="I86" s="143"/>
      <c r="J86" s="37"/>
      <c r="K86" s="37"/>
      <c r="L86" s="41"/>
    </row>
    <row r="87" s="1" customFormat="1" ht="12" customHeight="1">
      <c r="B87" s="36"/>
      <c r="C87" s="30" t="s">
        <v>21</v>
      </c>
      <c r="D87" s="37"/>
      <c r="E87" s="37"/>
      <c r="F87" s="25" t="str">
        <f>F14</f>
        <v xml:space="preserve"> </v>
      </c>
      <c r="G87" s="37"/>
      <c r="H87" s="37"/>
      <c r="I87" s="145" t="s">
        <v>23</v>
      </c>
      <c r="J87" s="69" t="str">
        <f>IF(J14="","",J14)</f>
        <v>27. 5. 2019</v>
      </c>
      <c r="K87" s="37"/>
      <c r="L87" s="41"/>
    </row>
    <row r="88" s="1" customFormat="1" ht="6.96" customHeight="1">
      <c r="B88" s="36"/>
      <c r="C88" s="37"/>
      <c r="D88" s="37"/>
      <c r="E88" s="37"/>
      <c r="F88" s="37"/>
      <c r="G88" s="37"/>
      <c r="H88" s="37"/>
      <c r="I88" s="143"/>
      <c r="J88" s="37"/>
      <c r="K88" s="37"/>
      <c r="L88" s="41"/>
    </row>
    <row r="89" s="1" customFormat="1" ht="15.15" customHeight="1">
      <c r="B89" s="36"/>
      <c r="C89" s="30" t="s">
        <v>25</v>
      </c>
      <c r="D89" s="37"/>
      <c r="E89" s="37"/>
      <c r="F89" s="25" t="str">
        <f>E17</f>
        <v xml:space="preserve"> </v>
      </c>
      <c r="G89" s="37"/>
      <c r="H89" s="37"/>
      <c r="I89" s="145" t="s">
        <v>30</v>
      </c>
      <c r="J89" s="34" t="str">
        <f>E23</f>
        <v xml:space="preserve"> </v>
      </c>
      <c r="K89" s="37"/>
      <c r="L89" s="41"/>
    </row>
    <row r="90" s="1" customFormat="1" ht="15.15" customHeight="1">
      <c r="B90" s="36"/>
      <c r="C90" s="30" t="s">
        <v>28</v>
      </c>
      <c r="D90" s="37"/>
      <c r="E90" s="37"/>
      <c r="F90" s="25" t="str">
        <f>IF(E20="","",E20)</f>
        <v>Vyplň údaj</v>
      </c>
      <c r="G90" s="37"/>
      <c r="H90" s="37"/>
      <c r="I90" s="145" t="s">
        <v>32</v>
      </c>
      <c r="J90" s="34" t="str">
        <f>E26</f>
        <v xml:space="preserve"> </v>
      </c>
      <c r="K90" s="37"/>
      <c r="L90" s="41"/>
    </row>
    <row r="91" s="1" customFormat="1" ht="10.32" customHeight="1">
      <c r="B91" s="36"/>
      <c r="C91" s="37"/>
      <c r="D91" s="37"/>
      <c r="E91" s="37"/>
      <c r="F91" s="37"/>
      <c r="G91" s="37"/>
      <c r="H91" s="37"/>
      <c r="I91" s="143"/>
      <c r="J91" s="37"/>
      <c r="K91" s="37"/>
      <c r="L91" s="41"/>
    </row>
    <row r="92" s="10" customFormat="1" ht="29.28" customHeight="1">
      <c r="B92" s="191"/>
      <c r="C92" s="192" t="s">
        <v>125</v>
      </c>
      <c r="D92" s="193" t="s">
        <v>54</v>
      </c>
      <c r="E92" s="193" t="s">
        <v>50</v>
      </c>
      <c r="F92" s="193" t="s">
        <v>51</v>
      </c>
      <c r="G92" s="193" t="s">
        <v>126</v>
      </c>
      <c r="H92" s="193" t="s">
        <v>127</v>
      </c>
      <c r="I92" s="194" t="s">
        <v>128</v>
      </c>
      <c r="J92" s="193" t="s">
        <v>112</v>
      </c>
      <c r="K92" s="195" t="s">
        <v>129</v>
      </c>
      <c r="L92" s="196"/>
      <c r="M92" s="89" t="s">
        <v>19</v>
      </c>
      <c r="N92" s="90" t="s">
        <v>39</v>
      </c>
      <c r="O92" s="90" t="s">
        <v>130</v>
      </c>
      <c r="P92" s="90" t="s">
        <v>131</v>
      </c>
      <c r="Q92" s="90" t="s">
        <v>132</v>
      </c>
      <c r="R92" s="90" t="s">
        <v>133</v>
      </c>
      <c r="S92" s="90" t="s">
        <v>134</v>
      </c>
      <c r="T92" s="91" t="s">
        <v>135</v>
      </c>
    </row>
    <row r="93" s="1" customFormat="1" ht="22.8" customHeight="1">
      <c r="B93" s="36"/>
      <c r="C93" s="96" t="s">
        <v>136</v>
      </c>
      <c r="D93" s="37"/>
      <c r="E93" s="37"/>
      <c r="F93" s="37"/>
      <c r="G93" s="37"/>
      <c r="H93" s="37"/>
      <c r="I93" s="143"/>
      <c r="J93" s="197">
        <f>BK93</f>
        <v>0</v>
      </c>
      <c r="K93" s="37"/>
      <c r="L93" s="41"/>
      <c r="M93" s="92"/>
      <c r="N93" s="93"/>
      <c r="O93" s="93"/>
      <c r="P93" s="198">
        <f>P94+P164</f>
        <v>0</v>
      </c>
      <c r="Q93" s="93"/>
      <c r="R93" s="198">
        <f>R94+R164</f>
        <v>1.2414666399999998</v>
      </c>
      <c r="S93" s="93"/>
      <c r="T93" s="199">
        <f>T94+T164</f>
        <v>0</v>
      </c>
      <c r="AT93" s="15" t="s">
        <v>68</v>
      </c>
      <c r="AU93" s="15" t="s">
        <v>113</v>
      </c>
      <c r="BK93" s="200">
        <f>BK94+BK164</f>
        <v>0</v>
      </c>
    </row>
    <row r="94" s="11" customFormat="1" ht="25.92" customHeight="1">
      <c r="B94" s="201"/>
      <c r="C94" s="202"/>
      <c r="D94" s="203" t="s">
        <v>68</v>
      </c>
      <c r="E94" s="204" t="s">
        <v>210</v>
      </c>
      <c r="F94" s="204" t="s">
        <v>211</v>
      </c>
      <c r="G94" s="202"/>
      <c r="H94" s="202"/>
      <c r="I94" s="205"/>
      <c r="J94" s="206">
        <f>BK94</f>
        <v>0</v>
      </c>
      <c r="K94" s="202"/>
      <c r="L94" s="207"/>
      <c r="M94" s="208"/>
      <c r="N94" s="209"/>
      <c r="O94" s="209"/>
      <c r="P94" s="210">
        <f>P95+P102+P108+P118+P147</f>
        <v>0</v>
      </c>
      <c r="Q94" s="209"/>
      <c r="R94" s="210">
        <f>R95+R102+R108+R118+R147</f>
        <v>1.2397866399999999</v>
      </c>
      <c r="S94" s="209"/>
      <c r="T94" s="211">
        <f>T95+T102+T108+T118+T147</f>
        <v>0</v>
      </c>
      <c r="AR94" s="212" t="s">
        <v>78</v>
      </c>
      <c r="AT94" s="213" t="s">
        <v>68</v>
      </c>
      <c r="AU94" s="213" t="s">
        <v>69</v>
      </c>
      <c r="AY94" s="212" t="s">
        <v>139</v>
      </c>
      <c r="BK94" s="214">
        <f>BK95+BK102+BK108+BK118+BK147</f>
        <v>0</v>
      </c>
    </row>
    <row r="95" s="11" customFormat="1" ht="22.8" customHeight="1">
      <c r="B95" s="201"/>
      <c r="C95" s="202"/>
      <c r="D95" s="203" t="s">
        <v>68</v>
      </c>
      <c r="E95" s="215" t="s">
        <v>212</v>
      </c>
      <c r="F95" s="215" t="s">
        <v>213</v>
      </c>
      <c r="G95" s="202"/>
      <c r="H95" s="202"/>
      <c r="I95" s="205"/>
      <c r="J95" s="216">
        <f>BK95</f>
        <v>0</v>
      </c>
      <c r="K95" s="202"/>
      <c r="L95" s="207"/>
      <c r="M95" s="208"/>
      <c r="N95" s="209"/>
      <c r="O95" s="209"/>
      <c r="P95" s="210">
        <f>SUM(P96:P101)</f>
        <v>0</v>
      </c>
      <c r="Q95" s="209"/>
      <c r="R95" s="210">
        <f>SUM(R96:R101)</f>
        <v>0.14216663999999998</v>
      </c>
      <c r="S95" s="209"/>
      <c r="T95" s="211">
        <f>SUM(T96:T101)</f>
        <v>0</v>
      </c>
      <c r="AR95" s="212" t="s">
        <v>78</v>
      </c>
      <c r="AT95" s="213" t="s">
        <v>68</v>
      </c>
      <c r="AU95" s="213" t="s">
        <v>76</v>
      </c>
      <c r="AY95" s="212" t="s">
        <v>139</v>
      </c>
      <c r="BK95" s="214">
        <f>SUM(BK96:BK101)</f>
        <v>0</v>
      </c>
    </row>
    <row r="96" s="1" customFormat="1" ht="48" customHeight="1">
      <c r="B96" s="36"/>
      <c r="C96" s="217" t="s">
        <v>76</v>
      </c>
      <c r="D96" s="217" t="s">
        <v>141</v>
      </c>
      <c r="E96" s="218" t="s">
        <v>215</v>
      </c>
      <c r="F96" s="219" t="s">
        <v>216</v>
      </c>
      <c r="G96" s="220" t="s">
        <v>184</v>
      </c>
      <c r="H96" s="221">
        <v>20.724</v>
      </c>
      <c r="I96" s="222"/>
      <c r="J96" s="223">
        <f>ROUND(I96*H96,2)</f>
        <v>0</v>
      </c>
      <c r="K96" s="219" t="s">
        <v>145</v>
      </c>
      <c r="L96" s="41"/>
      <c r="M96" s="224" t="s">
        <v>19</v>
      </c>
      <c r="N96" s="225" t="s">
        <v>40</v>
      </c>
      <c r="O96" s="81"/>
      <c r="P96" s="226">
        <f>O96*H96</f>
        <v>0</v>
      </c>
      <c r="Q96" s="226">
        <v>0.00036000000000000002</v>
      </c>
      <c r="R96" s="226">
        <f>Q96*H96</f>
        <v>0.0074606400000000002</v>
      </c>
      <c r="S96" s="226">
        <v>0</v>
      </c>
      <c r="T96" s="227">
        <f>S96*H96</f>
        <v>0</v>
      </c>
      <c r="AR96" s="228" t="s">
        <v>217</v>
      </c>
      <c r="AT96" s="228" t="s">
        <v>141</v>
      </c>
      <c r="AU96" s="228" t="s">
        <v>78</v>
      </c>
      <c r="AY96" s="15" t="s">
        <v>139</v>
      </c>
      <c r="BE96" s="229">
        <f>IF(N96="základní",J96,0)</f>
        <v>0</v>
      </c>
      <c r="BF96" s="229">
        <f>IF(N96="snížená",J96,0)</f>
        <v>0</v>
      </c>
      <c r="BG96" s="229">
        <f>IF(N96="zákl. přenesená",J96,0)</f>
        <v>0</v>
      </c>
      <c r="BH96" s="229">
        <f>IF(N96="sníž. přenesená",J96,0)</f>
        <v>0</v>
      </c>
      <c r="BI96" s="229">
        <f>IF(N96="nulová",J96,0)</f>
        <v>0</v>
      </c>
      <c r="BJ96" s="15" t="s">
        <v>76</v>
      </c>
      <c r="BK96" s="229">
        <f>ROUND(I96*H96,2)</f>
        <v>0</v>
      </c>
      <c r="BL96" s="15" t="s">
        <v>217</v>
      </c>
      <c r="BM96" s="228" t="s">
        <v>530</v>
      </c>
    </row>
    <row r="97" s="12" customFormat="1">
      <c r="B97" s="233"/>
      <c r="C97" s="234"/>
      <c r="D97" s="230" t="s">
        <v>150</v>
      </c>
      <c r="E97" s="235" t="s">
        <v>19</v>
      </c>
      <c r="F97" s="236" t="s">
        <v>531</v>
      </c>
      <c r="G97" s="234"/>
      <c r="H97" s="237">
        <v>3.7679999999999998</v>
      </c>
      <c r="I97" s="238"/>
      <c r="J97" s="234"/>
      <c r="K97" s="234"/>
      <c r="L97" s="239"/>
      <c r="M97" s="240"/>
      <c r="N97" s="241"/>
      <c r="O97" s="241"/>
      <c r="P97" s="241"/>
      <c r="Q97" s="241"/>
      <c r="R97" s="241"/>
      <c r="S97" s="241"/>
      <c r="T97" s="242"/>
      <c r="AT97" s="243" t="s">
        <v>150</v>
      </c>
      <c r="AU97" s="243" t="s">
        <v>78</v>
      </c>
      <c r="AV97" s="12" t="s">
        <v>78</v>
      </c>
      <c r="AW97" s="12" t="s">
        <v>31</v>
      </c>
      <c r="AX97" s="12" t="s">
        <v>69</v>
      </c>
      <c r="AY97" s="243" t="s">
        <v>139</v>
      </c>
    </row>
    <row r="98" s="12" customFormat="1">
      <c r="B98" s="233"/>
      <c r="C98" s="234"/>
      <c r="D98" s="230" t="s">
        <v>150</v>
      </c>
      <c r="E98" s="235" t="s">
        <v>19</v>
      </c>
      <c r="F98" s="236" t="s">
        <v>532</v>
      </c>
      <c r="G98" s="234"/>
      <c r="H98" s="237">
        <v>16.956</v>
      </c>
      <c r="I98" s="238"/>
      <c r="J98" s="234"/>
      <c r="K98" s="234"/>
      <c r="L98" s="239"/>
      <c r="M98" s="240"/>
      <c r="N98" s="241"/>
      <c r="O98" s="241"/>
      <c r="P98" s="241"/>
      <c r="Q98" s="241"/>
      <c r="R98" s="241"/>
      <c r="S98" s="241"/>
      <c r="T98" s="242"/>
      <c r="AT98" s="243" t="s">
        <v>150</v>
      </c>
      <c r="AU98" s="243" t="s">
        <v>78</v>
      </c>
      <c r="AV98" s="12" t="s">
        <v>78</v>
      </c>
      <c r="AW98" s="12" t="s">
        <v>31</v>
      </c>
      <c r="AX98" s="12" t="s">
        <v>69</v>
      </c>
      <c r="AY98" s="243" t="s">
        <v>139</v>
      </c>
    </row>
    <row r="99" s="1" customFormat="1" ht="24" customHeight="1">
      <c r="B99" s="36"/>
      <c r="C99" s="244" t="s">
        <v>78</v>
      </c>
      <c r="D99" s="244" t="s">
        <v>221</v>
      </c>
      <c r="E99" s="245" t="s">
        <v>222</v>
      </c>
      <c r="F99" s="246" t="s">
        <v>223</v>
      </c>
      <c r="G99" s="247" t="s">
        <v>184</v>
      </c>
      <c r="H99" s="248">
        <v>20.724</v>
      </c>
      <c r="I99" s="249"/>
      <c r="J99" s="250">
        <f>ROUND(I99*H99,2)</f>
        <v>0</v>
      </c>
      <c r="K99" s="246" t="s">
        <v>145</v>
      </c>
      <c r="L99" s="251"/>
      <c r="M99" s="252" t="s">
        <v>19</v>
      </c>
      <c r="N99" s="253" t="s">
        <v>40</v>
      </c>
      <c r="O99" s="81"/>
      <c r="P99" s="226">
        <f>O99*H99</f>
        <v>0</v>
      </c>
      <c r="Q99" s="226">
        <v>0.0064999999999999997</v>
      </c>
      <c r="R99" s="226">
        <f>Q99*H99</f>
        <v>0.13470599999999999</v>
      </c>
      <c r="S99" s="226">
        <v>0</v>
      </c>
      <c r="T99" s="227">
        <f>S99*H99</f>
        <v>0</v>
      </c>
      <c r="AR99" s="228" t="s">
        <v>224</v>
      </c>
      <c r="AT99" s="228" t="s">
        <v>221</v>
      </c>
      <c r="AU99" s="228" t="s">
        <v>78</v>
      </c>
      <c r="AY99" s="15" t="s">
        <v>139</v>
      </c>
      <c r="BE99" s="229">
        <f>IF(N99="základní",J99,0)</f>
        <v>0</v>
      </c>
      <c r="BF99" s="229">
        <f>IF(N99="snížená",J99,0)</f>
        <v>0</v>
      </c>
      <c r="BG99" s="229">
        <f>IF(N99="zákl. přenesená",J99,0)</f>
        <v>0</v>
      </c>
      <c r="BH99" s="229">
        <f>IF(N99="sníž. přenesená",J99,0)</f>
        <v>0</v>
      </c>
      <c r="BI99" s="229">
        <f>IF(N99="nulová",J99,0)</f>
        <v>0</v>
      </c>
      <c r="BJ99" s="15" t="s">
        <v>76</v>
      </c>
      <c r="BK99" s="229">
        <f>ROUND(I99*H99,2)</f>
        <v>0</v>
      </c>
      <c r="BL99" s="15" t="s">
        <v>217</v>
      </c>
      <c r="BM99" s="228" t="s">
        <v>533</v>
      </c>
    </row>
    <row r="100" s="1" customFormat="1" ht="36" customHeight="1">
      <c r="B100" s="36"/>
      <c r="C100" s="217" t="s">
        <v>155</v>
      </c>
      <c r="D100" s="217" t="s">
        <v>141</v>
      </c>
      <c r="E100" s="218" t="s">
        <v>238</v>
      </c>
      <c r="F100" s="219" t="s">
        <v>239</v>
      </c>
      <c r="G100" s="220" t="s">
        <v>240</v>
      </c>
      <c r="H100" s="254"/>
      <c r="I100" s="222"/>
      <c r="J100" s="223">
        <f>ROUND(I100*H100,2)</f>
        <v>0</v>
      </c>
      <c r="K100" s="219" t="s">
        <v>145</v>
      </c>
      <c r="L100" s="41"/>
      <c r="M100" s="224" t="s">
        <v>19</v>
      </c>
      <c r="N100" s="225" t="s">
        <v>40</v>
      </c>
      <c r="O100" s="81"/>
      <c r="P100" s="226">
        <f>O100*H100</f>
        <v>0</v>
      </c>
      <c r="Q100" s="226">
        <v>0</v>
      </c>
      <c r="R100" s="226">
        <f>Q100*H100</f>
        <v>0</v>
      </c>
      <c r="S100" s="226">
        <v>0</v>
      </c>
      <c r="T100" s="227">
        <f>S100*H100</f>
        <v>0</v>
      </c>
      <c r="AR100" s="228" t="s">
        <v>76</v>
      </c>
      <c r="AT100" s="228" t="s">
        <v>141</v>
      </c>
      <c r="AU100" s="228" t="s">
        <v>78</v>
      </c>
      <c r="AY100" s="15" t="s">
        <v>139</v>
      </c>
      <c r="BE100" s="229">
        <f>IF(N100="základní",J100,0)</f>
        <v>0</v>
      </c>
      <c r="BF100" s="229">
        <f>IF(N100="snížená",J100,0)</f>
        <v>0</v>
      </c>
      <c r="BG100" s="229">
        <f>IF(N100="zákl. přenesená",J100,0)</f>
        <v>0</v>
      </c>
      <c r="BH100" s="229">
        <f>IF(N100="sníž. přenesená",J100,0)</f>
        <v>0</v>
      </c>
      <c r="BI100" s="229">
        <f>IF(N100="nulová",J100,0)</f>
        <v>0</v>
      </c>
      <c r="BJ100" s="15" t="s">
        <v>76</v>
      </c>
      <c r="BK100" s="229">
        <f>ROUND(I100*H100,2)</f>
        <v>0</v>
      </c>
      <c r="BL100" s="15" t="s">
        <v>76</v>
      </c>
      <c r="BM100" s="228" t="s">
        <v>534</v>
      </c>
    </row>
    <row r="101" s="1" customFormat="1">
      <c r="B101" s="36"/>
      <c r="C101" s="37"/>
      <c r="D101" s="230" t="s">
        <v>148</v>
      </c>
      <c r="E101" s="37"/>
      <c r="F101" s="231" t="s">
        <v>242</v>
      </c>
      <c r="G101" s="37"/>
      <c r="H101" s="37"/>
      <c r="I101" s="143"/>
      <c r="J101" s="37"/>
      <c r="K101" s="37"/>
      <c r="L101" s="41"/>
      <c r="M101" s="232"/>
      <c r="N101" s="81"/>
      <c r="O101" s="81"/>
      <c r="P101" s="81"/>
      <c r="Q101" s="81"/>
      <c r="R101" s="81"/>
      <c r="S101" s="81"/>
      <c r="T101" s="82"/>
      <c r="AT101" s="15" t="s">
        <v>148</v>
      </c>
      <c r="AU101" s="15" t="s">
        <v>78</v>
      </c>
    </row>
    <row r="102" s="11" customFormat="1" ht="22.8" customHeight="1">
      <c r="B102" s="201"/>
      <c r="C102" s="202"/>
      <c r="D102" s="203" t="s">
        <v>68</v>
      </c>
      <c r="E102" s="215" t="s">
        <v>535</v>
      </c>
      <c r="F102" s="215" t="s">
        <v>536</v>
      </c>
      <c r="G102" s="202"/>
      <c r="H102" s="202"/>
      <c r="I102" s="205"/>
      <c r="J102" s="216">
        <f>BK102</f>
        <v>0</v>
      </c>
      <c r="K102" s="202"/>
      <c r="L102" s="207"/>
      <c r="M102" s="208"/>
      <c r="N102" s="209"/>
      <c r="O102" s="209"/>
      <c r="P102" s="210">
        <f>SUM(P103:P107)</f>
        <v>0</v>
      </c>
      <c r="Q102" s="209"/>
      <c r="R102" s="210">
        <f>SUM(R103:R107)</f>
        <v>0.090899999999999995</v>
      </c>
      <c r="S102" s="209"/>
      <c r="T102" s="211">
        <f>SUM(T103:T107)</f>
        <v>0</v>
      </c>
      <c r="AR102" s="212" t="s">
        <v>78</v>
      </c>
      <c r="AT102" s="213" t="s">
        <v>68</v>
      </c>
      <c r="AU102" s="213" t="s">
        <v>76</v>
      </c>
      <c r="AY102" s="212" t="s">
        <v>139</v>
      </c>
      <c r="BK102" s="214">
        <f>SUM(BK103:BK107)</f>
        <v>0</v>
      </c>
    </row>
    <row r="103" s="1" customFormat="1" ht="36" customHeight="1">
      <c r="B103" s="36"/>
      <c r="C103" s="217" t="s">
        <v>146</v>
      </c>
      <c r="D103" s="217" t="s">
        <v>141</v>
      </c>
      <c r="E103" s="218" t="s">
        <v>537</v>
      </c>
      <c r="F103" s="219" t="s">
        <v>538</v>
      </c>
      <c r="G103" s="220" t="s">
        <v>352</v>
      </c>
      <c r="H103" s="221">
        <v>2</v>
      </c>
      <c r="I103" s="222"/>
      <c r="J103" s="223">
        <f>ROUND(I103*H103,2)</f>
        <v>0</v>
      </c>
      <c r="K103" s="219" t="s">
        <v>145</v>
      </c>
      <c r="L103" s="41"/>
      <c r="M103" s="224" t="s">
        <v>19</v>
      </c>
      <c r="N103" s="225" t="s">
        <v>40</v>
      </c>
      <c r="O103" s="81"/>
      <c r="P103" s="226">
        <f>O103*H103</f>
        <v>0</v>
      </c>
      <c r="Q103" s="226">
        <v>0.00745</v>
      </c>
      <c r="R103" s="226">
        <f>Q103*H103</f>
        <v>0.0149</v>
      </c>
      <c r="S103" s="226">
        <v>0</v>
      </c>
      <c r="T103" s="227">
        <f>S103*H103</f>
        <v>0</v>
      </c>
      <c r="AR103" s="228" t="s">
        <v>76</v>
      </c>
      <c r="AT103" s="228" t="s">
        <v>141</v>
      </c>
      <c r="AU103" s="228" t="s">
        <v>78</v>
      </c>
      <c r="AY103" s="15" t="s">
        <v>139</v>
      </c>
      <c r="BE103" s="229">
        <f>IF(N103="základní",J103,0)</f>
        <v>0</v>
      </c>
      <c r="BF103" s="229">
        <f>IF(N103="snížená",J103,0)</f>
        <v>0</v>
      </c>
      <c r="BG103" s="229">
        <f>IF(N103="zákl. přenesená",J103,0)</f>
        <v>0</v>
      </c>
      <c r="BH103" s="229">
        <f>IF(N103="sníž. přenesená",J103,0)</f>
        <v>0</v>
      </c>
      <c r="BI103" s="229">
        <f>IF(N103="nulová",J103,0)</f>
        <v>0</v>
      </c>
      <c r="BJ103" s="15" t="s">
        <v>76</v>
      </c>
      <c r="BK103" s="229">
        <f>ROUND(I103*H103,2)</f>
        <v>0</v>
      </c>
      <c r="BL103" s="15" t="s">
        <v>76</v>
      </c>
      <c r="BM103" s="228" t="s">
        <v>539</v>
      </c>
    </row>
    <row r="104" s="1" customFormat="1" ht="24" customHeight="1">
      <c r="B104" s="36"/>
      <c r="C104" s="244" t="s">
        <v>167</v>
      </c>
      <c r="D104" s="244" t="s">
        <v>221</v>
      </c>
      <c r="E104" s="245" t="s">
        <v>540</v>
      </c>
      <c r="F104" s="246" t="s">
        <v>541</v>
      </c>
      <c r="G104" s="247" t="s">
        <v>254</v>
      </c>
      <c r="H104" s="248">
        <v>2</v>
      </c>
      <c r="I104" s="249"/>
      <c r="J104" s="250">
        <f>ROUND(I104*H104,2)</f>
        <v>0</v>
      </c>
      <c r="K104" s="246" t="s">
        <v>145</v>
      </c>
      <c r="L104" s="251"/>
      <c r="M104" s="252" t="s">
        <v>19</v>
      </c>
      <c r="N104" s="253" t="s">
        <v>40</v>
      </c>
      <c r="O104" s="81"/>
      <c r="P104" s="226">
        <f>O104*H104</f>
        <v>0</v>
      </c>
      <c r="Q104" s="226">
        <v>0.037999999999999999</v>
      </c>
      <c r="R104" s="226">
        <f>Q104*H104</f>
        <v>0.075999999999999998</v>
      </c>
      <c r="S104" s="226">
        <v>0</v>
      </c>
      <c r="T104" s="227">
        <f>S104*H104</f>
        <v>0</v>
      </c>
      <c r="AR104" s="228" t="s">
        <v>78</v>
      </c>
      <c r="AT104" s="228" t="s">
        <v>221</v>
      </c>
      <c r="AU104" s="228" t="s">
        <v>78</v>
      </c>
      <c r="AY104" s="15" t="s">
        <v>139</v>
      </c>
      <c r="BE104" s="229">
        <f>IF(N104="základní",J104,0)</f>
        <v>0</v>
      </c>
      <c r="BF104" s="229">
        <f>IF(N104="snížená",J104,0)</f>
        <v>0</v>
      </c>
      <c r="BG104" s="229">
        <f>IF(N104="zákl. přenesená",J104,0)</f>
        <v>0</v>
      </c>
      <c r="BH104" s="229">
        <f>IF(N104="sníž. přenesená",J104,0)</f>
        <v>0</v>
      </c>
      <c r="BI104" s="229">
        <f>IF(N104="nulová",J104,0)</f>
        <v>0</v>
      </c>
      <c r="BJ104" s="15" t="s">
        <v>76</v>
      </c>
      <c r="BK104" s="229">
        <f>ROUND(I104*H104,2)</f>
        <v>0</v>
      </c>
      <c r="BL104" s="15" t="s">
        <v>76</v>
      </c>
      <c r="BM104" s="228" t="s">
        <v>542</v>
      </c>
    </row>
    <row r="105" s="12" customFormat="1">
      <c r="B105" s="233"/>
      <c r="C105" s="234"/>
      <c r="D105" s="230" t="s">
        <v>150</v>
      </c>
      <c r="E105" s="235" t="s">
        <v>19</v>
      </c>
      <c r="F105" s="236" t="s">
        <v>313</v>
      </c>
      <c r="G105" s="234"/>
      <c r="H105" s="237">
        <v>2</v>
      </c>
      <c r="I105" s="238"/>
      <c r="J105" s="234"/>
      <c r="K105" s="234"/>
      <c r="L105" s="239"/>
      <c r="M105" s="240"/>
      <c r="N105" s="241"/>
      <c r="O105" s="241"/>
      <c r="P105" s="241"/>
      <c r="Q105" s="241"/>
      <c r="R105" s="241"/>
      <c r="S105" s="241"/>
      <c r="T105" s="242"/>
      <c r="AT105" s="243" t="s">
        <v>150</v>
      </c>
      <c r="AU105" s="243" t="s">
        <v>78</v>
      </c>
      <c r="AV105" s="12" t="s">
        <v>78</v>
      </c>
      <c r="AW105" s="12" t="s">
        <v>31</v>
      </c>
      <c r="AX105" s="12" t="s">
        <v>69</v>
      </c>
      <c r="AY105" s="243" t="s">
        <v>139</v>
      </c>
    </row>
    <row r="106" s="1" customFormat="1" ht="36" customHeight="1">
      <c r="B106" s="36"/>
      <c r="C106" s="217" t="s">
        <v>175</v>
      </c>
      <c r="D106" s="217" t="s">
        <v>141</v>
      </c>
      <c r="E106" s="218" t="s">
        <v>543</v>
      </c>
      <c r="F106" s="219" t="s">
        <v>544</v>
      </c>
      <c r="G106" s="220" t="s">
        <v>240</v>
      </c>
      <c r="H106" s="254"/>
      <c r="I106" s="222"/>
      <c r="J106" s="223">
        <f>ROUND(I106*H106,2)</f>
        <v>0</v>
      </c>
      <c r="K106" s="219" t="s">
        <v>145</v>
      </c>
      <c r="L106" s="41"/>
      <c r="M106" s="224" t="s">
        <v>19</v>
      </c>
      <c r="N106" s="225" t="s">
        <v>40</v>
      </c>
      <c r="O106" s="81"/>
      <c r="P106" s="226">
        <f>O106*H106</f>
        <v>0</v>
      </c>
      <c r="Q106" s="226">
        <v>0</v>
      </c>
      <c r="R106" s="226">
        <f>Q106*H106</f>
        <v>0</v>
      </c>
      <c r="S106" s="226">
        <v>0</v>
      </c>
      <c r="T106" s="227">
        <f>S106*H106</f>
        <v>0</v>
      </c>
      <c r="AR106" s="228" t="s">
        <v>76</v>
      </c>
      <c r="AT106" s="228" t="s">
        <v>141</v>
      </c>
      <c r="AU106" s="228" t="s">
        <v>78</v>
      </c>
      <c r="AY106" s="15" t="s">
        <v>139</v>
      </c>
      <c r="BE106" s="229">
        <f>IF(N106="základní",J106,0)</f>
        <v>0</v>
      </c>
      <c r="BF106" s="229">
        <f>IF(N106="snížená",J106,0)</f>
        <v>0</v>
      </c>
      <c r="BG106" s="229">
        <f>IF(N106="zákl. přenesená",J106,0)</f>
        <v>0</v>
      </c>
      <c r="BH106" s="229">
        <f>IF(N106="sníž. přenesená",J106,0)</f>
        <v>0</v>
      </c>
      <c r="BI106" s="229">
        <f>IF(N106="nulová",J106,0)</f>
        <v>0</v>
      </c>
      <c r="BJ106" s="15" t="s">
        <v>76</v>
      </c>
      <c r="BK106" s="229">
        <f>ROUND(I106*H106,2)</f>
        <v>0</v>
      </c>
      <c r="BL106" s="15" t="s">
        <v>76</v>
      </c>
      <c r="BM106" s="228" t="s">
        <v>545</v>
      </c>
    </row>
    <row r="107" s="1" customFormat="1">
      <c r="B107" s="36"/>
      <c r="C107" s="37"/>
      <c r="D107" s="230" t="s">
        <v>148</v>
      </c>
      <c r="E107" s="37"/>
      <c r="F107" s="231" t="s">
        <v>546</v>
      </c>
      <c r="G107" s="37"/>
      <c r="H107" s="37"/>
      <c r="I107" s="143"/>
      <c r="J107" s="37"/>
      <c r="K107" s="37"/>
      <c r="L107" s="41"/>
      <c r="M107" s="232"/>
      <c r="N107" s="81"/>
      <c r="O107" s="81"/>
      <c r="P107" s="81"/>
      <c r="Q107" s="81"/>
      <c r="R107" s="81"/>
      <c r="S107" s="81"/>
      <c r="T107" s="82"/>
      <c r="AT107" s="15" t="s">
        <v>148</v>
      </c>
      <c r="AU107" s="15" t="s">
        <v>78</v>
      </c>
    </row>
    <row r="108" s="11" customFormat="1" ht="22.8" customHeight="1">
      <c r="B108" s="201"/>
      <c r="C108" s="202"/>
      <c r="D108" s="203" t="s">
        <v>68</v>
      </c>
      <c r="E108" s="215" t="s">
        <v>547</v>
      </c>
      <c r="F108" s="215" t="s">
        <v>548</v>
      </c>
      <c r="G108" s="202"/>
      <c r="H108" s="202"/>
      <c r="I108" s="205"/>
      <c r="J108" s="216">
        <f>BK108</f>
        <v>0</v>
      </c>
      <c r="K108" s="202"/>
      <c r="L108" s="207"/>
      <c r="M108" s="208"/>
      <c r="N108" s="209"/>
      <c r="O108" s="209"/>
      <c r="P108" s="210">
        <f>SUM(P109:P117)</f>
        <v>0</v>
      </c>
      <c r="Q108" s="209"/>
      <c r="R108" s="210">
        <f>SUM(R109:R117)</f>
        <v>0.56135999999999997</v>
      </c>
      <c r="S108" s="209"/>
      <c r="T108" s="211">
        <f>SUM(T109:T117)</f>
        <v>0</v>
      </c>
      <c r="AR108" s="212" t="s">
        <v>78</v>
      </c>
      <c r="AT108" s="213" t="s">
        <v>68</v>
      </c>
      <c r="AU108" s="213" t="s">
        <v>76</v>
      </c>
      <c r="AY108" s="212" t="s">
        <v>139</v>
      </c>
      <c r="BK108" s="214">
        <f>SUM(BK109:BK117)</f>
        <v>0</v>
      </c>
    </row>
    <row r="109" s="1" customFormat="1" ht="24" customHeight="1">
      <c r="B109" s="36"/>
      <c r="C109" s="217" t="s">
        <v>181</v>
      </c>
      <c r="D109" s="217" t="s">
        <v>141</v>
      </c>
      <c r="E109" s="218" t="s">
        <v>549</v>
      </c>
      <c r="F109" s="219" t="s">
        <v>550</v>
      </c>
      <c r="G109" s="220" t="s">
        <v>278</v>
      </c>
      <c r="H109" s="221">
        <v>12</v>
      </c>
      <c r="I109" s="222"/>
      <c r="J109" s="223">
        <f>ROUND(I109*H109,2)</f>
        <v>0</v>
      </c>
      <c r="K109" s="219" t="s">
        <v>145</v>
      </c>
      <c r="L109" s="41"/>
      <c r="M109" s="224" t="s">
        <v>19</v>
      </c>
      <c r="N109" s="225" t="s">
        <v>40</v>
      </c>
      <c r="O109" s="81"/>
      <c r="P109" s="226">
        <f>O109*H109</f>
        <v>0</v>
      </c>
      <c r="Q109" s="226">
        <v>0.012279999999999999</v>
      </c>
      <c r="R109" s="226">
        <f>Q109*H109</f>
        <v>0.14735999999999999</v>
      </c>
      <c r="S109" s="226">
        <v>0</v>
      </c>
      <c r="T109" s="227">
        <f>S109*H109</f>
        <v>0</v>
      </c>
      <c r="AR109" s="228" t="s">
        <v>76</v>
      </c>
      <c r="AT109" s="228" t="s">
        <v>141</v>
      </c>
      <c r="AU109" s="228" t="s">
        <v>78</v>
      </c>
      <c r="AY109" s="15" t="s">
        <v>139</v>
      </c>
      <c r="BE109" s="229">
        <f>IF(N109="základní",J109,0)</f>
        <v>0</v>
      </c>
      <c r="BF109" s="229">
        <f>IF(N109="snížená",J109,0)</f>
        <v>0</v>
      </c>
      <c r="BG109" s="229">
        <f>IF(N109="zákl. přenesená",J109,0)</f>
        <v>0</v>
      </c>
      <c r="BH109" s="229">
        <f>IF(N109="sníž. přenesená",J109,0)</f>
        <v>0</v>
      </c>
      <c r="BI109" s="229">
        <f>IF(N109="nulová",J109,0)</f>
        <v>0</v>
      </c>
      <c r="BJ109" s="15" t="s">
        <v>76</v>
      </c>
      <c r="BK109" s="229">
        <f>ROUND(I109*H109,2)</f>
        <v>0</v>
      </c>
      <c r="BL109" s="15" t="s">
        <v>76</v>
      </c>
      <c r="BM109" s="228" t="s">
        <v>551</v>
      </c>
    </row>
    <row r="110" s="1" customFormat="1">
      <c r="B110" s="36"/>
      <c r="C110" s="37"/>
      <c r="D110" s="230" t="s">
        <v>148</v>
      </c>
      <c r="E110" s="37"/>
      <c r="F110" s="231" t="s">
        <v>552</v>
      </c>
      <c r="G110" s="37"/>
      <c r="H110" s="37"/>
      <c r="I110" s="143"/>
      <c r="J110" s="37"/>
      <c r="K110" s="37"/>
      <c r="L110" s="41"/>
      <c r="M110" s="232"/>
      <c r="N110" s="81"/>
      <c r="O110" s="81"/>
      <c r="P110" s="81"/>
      <c r="Q110" s="81"/>
      <c r="R110" s="81"/>
      <c r="S110" s="81"/>
      <c r="T110" s="82"/>
      <c r="AT110" s="15" t="s">
        <v>148</v>
      </c>
      <c r="AU110" s="15" t="s">
        <v>78</v>
      </c>
    </row>
    <row r="111" s="12" customFormat="1">
      <c r="B111" s="233"/>
      <c r="C111" s="234"/>
      <c r="D111" s="230" t="s">
        <v>150</v>
      </c>
      <c r="E111" s="235" t="s">
        <v>19</v>
      </c>
      <c r="F111" s="236" t="s">
        <v>399</v>
      </c>
      <c r="G111" s="234"/>
      <c r="H111" s="237">
        <v>12</v>
      </c>
      <c r="I111" s="238"/>
      <c r="J111" s="234"/>
      <c r="K111" s="234"/>
      <c r="L111" s="239"/>
      <c r="M111" s="240"/>
      <c r="N111" s="241"/>
      <c r="O111" s="241"/>
      <c r="P111" s="241"/>
      <c r="Q111" s="241"/>
      <c r="R111" s="241"/>
      <c r="S111" s="241"/>
      <c r="T111" s="242"/>
      <c r="AT111" s="243" t="s">
        <v>150</v>
      </c>
      <c r="AU111" s="243" t="s">
        <v>78</v>
      </c>
      <c r="AV111" s="12" t="s">
        <v>78</v>
      </c>
      <c r="AW111" s="12" t="s">
        <v>31</v>
      </c>
      <c r="AX111" s="12" t="s">
        <v>69</v>
      </c>
      <c r="AY111" s="243" t="s">
        <v>139</v>
      </c>
    </row>
    <row r="112" s="1" customFormat="1" ht="24" customHeight="1">
      <c r="B112" s="36"/>
      <c r="C112" s="217" t="s">
        <v>188</v>
      </c>
      <c r="D112" s="217" t="s">
        <v>141</v>
      </c>
      <c r="E112" s="218" t="s">
        <v>553</v>
      </c>
      <c r="F112" s="219" t="s">
        <v>554</v>
      </c>
      <c r="G112" s="220" t="s">
        <v>278</v>
      </c>
      <c r="H112" s="221">
        <v>36</v>
      </c>
      <c r="I112" s="222"/>
      <c r="J112" s="223">
        <f>ROUND(I112*H112,2)</f>
        <v>0</v>
      </c>
      <c r="K112" s="219" t="s">
        <v>145</v>
      </c>
      <c r="L112" s="41"/>
      <c r="M112" s="224" t="s">
        <v>19</v>
      </c>
      <c r="N112" s="225" t="s">
        <v>40</v>
      </c>
      <c r="O112" s="81"/>
      <c r="P112" s="226">
        <f>O112*H112</f>
        <v>0</v>
      </c>
      <c r="Q112" s="226">
        <v>0.0115</v>
      </c>
      <c r="R112" s="226">
        <f>Q112*H112</f>
        <v>0.41399999999999998</v>
      </c>
      <c r="S112" s="226">
        <v>0</v>
      </c>
      <c r="T112" s="227">
        <f>S112*H112</f>
        <v>0</v>
      </c>
      <c r="AR112" s="228" t="s">
        <v>76</v>
      </c>
      <c r="AT112" s="228" t="s">
        <v>141</v>
      </c>
      <c r="AU112" s="228" t="s">
        <v>78</v>
      </c>
      <c r="AY112" s="15" t="s">
        <v>139</v>
      </c>
      <c r="BE112" s="229">
        <f>IF(N112="základní",J112,0)</f>
        <v>0</v>
      </c>
      <c r="BF112" s="229">
        <f>IF(N112="snížená",J112,0)</f>
        <v>0</v>
      </c>
      <c r="BG112" s="229">
        <f>IF(N112="zákl. přenesená",J112,0)</f>
        <v>0</v>
      </c>
      <c r="BH112" s="229">
        <f>IF(N112="sníž. přenesená",J112,0)</f>
        <v>0</v>
      </c>
      <c r="BI112" s="229">
        <f>IF(N112="nulová",J112,0)</f>
        <v>0</v>
      </c>
      <c r="BJ112" s="15" t="s">
        <v>76</v>
      </c>
      <c r="BK112" s="229">
        <f>ROUND(I112*H112,2)</f>
        <v>0</v>
      </c>
      <c r="BL112" s="15" t="s">
        <v>76</v>
      </c>
      <c r="BM112" s="228" t="s">
        <v>555</v>
      </c>
    </row>
    <row r="113" s="1" customFormat="1">
      <c r="B113" s="36"/>
      <c r="C113" s="37"/>
      <c r="D113" s="230" t="s">
        <v>148</v>
      </c>
      <c r="E113" s="37"/>
      <c r="F113" s="231" t="s">
        <v>552</v>
      </c>
      <c r="G113" s="37"/>
      <c r="H113" s="37"/>
      <c r="I113" s="143"/>
      <c r="J113" s="37"/>
      <c r="K113" s="37"/>
      <c r="L113" s="41"/>
      <c r="M113" s="232"/>
      <c r="N113" s="81"/>
      <c r="O113" s="81"/>
      <c r="P113" s="81"/>
      <c r="Q113" s="81"/>
      <c r="R113" s="81"/>
      <c r="S113" s="81"/>
      <c r="T113" s="82"/>
      <c r="AT113" s="15" t="s">
        <v>148</v>
      </c>
      <c r="AU113" s="15" t="s">
        <v>78</v>
      </c>
    </row>
    <row r="114" s="12" customFormat="1">
      <c r="B114" s="233"/>
      <c r="C114" s="234"/>
      <c r="D114" s="230" t="s">
        <v>150</v>
      </c>
      <c r="E114" s="235" t="s">
        <v>19</v>
      </c>
      <c r="F114" s="236" t="s">
        <v>556</v>
      </c>
      <c r="G114" s="234"/>
      <c r="H114" s="237">
        <v>36</v>
      </c>
      <c r="I114" s="238"/>
      <c r="J114" s="234"/>
      <c r="K114" s="234"/>
      <c r="L114" s="239"/>
      <c r="M114" s="240"/>
      <c r="N114" s="241"/>
      <c r="O114" s="241"/>
      <c r="P114" s="241"/>
      <c r="Q114" s="241"/>
      <c r="R114" s="241"/>
      <c r="S114" s="241"/>
      <c r="T114" s="242"/>
      <c r="AT114" s="243" t="s">
        <v>150</v>
      </c>
      <c r="AU114" s="243" t="s">
        <v>78</v>
      </c>
      <c r="AV114" s="12" t="s">
        <v>78</v>
      </c>
      <c r="AW114" s="12" t="s">
        <v>31</v>
      </c>
      <c r="AX114" s="12" t="s">
        <v>69</v>
      </c>
      <c r="AY114" s="243" t="s">
        <v>139</v>
      </c>
    </row>
    <row r="115" s="1" customFormat="1" ht="16.5" customHeight="1">
      <c r="B115" s="36"/>
      <c r="C115" s="217" t="s">
        <v>557</v>
      </c>
      <c r="D115" s="217" t="s">
        <v>141</v>
      </c>
      <c r="E115" s="218" t="s">
        <v>558</v>
      </c>
      <c r="F115" s="219" t="s">
        <v>559</v>
      </c>
      <c r="G115" s="220" t="s">
        <v>560</v>
      </c>
      <c r="H115" s="221">
        <v>1</v>
      </c>
      <c r="I115" s="222"/>
      <c r="J115" s="223">
        <f>ROUND(I115*H115,2)</f>
        <v>0</v>
      </c>
      <c r="K115" s="219" t="s">
        <v>19</v>
      </c>
      <c r="L115" s="41"/>
      <c r="M115" s="224" t="s">
        <v>19</v>
      </c>
      <c r="N115" s="225" t="s">
        <v>40</v>
      </c>
      <c r="O115" s="81"/>
      <c r="P115" s="226">
        <f>O115*H115</f>
        <v>0</v>
      </c>
      <c r="Q115" s="226">
        <v>0</v>
      </c>
      <c r="R115" s="226">
        <f>Q115*H115</f>
        <v>0</v>
      </c>
      <c r="S115" s="226">
        <v>0</v>
      </c>
      <c r="T115" s="227">
        <f>S115*H115</f>
        <v>0</v>
      </c>
      <c r="AR115" s="228" t="s">
        <v>76</v>
      </c>
      <c r="AT115" s="228" t="s">
        <v>141</v>
      </c>
      <c r="AU115" s="228" t="s">
        <v>78</v>
      </c>
      <c r="AY115" s="15" t="s">
        <v>139</v>
      </c>
      <c r="BE115" s="229">
        <f>IF(N115="základní",J115,0)</f>
        <v>0</v>
      </c>
      <c r="BF115" s="229">
        <f>IF(N115="snížená",J115,0)</f>
        <v>0</v>
      </c>
      <c r="BG115" s="229">
        <f>IF(N115="zákl. přenesená",J115,0)</f>
        <v>0</v>
      </c>
      <c r="BH115" s="229">
        <f>IF(N115="sníž. přenesená",J115,0)</f>
        <v>0</v>
      </c>
      <c r="BI115" s="229">
        <f>IF(N115="nulová",J115,0)</f>
        <v>0</v>
      </c>
      <c r="BJ115" s="15" t="s">
        <v>76</v>
      </c>
      <c r="BK115" s="229">
        <f>ROUND(I115*H115,2)</f>
        <v>0</v>
      </c>
      <c r="BL115" s="15" t="s">
        <v>76</v>
      </c>
      <c r="BM115" s="228" t="s">
        <v>561</v>
      </c>
    </row>
    <row r="116" s="1" customFormat="1" ht="36" customHeight="1">
      <c r="B116" s="36"/>
      <c r="C116" s="217" t="s">
        <v>192</v>
      </c>
      <c r="D116" s="217" t="s">
        <v>141</v>
      </c>
      <c r="E116" s="218" t="s">
        <v>562</v>
      </c>
      <c r="F116" s="219" t="s">
        <v>563</v>
      </c>
      <c r="G116" s="220" t="s">
        <v>240</v>
      </c>
      <c r="H116" s="254"/>
      <c r="I116" s="222"/>
      <c r="J116" s="223">
        <f>ROUND(I116*H116,2)</f>
        <v>0</v>
      </c>
      <c r="K116" s="219" t="s">
        <v>145</v>
      </c>
      <c r="L116" s="41"/>
      <c r="M116" s="224" t="s">
        <v>19</v>
      </c>
      <c r="N116" s="225" t="s">
        <v>40</v>
      </c>
      <c r="O116" s="81"/>
      <c r="P116" s="226">
        <f>O116*H116</f>
        <v>0</v>
      </c>
      <c r="Q116" s="226">
        <v>0</v>
      </c>
      <c r="R116" s="226">
        <f>Q116*H116</f>
        <v>0</v>
      </c>
      <c r="S116" s="226">
        <v>0</v>
      </c>
      <c r="T116" s="227">
        <f>S116*H116</f>
        <v>0</v>
      </c>
      <c r="AR116" s="228" t="s">
        <v>76</v>
      </c>
      <c r="AT116" s="228" t="s">
        <v>141</v>
      </c>
      <c r="AU116" s="228" t="s">
        <v>78</v>
      </c>
      <c r="AY116" s="15" t="s">
        <v>139</v>
      </c>
      <c r="BE116" s="229">
        <f>IF(N116="základní",J116,0)</f>
        <v>0</v>
      </c>
      <c r="BF116" s="229">
        <f>IF(N116="snížená",J116,0)</f>
        <v>0</v>
      </c>
      <c r="BG116" s="229">
        <f>IF(N116="zákl. přenesená",J116,0)</f>
        <v>0</v>
      </c>
      <c r="BH116" s="229">
        <f>IF(N116="sníž. přenesená",J116,0)</f>
        <v>0</v>
      </c>
      <c r="BI116" s="229">
        <f>IF(N116="nulová",J116,0)</f>
        <v>0</v>
      </c>
      <c r="BJ116" s="15" t="s">
        <v>76</v>
      </c>
      <c r="BK116" s="229">
        <f>ROUND(I116*H116,2)</f>
        <v>0</v>
      </c>
      <c r="BL116" s="15" t="s">
        <v>76</v>
      </c>
      <c r="BM116" s="228" t="s">
        <v>564</v>
      </c>
    </row>
    <row r="117" s="1" customFormat="1">
      <c r="B117" s="36"/>
      <c r="C117" s="37"/>
      <c r="D117" s="230" t="s">
        <v>148</v>
      </c>
      <c r="E117" s="37"/>
      <c r="F117" s="231" t="s">
        <v>242</v>
      </c>
      <c r="G117" s="37"/>
      <c r="H117" s="37"/>
      <c r="I117" s="143"/>
      <c r="J117" s="37"/>
      <c r="K117" s="37"/>
      <c r="L117" s="41"/>
      <c r="M117" s="232"/>
      <c r="N117" s="81"/>
      <c r="O117" s="81"/>
      <c r="P117" s="81"/>
      <c r="Q117" s="81"/>
      <c r="R117" s="81"/>
      <c r="S117" s="81"/>
      <c r="T117" s="82"/>
      <c r="AT117" s="15" t="s">
        <v>148</v>
      </c>
      <c r="AU117" s="15" t="s">
        <v>78</v>
      </c>
    </row>
    <row r="118" s="11" customFormat="1" ht="22.8" customHeight="1">
      <c r="B118" s="201"/>
      <c r="C118" s="202"/>
      <c r="D118" s="203" t="s">
        <v>68</v>
      </c>
      <c r="E118" s="215" t="s">
        <v>357</v>
      </c>
      <c r="F118" s="215" t="s">
        <v>358</v>
      </c>
      <c r="G118" s="202"/>
      <c r="H118" s="202"/>
      <c r="I118" s="205"/>
      <c r="J118" s="216">
        <f>BK118</f>
        <v>0</v>
      </c>
      <c r="K118" s="202"/>
      <c r="L118" s="207"/>
      <c r="M118" s="208"/>
      <c r="N118" s="209"/>
      <c r="O118" s="209"/>
      <c r="P118" s="210">
        <f>SUM(P119:P146)</f>
        <v>0</v>
      </c>
      <c r="Q118" s="209"/>
      <c r="R118" s="210">
        <f>SUM(R119:R146)</f>
        <v>0.43348000000000003</v>
      </c>
      <c r="S118" s="209"/>
      <c r="T118" s="211">
        <f>SUM(T119:T146)</f>
        <v>0</v>
      </c>
      <c r="AR118" s="212" t="s">
        <v>78</v>
      </c>
      <c r="AT118" s="213" t="s">
        <v>68</v>
      </c>
      <c r="AU118" s="213" t="s">
        <v>76</v>
      </c>
      <c r="AY118" s="212" t="s">
        <v>139</v>
      </c>
      <c r="BK118" s="214">
        <f>SUM(BK119:BK146)</f>
        <v>0</v>
      </c>
    </row>
    <row r="119" s="1" customFormat="1" ht="24" customHeight="1">
      <c r="B119" s="36"/>
      <c r="C119" s="217" t="s">
        <v>197</v>
      </c>
      <c r="D119" s="217" t="s">
        <v>141</v>
      </c>
      <c r="E119" s="218" t="s">
        <v>565</v>
      </c>
      <c r="F119" s="219" t="s">
        <v>566</v>
      </c>
      <c r="G119" s="220" t="s">
        <v>352</v>
      </c>
      <c r="H119" s="221">
        <v>2</v>
      </c>
      <c r="I119" s="222"/>
      <c r="J119" s="223">
        <f>ROUND(I119*H119,2)</f>
        <v>0</v>
      </c>
      <c r="K119" s="219" t="s">
        <v>145</v>
      </c>
      <c r="L119" s="41"/>
      <c r="M119" s="224" t="s">
        <v>19</v>
      </c>
      <c r="N119" s="225" t="s">
        <v>40</v>
      </c>
      <c r="O119" s="81"/>
      <c r="P119" s="226">
        <f>O119*H119</f>
        <v>0</v>
      </c>
      <c r="Q119" s="226">
        <v>0.0035400000000000002</v>
      </c>
      <c r="R119" s="226">
        <f>Q119*H119</f>
        <v>0.0070800000000000004</v>
      </c>
      <c r="S119" s="226">
        <v>0</v>
      </c>
      <c r="T119" s="227">
        <f>S119*H119</f>
        <v>0</v>
      </c>
      <c r="AR119" s="228" t="s">
        <v>76</v>
      </c>
      <c r="AT119" s="228" t="s">
        <v>141</v>
      </c>
      <c r="AU119" s="228" t="s">
        <v>78</v>
      </c>
      <c r="AY119" s="15" t="s">
        <v>139</v>
      </c>
      <c r="BE119" s="229">
        <f>IF(N119="základní",J119,0)</f>
        <v>0</v>
      </c>
      <c r="BF119" s="229">
        <f>IF(N119="snížená",J119,0)</f>
        <v>0</v>
      </c>
      <c r="BG119" s="229">
        <f>IF(N119="zákl. přenesená",J119,0)</f>
        <v>0</v>
      </c>
      <c r="BH119" s="229">
        <f>IF(N119="sníž. přenesená",J119,0)</f>
        <v>0</v>
      </c>
      <c r="BI119" s="229">
        <f>IF(N119="nulová",J119,0)</f>
        <v>0</v>
      </c>
      <c r="BJ119" s="15" t="s">
        <v>76</v>
      </c>
      <c r="BK119" s="229">
        <f>ROUND(I119*H119,2)</f>
        <v>0</v>
      </c>
      <c r="BL119" s="15" t="s">
        <v>76</v>
      </c>
      <c r="BM119" s="228" t="s">
        <v>567</v>
      </c>
    </row>
    <row r="120" s="1" customFormat="1" ht="16.5" customHeight="1">
      <c r="B120" s="36"/>
      <c r="C120" s="244" t="s">
        <v>205</v>
      </c>
      <c r="D120" s="244" t="s">
        <v>221</v>
      </c>
      <c r="E120" s="245" t="s">
        <v>362</v>
      </c>
      <c r="F120" s="246" t="s">
        <v>568</v>
      </c>
      <c r="G120" s="247" t="s">
        <v>254</v>
      </c>
      <c r="H120" s="248">
        <v>2</v>
      </c>
      <c r="I120" s="249"/>
      <c r="J120" s="250">
        <f>ROUND(I120*H120,2)</f>
        <v>0</v>
      </c>
      <c r="K120" s="246" t="s">
        <v>19</v>
      </c>
      <c r="L120" s="251"/>
      <c r="M120" s="252" t="s">
        <v>19</v>
      </c>
      <c r="N120" s="253" t="s">
        <v>40</v>
      </c>
      <c r="O120" s="81"/>
      <c r="P120" s="226">
        <f>O120*H120</f>
        <v>0</v>
      </c>
      <c r="Q120" s="226">
        <v>0</v>
      </c>
      <c r="R120" s="226">
        <f>Q120*H120</f>
        <v>0</v>
      </c>
      <c r="S120" s="226">
        <v>0</v>
      </c>
      <c r="T120" s="227">
        <f>S120*H120</f>
        <v>0</v>
      </c>
      <c r="AR120" s="228" t="s">
        <v>78</v>
      </c>
      <c r="AT120" s="228" t="s">
        <v>221</v>
      </c>
      <c r="AU120" s="228" t="s">
        <v>78</v>
      </c>
      <c r="AY120" s="15" t="s">
        <v>139</v>
      </c>
      <c r="BE120" s="229">
        <f>IF(N120="základní",J120,0)</f>
        <v>0</v>
      </c>
      <c r="BF120" s="229">
        <f>IF(N120="snížená",J120,0)</f>
        <v>0</v>
      </c>
      <c r="BG120" s="229">
        <f>IF(N120="zákl. přenesená",J120,0)</f>
        <v>0</v>
      </c>
      <c r="BH120" s="229">
        <f>IF(N120="sníž. přenesená",J120,0)</f>
        <v>0</v>
      </c>
      <c r="BI120" s="229">
        <f>IF(N120="nulová",J120,0)</f>
        <v>0</v>
      </c>
      <c r="BJ120" s="15" t="s">
        <v>76</v>
      </c>
      <c r="BK120" s="229">
        <f>ROUND(I120*H120,2)</f>
        <v>0</v>
      </c>
      <c r="BL120" s="15" t="s">
        <v>76</v>
      </c>
      <c r="BM120" s="228" t="s">
        <v>569</v>
      </c>
    </row>
    <row r="121" s="12" customFormat="1">
      <c r="B121" s="233"/>
      <c r="C121" s="234"/>
      <c r="D121" s="230" t="s">
        <v>150</v>
      </c>
      <c r="E121" s="235" t="s">
        <v>19</v>
      </c>
      <c r="F121" s="236" t="s">
        <v>313</v>
      </c>
      <c r="G121" s="234"/>
      <c r="H121" s="237">
        <v>2</v>
      </c>
      <c r="I121" s="238"/>
      <c r="J121" s="234"/>
      <c r="K121" s="234"/>
      <c r="L121" s="239"/>
      <c r="M121" s="240"/>
      <c r="N121" s="241"/>
      <c r="O121" s="241"/>
      <c r="P121" s="241"/>
      <c r="Q121" s="241"/>
      <c r="R121" s="241"/>
      <c r="S121" s="241"/>
      <c r="T121" s="242"/>
      <c r="AT121" s="243" t="s">
        <v>150</v>
      </c>
      <c r="AU121" s="243" t="s">
        <v>78</v>
      </c>
      <c r="AV121" s="12" t="s">
        <v>78</v>
      </c>
      <c r="AW121" s="12" t="s">
        <v>31</v>
      </c>
      <c r="AX121" s="12" t="s">
        <v>69</v>
      </c>
      <c r="AY121" s="243" t="s">
        <v>139</v>
      </c>
    </row>
    <row r="122" s="1" customFormat="1" ht="24" customHeight="1">
      <c r="B122" s="36"/>
      <c r="C122" s="217" t="s">
        <v>214</v>
      </c>
      <c r="D122" s="217" t="s">
        <v>141</v>
      </c>
      <c r="E122" s="218" t="s">
        <v>570</v>
      </c>
      <c r="F122" s="219" t="s">
        <v>571</v>
      </c>
      <c r="G122" s="220" t="s">
        <v>254</v>
      </c>
      <c r="H122" s="221">
        <v>8</v>
      </c>
      <c r="I122" s="222"/>
      <c r="J122" s="223">
        <f>ROUND(I122*H122,2)</f>
        <v>0</v>
      </c>
      <c r="K122" s="219" t="s">
        <v>145</v>
      </c>
      <c r="L122" s="41"/>
      <c r="M122" s="224" t="s">
        <v>19</v>
      </c>
      <c r="N122" s="225" t="s">
        <v>40</v>
      </c>
      <c r="O122" s="81"/>
      <c r="P122" s="226">
        <f>O122*H122</f>
        <v>0</v>
      </c>
      <c r="Q122" s="226">
        <v>0.01362</v>
      </c>
      <c r="R122" s="226">
        <f>Q122*H122</f>
        <v>0.10896</v>
      </c>
      <c r="S122" s="226">
        <v>0</v>
      </c>
      <c r="T122" s="227">
        <f>S122*H122</f>
        <v>0</v>
      </c>
      <c r="AR122" s="228" t="s">
        <v>76</v>
      </c>
      <c r="AT122" s="228" t="s">
        <v>141</v>
      </c>
      <c r="AU122" s="228" t="s">
        <v>78</v>
      </c>
      <c r="AY122" s="15" t="s">
        <v>139</v>
      </c>
      <c r="BE122" s="229">
        <f>IF(N122="základní",J122,0)</f>
        <v>0</v>
      </c>
      <c r="BF122" s="229">
        <f>IF(N122="snížená",J122,0)</f>
        <v>0</v>
      </c>
      <c r="BG122" s="229">
        <f>IF(N122="zákl. přenesená",J122,0)</f>
        <v>0</v>
      </c>
      <c r="BH122" s="229">
        <f>IF(N122="sníž. přenesená",J122,0)</f>
        <v>0</v>
      </c>
      <c r="BI122" s="229">
        <f>IF(N122="nulová",J122,0)</f>
        <v>0</v>
      </c>
      <c r="BJ122" s="15" t="s">
        <v>76</v>
      </c>
      <c r="BK122" s="229">
        <f>ROUND(I122*H122,2)</f>
        <v>0</v>
      </c>
      <c r="BL122" s="15" t="s">
        <v>76</v>
      </c>
      <c r="BM122" s="228" t="s">
        <v>572</v>
      </c>
    </row>
    <row r="123" s="1" customFormat="1" ht="24" customHeight="1">
      <c r="B123" s="36"/>
      <c r="C123" s="244" t="s">
        <v>220</v>
      </c>
      <c r="D123" s="244" t="s">
        <v>221</v>
      </c>
      <c r="E123" s="245" t="s">
        <v>573</v>
      </c>
      <c r="F123" s="246" t="s">
        <v>574</v>
      </c>
      <c r="G123" s="247" t="s">
        <v>254</v>
      </c>
      <c r="H123" s="248">
        <v>8</v>
      </c>
      <c r="I123" s="249"/>
      <c r="J123" s="250">
        <f>ROUND(I123*H123,2)</f>
        <v>0</v>
      </c>
      <c r="K123" s="246" t="s">
        <v>145</v>
      </c>
      <c r="L123" s="251"/>
      <c r="M123" s="252" t="s">
        <v>19</v>
      </c>
      <c r="N123" s="253" t="s">
        <v>40</v>
      </c>
      <c r="O123" s="81"/>
      <c r="P123" s="226">
        <f>O123*H123</f>
        <v>0</v>
      </c>
      <c r="Q123" s="226">
        <v>0.0047499999999999999</v>
      </c>
      <c r="R123" s="226">
        <f>Q123*H123</f>
        <v>0.037999999999999999</v>
      </c>
      <c r="S123" s="226">
        <v>0</v>
      </c>
      <c r="T123" s="227">
        <f>S123*H123</f>
        <v>0</v>
      </c>
      <c r="AR123" s="228" t="s">
        <v>78</v>
      </c>
      <c r="AT123" s="228" t="s">
        <v>221</v>
      </c>
      <c r="AU123" s="228" t="s">
        <v>78</v>
      </c>
      <c r="AY123" s="15" t="s">
        <v>139</v>
      </c>
      <c r="BE123" s="229">
        <f>IF(N123="základní",J123,0)</f>
        <v>0</v>
      </c>
      <c r="BF123" s="229">
        <f>IF(N123="snížená",J123,0)</f>
        <v>0</v>
      </c>
      <c r="BG123" s="229">
        <f>IF(N123="zákl. přenesená",J123,0)</f>
        <v>0</v>
      </c>
      <c r="BH123" s="229">
        <f>IF(N123="sníž. přenesená",J123,0)</f>
        <v>0</v>
      </c>
      <c r="BI123" s="229">
        <f>IF(N123="nulová",J123,0)</f>
        <v>0</v>
      </c>
      <c r="BJ123" s="15" t="s">
        <v>76</v>
      </c>
      <c r="BK123" s="229">
        <f>ROUND(I123*H123,2)</f>
        <v>0</v>
      </c>
      <c r="BL123" s="15" t="s">
        <v>76</v>
      </c>
      <c r="BM123" s="228" t="s">
        <v>575</v>
      </c>
    </row>
    <row r="124" s="12" customFormat="1">
      <c r="B124" s="233"/>
      <c r="C124" s="234"/>
      <c r="D124" s="230" t="s">
        <v>150</v>
      </c>
      <c r="E124" s="235" t="s">
        <v>19</v>
      </c>
      <c r="F124" s="236" t="s">
        <v>435</v>
      </c>
      <c r="G124" s="234"/>
      <c r="H124" s="237">
        <v>8</v>
      </c>
      <c r="I124" s="238"/>
      <c r="J124" s="234"/>
      <c r="K124" s="234"/>
      <c r="L124" s="239"/>
      <c r="M124" s="240"/>
      <c r="N124" s="241"/>
      <c r="O124" s="241"/>
      <c r="P124" s="241"/>
      <c r="Q124" s="241"/>
      <c r="R124" s="241"/>
      <c r="S124" s="241"/>
      <c r="T124" s="242"/>
      <c r="AT124" s="243" t="s">
        <v>150</v>
      </c>
      <c r="AU124" s="243" t="s">
        <v>78</v>
      </c>
      <c r="AV124" s="12" t="s">
        <v>78</v>
      </c>
      <c r="AW124" s="12" t="s">
        <v>31</v>
      </c>
      <c r="AX124" s="12" t="s">
        <v>69</v>
      </c>
      <c r="AY124" s="243" t="s">
        <v>139</v>
      </c>
    </row>
    <row r="125" s="1" customFormat="1" ht="24" customHeight="1">
      <c r="B125" s="36"/>
      <c r="C125" s="217" t="s">
        <v>226</v>
      </c>
      <c r="D125" s="217" t="s">
        <v>141</v>
      </c>
      <c r="E125" s="218" t="s">
        <v>576</v>
      </c>
      <c r="F125" s="219" t="s">
        <v>577</v>
      </c>
      <c r="G125" s="220" t="s">
        <v>254</v>
      </c>
      <c r="H125" s="221">
        <v>6</v>
      </c>
      <c r="I125" s="222"/>
      <c r="J125" s="223">
        <f>ROUND(I125*H125,2)</f>
        <v>0</v>
      </c>
      <c r="K125" s="219" t="s">
        <v>145</v>
      </c>
      <c r="L125" s="41"/>
      <c r="M125" s="224" t="s">
        <v>19</v>
      </c>
      <c r="N125" s="225" t="s">
        <v>40</v>
      </c>
      <c r="O125" s="81"/>
      <c r="P125" s="226">
        <f>O125*H125</f>
        <v>0</v>
      </c>
      <c r="Q125" s="226">
        <v>0.023050000000000001</v>
      </c>
      <c r="R125" s="226">
        <f>Q125*H125</f>
        <v>0.13830000000000001</v>
      </c>
      <c r="S125" s="226">
        <v>0</v>
      </c>
      <c r="T125" s="227">
        <f>S125*H125</f>
        <v>0</v>
      </c>
      <c r="AR125" s="228" t="s">
        <v>76</v>
      </c>
      <c r="AT125" s="228" t="s">
        <v>141</v>
      </c>
      <c r="AU125" s="228" t="s">
        <v>78</v>
      </c>
      <c r="AY125" s="15" t="s">
        <v>139</v>
      </c>
      <c r="BE125" s="229">
        <f>IF(N125="základní",J125,0)</f>
        <v>0</v>
      </c>
      <c r="BF125" s="229">
        <f>IF(N125="snížená",J125,0)</f>
        <v>0</v>
      </c>
      <c r="BG125" s="229">
        <f>IF(N125="zákl. přenesená",J125,0)</f>
        <v>0</v>
      </c>
      <c r="BH125" s="229">
        <f>IF(N125="sníž. přenesená",J125,0)</f>
        <v>0</v>
      </c>
      <c r="BI125" s="229">
        <f>IF(N125="nulová",J125,0)</f>
        <v>0</v>
      </c>
      <c r="BJ125" s="15" t="s">
        <v>76</v>
      </c>
      <c r="BK125" s="229">
        <f>ROUND(I125*H125,2)</f>
        <v>0</v>
      </c>
      <c r="BL125" s="15" t="s">
        <v>76</v>
      </c>
      <c r="BM125" s="228" t="s">
        <v>578</v>
      </c>
    </row>
    <row r="126" s="1" customFormat="1" ht="24" customHeight="1">
      <c r="B126" s="36"/>
      <c r="C126" s="244" t="s">
        <v>8</v>
      </c>
      <c r="D126" s="244" t="s">
        <v>221</v>
      </c>
      <c r="E126" s="245" t="s">
        <v>579</v>
      </c>
      <c r="F126" s="246" t="s">
        <v>580</v>
      </c>
      <c r="G126" s="247" t="s">
        <v>254</v>
      </c>
      <c r="H126" s="248">
        <v>6</v>
      </c>
      <c r="I126" s="249"/>
      <c r="J126" s="250">
        <f>ROUND(I126*H126,2)</f>
        <v>0</v>
      </c>
      <c r="K126" s="246" t="s">
        <v>145</v>
      </c>
      <c r="L126" s="251"/>
      <c r="M126" s="252" t="s">
        <v>19</v>
      </c>
      <c r="N126" s="253" t="s">
        <v>40</v>
      </c>
      <c r="O126" s="81"/>
      <c r="P126" s="226">
        <f>O126*H126</f>
        <v>0</v>
      </c>
      <c r="Q126" s="226">
        <v>0.0085000000000000006</v>
      </c>
      <c r="R126" s="226">
        <f>Q126*H126</f>
        <v>0.051000000000000004</v>
      </c>
      <c r="S126" s="226">
        <v>0</v>
      </c>
      <c r="T126" s="227">
        <f>S126*H126</f>
        <v>0</v>
      </c>
      <c r="AR126" s="228" t="s">
        <v>78</v>
      </c>
      <c r="AT126" s="228" t="s">
        <v>221</v>
      </c>
      <c r="AU126" s="228" t="s">
        <v>78</v>
      </c>
      <c r="AY126" s="15" t="s">
        <v>139</v>
      </c>
      <c r="BE126" s="229">
        <f>IF(N126="základní",J126,0)</f>
        <v>0</v>
      </c>
      <c r="BF126" s="229">
        <f>IF(N126="snížená",J126,0)</f>
        <v>0</v>
      </c>
      <c r="BG126" s="229">
        <f>IF(N126="zákl. přenesená",J126,0)</f>
        <v>0</v>
      </c>
      <c r="BH126" s="229">
        <f>IF(N126="sníž. přenesená",J126,0)</f>
        <v>0</v>
      </c>
      <c r="BI126" s="229">
        <f>IF(N126="nulová",J126,0)</f>
        <v>0</v>
      </c>
      <c r="BJ126" s="15" t="s">
        <v>76</v>
      </c>
      <c r="BK126" s="229">
        <f>ROUND(I126*H126,2)</f>
        <v>0</v>
      </c>
      <c r="BL126" s="15" t="s">
        <v>76</v>
      </c>
      <c r="BM126" s="228" t="s">
        <v>581</v>
      </c>
    </row>
    <row r="127" s="12" customFormat="1">
      <c r="B127" s="233"/>
      <c r="C127" s="234"/>
      <c r="D127" s="230" t="s">
        <v>150</v>
      </c>
      <c r="E127" s="235" t="s">
        <v>19</v>
      </c>
      <c r="F127" s="236" t="s">
        <v>582</v>
      </c>
      <c r="G127" s="234"/>
      <c r="H127" s="237">
        <v>6</v>
      </c>
      <c r="I127" s="238"/>
      <c r="J127" s="234"/>
      <c r="K127" s="234"/>
      <c r="L127" s="239"/>
      <c r="M127" s="240"/>
      <c r="N127" s="241"/>
      <c r="O127" s="241"/>
      <c r="P127" s="241"/>
      <c r="Q127" s="241"/>
      <c r="R127" s="241"/>
      <c r="S127" s="241"/>
      <c r="T127" s="242"/>
      <c r="AT127" s="243" t="s">
        <v>150</v>
      </c>
      <c r="AU127" s="243" t="s">
        <v>78</v>
      </c>
      <c r="AV127" s="12" t="s">
        <v>78</v>
      </c>
      <c r="AW127" s="12" t="s">
        <v>31</v>
      </c>
      <c r="AX127" s="12" t="s">
        <v>69</v>
      </c>
      <c r="AY127" s="243" t="s">
        <v>139</v>
      </c>
    </row>
    <row r="128" s="1" customFormat="1" ht="16.5" customHeight="1">
      <c r="B128" s="36"/>
      <c r="C128" s="244" t="s">
        <v>217</v>
      </c>
      <c r="D128" s="244" t="s">
        <v>221</v>
      </c>
      <c r="E128" s="245" t="s">
        <v>583</v>
      </c>
      <c r="F128" s="246" t="s">
        <v>584</v>
      </c>
      <c r="G128" s="247" t="s">
        <v>254</v>
      </c>
      <c r="H128" s="248">
        <v>1</v>
      </c>
      <c r="I128" s="249"/>
      <c r="J128" s="250">
        <f>ROUND(I128*H128,2)</f>
        <v>0</v>
      </c>
      <c r="K128" s="246" t="s">
        <v>145</v>
      </c>
      <c r="L128" s="251"/>
      <c r="M128" s="252" t="s">
        <v>19</v>
      </c>
      <c r="N128" s="253" t="s">
        <v>40</v>
      </c>
      <c r="O128" s="81"/>
      <c r="P128" s="226">
        <f>O128*H128</f>
        <v>0</v>
      </c>
      <c r="Q128" s="226">
        <v>0.062</v>
      </c>
      <c r="R128" s="226">
        <f>Q128*H128</f>
        <v>0.062</v>
      </c>
      <c r="S128" s="226">
        <v>0</v>
      </c>
      <c r="T128" s="227">
        <f>S128*H128</f>
        <v>0</v>
      </c>
      <c r="AR128" s="228" t="s">
        <v>78</v>
      </c>
      <c r="AT128" s="228" t="s">
        <v>221</v>
      </c>
      <c r="AU128" s="228" t="s">
        <v>78</v>
      </c>
      <c r="AY128" s="15" t="s">
        <v>139</v>
      </c>
      <c r="BE128" s="229">
        <f>IF(N128="základní",J128,0)</f>
        <v>0</v>
      </c>
      <c r="BF128" s="229">
        <f>IF(N128="snížená",J128,0)</f>
        <v>0</v>
      </c>
      <c r="BG128" s="229">
        <f>IF(N128="zákl. přenesená",J128,0)</f>
        <v>0</v>
      </c>
      <c r="BH128" s="229">
        <f>IF(N128="sníž. přenesená",J128,0)</f>
        <v>0</v>
      </c>
      <c r="BI128" s="229">
        <f>IF(N128="nulová",J128,0)</f>
        <v>0</v>
      </c>
      <c r="BJ128" s="15" t="s">
        <v>76</v>
      </c>
      <c r="BK128" s="229">
        <f>ROUND(I128*H128,2)</f>
        <v>0</v>
      </c>
      <c r="BL128" s="15" t="s">
        <v>76</v>
      </c>
      <c r="BM128" s="228" t="s">
        <v>585</v>
      </c>
    </row>
    <row r="129" s="12" customFormat="1">
      <c r="B129" s="233"/>
      <c r="C129" s="234"/>
      <c r="D129" s="230" t="s">
        <v>150</v>
      </c>
      <c r="E129" s="235" t="s">
        <v>19</v>
      </c>
      <c r="F129" s="236" t="s">
        <v>317</v>
      </c>
      <c r="G129" s="234"/>
      <c r="H129" s="237">
        <v>1</v>
      </c>
      <c r="I129" s="238"/>
      <c r="J129" s="234"/>
      <c r="K129" s="234"/>
      <c r="L129" s="239"/>
      <c r="M129" s="240"/>
      <c r="N129" s="241"/>
      <c r="O129" s="241"/>
      <c r="P129" s="241"/>
      <c r="Q129" s="241"/>
      <c r="R129" s="241"/>
      <c r="S129" s="241"/>
      <c r="T129" s="242"/>
      <c r="AT129" s="243" t="s">
        <v>150</v>
      </c>
      <c r="AU129" s="243" t="s">
        <v>78</v>
      </c>
      <c r="AV129" s="12" t="s">
        <v>78</v>
      </c>
      <c r="AW129" s="12" t="s">
        <v>31</v>
      </c>
      <c r="AX129" s="12" t="s">
        <v>69</v>
      </c>
      <c r="AY129" s="243" t="s">
        <v>139</v>
      </c>
    </row>
    <row r="130" s="1" customFormat="1" ht="16.5" customHeight="1">
      <c r="B130" s="36"/>
      <c r="C130" s="217" t="s">
        <v>245</v>
      </c>
      <c r="D130" s="217" t="s">
        <v>141</v>
      </c>
      <c r="E130" s="218" t="s">
        <v>359</v>
      </c>
      <c r="F130" s="219" t="s">
        <v>360</v>
      </c>
      <c r="G130" s="220" t="s">
        <v>254</v>
      </c>
      <c r="H130" s="221">
        <v>2</v>
      </c>
      <c r="I130" s="222"/>
      <c r="J130" s="223">
        <f>ROUND(I130*H130,2)</f>
        <v>0</v>
      </c>
      <c r="K130" s="219" t="s">
        <v>145</v>
      </c>
      <c r="L130" s="41"/>
      <c r="M130" s="224" t="s">
        <v>19</v>
      </c>
      <c r="N130" s="225" t="s">
        <v>40</v>
      </c>
      <c r="O130" s="81"/>
      <c r="P130" s="226">
        <f>O130*H130</f>
        <v>0</v>
      </c>
      <c r="Q130" s="226">
        <v>0.00012</v>
      </c>
      <c r="R130" s="226">
        <f>Q130*H130</f>
        <v>0.00024000000000000001</v>
      </c>
      <c r="S130" s="226">
        <v>0</v>
      </c>
      <c r="T130" s="227">
        <f>S130*H130</f>
        <v>0</v>
      </c>
      <c r="AR130" s="228" t="s">
        <v>76</v>
      </c>
      <c r="AT130" s="228" t="s">
        <v>141</v>
      </c>
      <c r="AU130" s="228" t="s">
        <v>78</v>
      </c>
      <c r="AY130" s="15" t="s">
        <v>139</v>
      </c>
      <c r="BE130" s="229">
        <f>IF(N130="základní",J130,0)</f>
        <v>0</v>
      </c>
      <c r="BF130" s="229">
        <f>IF(N130="snížená",J130,0)</f>
        <v>0</v>
      </c>
      <c r="BG130" s="229">
        <f>IF(N130="zákl. přenesená",J130,0)</f>
        <v>0</v>
      </c>
      <c r="BH130" s="229">
        <f>IF(N130="sníž. přenesená",J130,0)</f>
        <v>0</v>
      </c>
      <c r="BI130" s="229">
        <f>IF(N130="nulová",J130,0)</f>
        <v>0</v>
      </c>
      <c r="BJ130" s="15" t="s">
        <v>76</v>
      </c>
      <c r="BK130" s="229">
        <f>ROUND(I130*H130,2)</f>
        <v>0</v>
      </c>
      <c r="BL130" s="15" t="s">
        <v>76</v>
      </c>
      <c r="BM130" s="228" t="s">
        <v>586</v>
      </c>
    </row>
    <row r="131" s="1" customFormat="1" ht="16.5" customHeight="1">
      <c r="B131" s="36"/>
      <c r="C131" s="244" t="s">
        <v>251</v>
      </c>
      <c r="D131" s="244" t="s">
        <v>221</v>
      </c>
      <c r="E131" s="245" t="s">
        <v>587</v>
      </c>
      <c r="F131" s="246" t="s">
        <v>588</v>
      </c>
      <c r="G131" s="247" t="s">
        <v>254</v>
      </c>
      <c r="H131" s="248">
        <v>2</v>
      </c>
      <c r="I131" s="249"/>
      <c r="J131" s="250">
        <f>ROUND(I131*H131,2)</f>
        <v>0</v>
      </c>
      <c r="K131" s="246" t="s">
        <v>19</v>
      </c>
      <c r="L131" s="251"/>
      <c r="M131" s="252" t="s">
        <v>19</v>
      </c>
      <c r="N131" s="253" t="s">
        <v>40</v>
      </c>
      <c r="O131" s="81"/>
      <c r="P131" s="226">
        <f>O131*H131</f>
        <v>0</v>
      </c>
      <c r="Q131" s="226">
        <v>0</v>
      </c>
      <c r="R131" s="226">
        <f>Q131*H131</f>
        <v>0</v>
      </c>
      <c r="S131" s="226">
        <v>0</v>
      </c>
      <c r="T131" s="227">
        <f>S131*H131</f>
        <v>0</v>
      </c>
      <c r="AR131" s="228" t="s">
        <v>78</v>
      </c>
      <c r="AT131" s="228" t="s">
        <v>221</v>
      </c>
      <c r="AU131" s="228" t="s">
        <v>78</v>
      </c>
      <c r="AY131" s="15" t="s">
        <v>139</v>
      </c>
      <c r="BE131" s="229">
        <f>IF(N131="základní",J131,0)</f>
        <v>0</v>
      </c>
      <c r="BF131" s="229">
        <f>IF(N131="snížená",J131,0)</f>
        <v>0</v>
      </c>
      <c r="BG131" s="229">
        <f>IF(N131="zákl. přenesená",J131,0)</f>
        <v>0</v>
      </c>
      <c r="BH131" s="229">
        <f>IF(N131="sníž. přenesená",J131,0)</f>
        <v>0</v>
      </c>
      <c r="BI131" s="229">
        <f>IF(N131="nulová",J131,0)</f>
        <v>0</v>
      </c>
      <c r="BJ131" s="15" t="s">
        <v>76</v>
      </c>
      <c r="BK131" s="229">
        <f>ROUND(I131*H131,2)</f>
        <v>0</v>
      </c>
      <c r="BL131" s="15" t="s">
        <v>76</v>
      </c>
      <c r="BM131" s="228" t="s">
        <v>589</v>
      </c>
    </row>
    <row r="132" s="12" customFormat="1">
      <c r="B132" s="233"/>
      <c r="C132" s="234"/>
      <c r="D132" s="230" t="s">
        <v>150</v>
      </c>
      <c r="E132" s="235" t="s">
        <v>19</v>
      </c>
      <c r="F132" s="236" t="s">
        <v>313</v>
      </c>
      <c r="G132" s="234"/>
      <c r="H132" s="237">
        <v>2</v>
      </c>
      <c r="I132" s="238"/>
      <c r="J132" s="234"/>
      <c r="K132" s="234"/>
      <c r="L132" s="239"/>
      <c r="M132" s="240"/>
      <c r="N132" s="241"/>
      <c r="O132" s="241"/>
      <c r="P132" s="241"/>
      <c r="Q132" s="241"/>
      <c r="R132" s="241"/>
      <c r="S132" s="241"/>
      <c r="T132" s="242"/>
      <c r="AT132" s="243" t="s">
        <v>150</v>
      </c>
      <c r="AU132" s="243" t="s">
        <v>78</v>
      </c>
      <c r="AV132" s="12" t="s">
        <v>78</v>
      </c>
      <c r="AW132" s="12" t="s">
        <v>31</v>
      </c>
      <c r="AX132" s="12" t="s">
        <v>69</v>
      </c>
      <c r="AY132" s="243" t="s">
        <v>139</v>
      </c>
    </row>
    <row r="133" s="1" customFormat="1" ht="24" customHeight="1">
      <c r="B133" s="36"/>
      <c r="C133" s="217" t="s">
        <v>257</v>
      </c>
      <c r="D133" s="217" t="s">
        <v>141</v>
      </c>
      <c r="E133" s="218" t="s">
        <v>476</v>
      </c>
      <c r="F133" s="219" t="s">
        <v>477</v>
      </c>
      <c r="G133" s="220" t="s">
        <v>254</v>
      </c>
      <c r="H133" s="221">
        <v>2</v>
      </c>
      <c r="I133" s="222"/>
      <c r="J133" s="223">
        <f>ROUND(I133*H133,2)</f>
        <v>0</v>
      </c>
      <c r="K133" s="219" t="s">
        <v>145</v>
      </c>
      <c r="L133" s="41"/>
      <c r="M133" s="224" t="s">
        <v>19</v>
      </c>
      <c r="N133" s="225" t="s">
        <v>40</v>
      </c>
      <c r="O133" s="81"/>
      <c r="P133" s="226">
        <f>O133*H133</f>
        <v>0</v>
      </c>
      <c r="Q133" s="226">
        <v>0.00022000000000000001</v>
      </c>
      <c r="R133" s="226">
        <f>Q133*H133</f>
        <v>0.00044000000000000002</v>
      </c>
      <c r="S133" s="226">
        <v>0</v>
      </c>
      <c r="T133" s="227">
        <f>S133*H133</f>
        <v>0</v>
      </c>
      <c r="AR133" s="228" t="s">
        <v>76</v>
      </c>
      <c r="AT133" s="228" t="s">
        <v>141</v>
      </c>
      <c r="AU133" s="228" t="s">
        <v>78</v>
      </c>
      <c r="AY133" s="15" t="s">
        <v>139</v>
      </c>
      <c r="BE133" s="229">
        <f>IF(N133="základní",J133,0)</f>
        <v>0</v>
      </c>
      <c r="BF133" s="229">
        <f>IF(N133="snížená",J133,0)</f>
        <v>0</v>
      </c>
      <c r="BG133" s="229">
        <f>IF(N133="zákl. přenesená",J133,0)</f>
        <v>0</v>
      </c>
      <c r="BH133" s="229">
        <f>IF(N133="sníž. přenesená",J133,0)</f>
        <v>0</v>
      </c>
      <c r="BI133" s="229">
        <f>IF(N133="nulová",J133,0)</f>
        <v>0</v>
      </c>
      <c r="BJ133" s="15" t="s">
        <v>76</v>
      </c>
      <c r="BK133" s="229">
        <f>ROUND(I133*H133,2)</f>
        <v>0</v>
      </c>
      <c r="BL133" s="15" t="s">
        <v>76</v>
      </c>
      <c r="BM133" s="228" t="s">
        <v>590</v>
      </c>
    </row>
    <row r="134" s="12" customFormat="1">
      <c r="B134" s="233"/>
      <c r="C134" s="234"/>
      <c r="D134" s="230" t="s">
        <v>150</v>
      </c>
      <c r="E134" s="235" t="s">
        <v>19</v>
      </c>
      <c r="F134" s="236" t="s">
        <v>313</v>
      </c>
      <c r="G134" s="234"/>
      <c r="H134" s="237">
        <v>2</v>
      </c>
      <c r="I134" s="238"/>
      <c r="J134" s="234"/>
      <c r="K134" s="234"/>
      <c r="L134" s="239"/>
      <c r="M134" s="240"/>
      <c r="N134" s="241"/>
      <c r="O134" s="241"/>
      <c r="P134" s="241"/>
      <c r="Q134" s="241"/>
      <c r="R134" s="241"/>
      <c r="S134" s="241"/>
      <c r="T134" s="242"/>
      <c r="AT134" s="243" t="s">
        <v>150</v>
      </c>
      <c r="AU134" s="243" t="s">
        <v>78</v>
      </c>
      <c r="AV134" s="12" t="s">
        <v>78</v>
      </c>
      <c r="AW134" s="12" t="s">
        <v>31</v>
      </c>
      <c r="AX134" s="12" t="s">
        <v>69</v>
      </c>
      <c r="AY134" s="243" t="s">
        <v>139</v>
      </c>
    </row>
    <row r="135" s="1" customFormat="1" ht="24" customHeight="1">
      <c r="B135" s="36"/>
      <c r="C135" s="217" t="s">
        <v>265</v>
      </c>
      <c r="D135" s="217" t="s">
        <v>141</v>
      </c>
      <c r="E135" s="218" t="s">
        <v>591</v>
      </c>
      <c r="F135" s="219" t="s">
        <v>592</v>
      </c>
      <c r="G135" s="220" t="s">
        <v>254</v>
      </c>
      <c r="H135" s="221">
        <v>2</v>
      </c>
      <c r="I135" s="222"/>
      <c r="J135" s="223">
        <f>ROUND(I135*H135,2)</f>
        <v>0</v>
      </c>
      <c r="K135" s="219" t="s">
        <v>145</v>
      </c>
      <c r="L135" s="41"/>
      <c r="M135" s="224" t="s">
        <v>19</v>
      </c>
      <c r="N135" s="225" t="s">
        <v>40</v>
      </c>
      <c r="O135" s="81"/>
      <c r="P135" s="226">
        <f>O135*H135</f>
        <v>0</v>
      </c>
      <c r="Q135" s="226">
        <v>0.0095899999999999996</v>
      </c>
      <c r="R135" s="226">
        <f>Q135*H135</f>
        <v>0.019179999999999999</v>
      </c>
      <c r="S135" s="226">
        <v>0</v>
      </c>
      <c r="T135" s="227">
        <f>S135*H135</f>
        <v>0</v>
      </c>
      <c r="AR135" s="228" t="s">
        <v>76</v>
      </c>
      <c r="AT135" s="228" t="s">
        <v>141</v>
      </c>
      <c r="AU135" s="228" t="s">
        <v>78</v>
      </c>
      <c r="AY135" s="15" t="s">
        <v>139</v>
      </c>
      <c r="BE135" s="229">
        <f>IF(N135="základní",J135,0)</f>
        <v>0</v>
      </c>
      <c r="BF135" s="229">
        <f>IF(N135="snížená",J135,0)</f>
        <v>0</v>
      </c>
      <c r="BG135" s="229">
        <f>IF(N135="zákl. přenesená",J135,0)</f>
        <v>0</v>
      </c>
      <c r="BH135" s="229">
        <f>IF(N135="sníž. přenesená",J135,0)</f>
        <v>0</v>
      </c>
      <c r="BI135" s="229">
        <f>IF(N135="nulová",J135,0)</f>
        <v>0</v>
      </c>
      <c r="BJ135" s="15" t="s">
        <v>76</v>
      </c>
      <c r="BK135" s="229">
        <f>ROUND(I135*H135,2)</f>
        <v>0</v>
      </c>
      <c r="BL135" s="15" t="s">
        <v>76</v>
      </c>
      <c r="BM135" s="228" t="s">
        <v>593</v>
      </c>
    </row>
    <row r="136" s="12" customFormat="1">
      <c r="B136" s="233"/>
      <c r="C136" s="234"/>
      <c r="D136" s="230" t="s">
        <v>150</v>
      </c>
      <c r="E136" s="235" t="s">
        <v>19</v>
      </c>
      <c r="F136" s="236" t="s">
        <v>313</v>
      </c>
      <c r="G136" s="234"/>
      <c r="H136" s="237">
        <v>2</v>
      </c>
      <c r="I136" s="238"/>
      <c r="J136" s="234"/>
      <c r="K136" s="234"/>
      <c r="L136" s="239"/>
      <c r="M136" s="240"/>
      <c r="N136" s="241"/>
      <c r="O136" s="241"/>
      <c r="P136" s="241"/>
      <c r="Q136" s="241"/>
      <c r="R136" s="241"/>
      <c r="S136" s="241"/>
      <c r="T136" s="242"/>
      <c r="AT136" s="243" t="s">
        <v>150</v>
      </c>
      <c r="AU136" s="243" t="s">
        <v>78</v>
      </c>
      <c r="AV136" s="12" t="s">
        <v>78</v>
      </c>
      <c r="AW136" s="12" t="s">
        <v>31</v>
      </c>
      <c r="AX136" s="12" t="s">
        <v>69</v>
      </c>
      <c r="AY136" s="243" t="s">
        <v>139</v>
      </c>
    </row>
    <row r="137" s="1" customFormat="1" ht="36" customHeight="1">
      <c r="B137" s="36"/>
      <c r="C137" s="217" t="s">
        <v>7</v>
      </c>
      <c r="D137" s="217" t="s">
        <v>141</v>
      </c>
      <c r="E137" s="218" t="s">
        <v>594</v>
      </c>
      <c r="F137" s="219" t="s">
        <v>595</v>
      </c>
      <c r="G137" s="220" t="s">
        <v>254</v>
      </c>
      <c r="H137" s="221">
        <v>6</v>
      </c>
      <c r="I137" s="222"/>
      <c r="J137" s="223">
        <f>ROUND(I137*H137,2)</f>
        <v>0</v>
      </c>
      <c r="K137" s="219" t="s">
        <v>145</v>
      </c>
      <c r="L137" s="41"/>
      <c r="M137" s="224" t="s">
        <v>19</v>
      </c>
      <c r="N137" s="225" t="s">
        <v>40</v>
      </c>
      <c r="O137" s="81"/>
      <c r="P137" s="226">
        <f>O137*H137</f>
        <v>0</v>
      </c>
      <c r="Q137" s="226">
        <v>0.00052999999999999998</v>
      </c>
      <c r="R137" s="226">
        <f>Q137*H137</f>
        <v>0.0031799999999999997</v>
      </c>
      <c r="S137" s="226">
        <v>0</v>
      </c>
      <c r="T137" s="227">
        <f>S137*H137</f>
        <v>0</v>
      </c>
      <c r="AR137" s="228" t="s">
        <v>76</v>
      </c>
      <c r="AT137" s="228" t="s">
        <v>141</v>
      </c>
      <c r="AU137" s="228" t="s">
        <v>78</v>
      </c>
      <c r="AY137" s="15" t="s">
        <v>139</v>
      </c>
      <c r="BE137" s="229">
        <f>IF(N137="základní",J137,0)</f>
        <v>0</v>
      </c>
      <c r="BF137" s="229">
        <f>IF(N137="snížená",J137,0)</f>
        <v>0</v>
      </c>
      <c r="BG137" s="229">
        <f>IF(N137="zákl. přenesená",J137,0)</f>
        <v>0</v>
      </c>
      <c r="BH137" s="229">
        <f>IF(N137="sníž. přenesená",J137,0)</f>
        <v>0</v>
      </c>
      <c r="BI137" s="229">
        <f>IF(N137="nulová",J137,0)</f>
        <v>0</v>
      </c>
      <c r="BJ137" s="15" t="s">
        <v>76</v>
      </c>
      <c r="BK137" s="229">
        <f>ROUND(I137*H137,2)</f>
        <v>0</v>
      </c>
      <c r="BL137" s="15" t="s">
        <v>76</v>
      </c>
      <c r="BM137" s="228" t="s">
        <v>596</v>
      </c>
    </row>
    <row r="138" s="12" customFormat="1">
      <c r="B138" s="233"/>
      <c r="C138" s="234"/>
      <c r="D138" s="230" t="s">
        <v>150</v>
      </c>
      <c r="E138" s="235" t="s">
        <v>19</v>
      </c>
      <c r="F138" s="236" t="s">
        <v>582</v>
      </c>
      <c r="G138" s="234"/>
      <c r="H138" s="237">
        <v>6</v>
      </c>
      <c r="I138" s="238"/>
      <c r="J138" s="234"/>
      <c r="K138" s="234"/>
      <c r="L138" s="239"/>
      <c r="M138" s="240"/>
      <c r="N138" s="241"/>
      <c r="O138" s="241"/>
      <c r="P138" s="241"/>
      <c r="Q138" s="241"/>
      <c r="R138" s="241"/>
      <c r="S138" s="241"/>
      <c r="T138" s="242"/>
      <c r="AT138" s="243" t="s">
        <v>150</v>
      </c>
      <c r="AU138" s="243" t="s">
        <v>78</v>
      </c>
      <c r="AV138" s="12" t="s">
        <v>78</v>
      </c>
      <c r="AW138" s="12" t="s">
        <v>31</v>
      </c>
      <c r="AX138" s="12" t="s">
        <v>69</v>
      </c>
      <c r="AY138" s="243" t="s">
        <v>139</v>
      </c>
    </row>
    <row r="139" s="1" customFormat="1" ht="36" customHeight="1">
      <c r="B139" s="36"/>
      <c r="C139" s="217" t="s">
        <v>275</v>
      </c>
      <c r="D139" s="217" t="s">
        <v>141</v>
      </c>
      <c r="E139" s="218" t="s">
        <v>597</v>
      </c>
      <c r="F139" s="219" t="s">
        <v>598</v>
      </c>
      <c r="G139" s="220" t="s">
        <v>254</v>
      </c>
      <c r="H139" s="221">
        <v>2</v>
      </c>
      <c r="I139" s="222"/>
      <c r="J139" s="223">
        <f>ROUND(I139*H139,2)</f>
        <v>0</v>
      </c>
      <c r="K139" s="219" t="s">
        <v>145</v>
      </c>
      <c r="L139" s="41"/>
      <c r="M139" s="224" t="s">
        <v>19</v>
      </c>
      <c r="N139" s="225" t="s">
        <v>40</v>
      </c>
      <c r="O139" s="81"/>
      <c r="P139" s="226">
        <f>O139*H139</f>
        <v>0</v>
      </c>
      <c r="Q139" s="226">
        <v>0.0022100000000000002</v>
      </c>
      <c r="R139" s="226">
        <f>Q139*H139</f>
        <v>0.0044200000000000003</v>
      </c>
      <c r="S139" s="226">
        <v>0</v>
      </c>
      <c r="T139" s="227">
        <f>S139*H139</f>
        <v>0</v>
      </c>
      <c r="AR139" s="228" t="s">
        <v>76</v>
      </c>
      <c r="AT139" s="228" t="s">
        <v>141</v>
      </c>
      <c r="AU139" s="228" t="s">
        <v>78</v>
      </c>
      <c r="AY139" s="15" t="s">
        <v>139</v>
      </c>
      <c r="BE139" s="229">
        <f>IF(N139="základní",J139,0)</f>
        <v>0</v>
      </c>
      <c r="BF139" s="229">
        <f>IF(N139="snížená",J139,0)</f>
        <v>0</v>
      </c>
      <c r="BG139" s="229">
        <f>IF(N139="zákl. přenesená",J139,0)</f>
        <v>0</v>
      </c>
      <c r="BH139" s="229">
        <f>IF(N139="sníž. přenesená",J139,0)</f>
        <v>0</v>
      </c>
      <c r="BI139" s="229">
        <f>IF(N139="nulová",J139,0)</f>
        <v>0</v>
      </c>
      <c r="BJ139" s="15" t="s">
        <v>76</v>
      </c>
      <c r="BK139" s="229">
        <f>ROUND(I139*H139,2)</f>
        <v>0</v>
      </c>
      <c r="BL139" s="15" t="s">
        <v>76</v>
      </c>
      <c r="BM139" s="228" t="s">
        <v>599</v>
      </c>
    </row>
    <row r="140" s="12" customFormat="1">
      <c r="B140" s="233"/>
      <c r="C140" s="234"/>
      <c r="D140" s="230" t="s">
        <v>150</v>
      </c>
      <c r="E140" s="235" t="s">
        <v>19</v>
      </c>
      <c r="F140" s="236" t="s">
        <v>313</v>
      </c>
      <c r="G140" s="234"/>
      <c r="H140" s="237">
        <v>2</v>
      </c>
      <c r="I140" s="238"/>
      <c r="J140" s="234"/>
      <c r="K140" s="234"/>
      <c r="L140" s="239"/>
      <c r="M140" s="240"/>
      <c r="N140" s="241"/>
      <c r="O140" s="241"/>
      <c r="P140" s="241"/>
      <c r="Q140" s="241"/>
      <c r="R140" s="241"/>
      <c r="S140" s="241"/>
      <c r="T140" s="242"/>
      <c r="AT140" s="243" t="s">
        <v>150</v>
      </c>
      <c r="AU140" s="243" t="s">
        <v>78</v>
      </c>
      <c r="AV140" s="12" t="s">
        <v>78</v>
      </c>
      <c r="AW140" s="12" t="s">
        <v>31</v>
      </c>
      <c r="AX140" s="12" t="s">
        <v>69</v>
      </c>
      <c r="AY140" s="243" t="s">
        <v>139</v>
      </c>
    </row>
    <row r="141" s="1" customFormat="1" ht="24" customHeight="1">
      <c r="B141" s="36"/>
      <c r="C141" s="244" t="s">
        <v>281</v>
      </c>
      <c r="D141" s="244" t="s">
        <v>221</v>
      </c>
      <c r="E141" s="245" t="s">
        <v>600</v>
      </c>
      <c r="F141" s="246" t="s">
        <v>601</v>
      </c>
      <c r="G141" s="247" t="s">
        <v>254</v>
      </c>
      <c r="H141" s="248">
        <v>2</v>
      </c>
      <c r="I141" s="249"/>
      <c r="J141" s="250">
        <f>ROUND(I141*H141,2)</f>
        <v>0</v>
      </c>
      <c r="K141" s="246" t="s">
        <v>19</v>
      </c>
      <c r="L141" s="251"/>
      <c r="M141" s="252" t="s">
        <v>19</v>
      </c>
      <c r="N141" s="253" t="s">
        <v>40</v>
      </c>
      <c r="O141" s="81"/>
      <c r="P141" s="226">
        <f>O141*H141</f>
        <v>0</v>
      </c>
      <c r="Q141" s="226">
        <v>0.00013999999999999999</v>
      </c>
      <c r="R141" s="226">
        <f>Q141*H141</f>
        <v>0.00027999999999999998</v>
      </c>
      <c r="S141" s="226">
        <v>0</v>
      </c>
      <c r="T141" s="227">
        <f>S141*H141</f>
        <v>0</v>
      </c>
      <c r="AR141" s="228" t="s">
        <v>78</v>
      </c>
      <c r="AT141" s="228" t="s">
        <v>221</v>
      </c>
      <c r="AU141" s="228" t="s">
        <v>78</v>
      </c>
      <c r="AY141" s="15" t="s">
        <v>139</v>
      </c>
      <c r="BE141" s="229">
        <f>IF(N141="základní",J141,0)</f>
        <v>0</v>
      </c>
      <c r="BF141" s="229">
        <f>IF(N141="snížená",J141,0)</f>
        <v>0</v>
      </c>
      <c r="BG141" s="229">
        <f>IF(N141="zákl. přenesená",J141,0)</f>
        <v>0</v>
      </c>
      <c r="BH141" s="229">
        <f>IF(N141="sníž. přenesená",J141,0)</f>
        <v>0</v>
      </c>
      <c r="BI141" s="229">
        <f>IF(N141="nulová",J141,0)</f>
        <v>0</v>
      </c>
      <c r="BJ141" s="15" t="s">
        <v>76</v>
      </c>
      <c r="BK141" s="229">
        <f>ROUND(I141*H141,2)</f>
        <v>0</v>
      </c>
      <c r="BL141" s="15" t="s">
        <v>76</v>
      </c>
      <c r="BM141" s="228" t="s">
        <v>602</v>
      </c>
    </row>
    <row r="142" s="12" customFormat="1">
      <c r="B142" s="233"/>
      <c r="C142" s="234"/>
      <c r="D142" s="230" t="s">
        <v>150</v>
      </c>
      <c r="E142" s="235" t="s">
        <v>19</v>
      </c>
      <c r="F142" s="236" t="s">
        <v>313</v>
      </c>
      <c r="G142" s="234"/>
      <c r="H142" s="237">
        <v>2</v>
      </c>
      <c r="I142" s="238"/>
      <c r="J142" s="234"/>
      <c r="K142" s="234"/>
      <c r="L142" s="239"/>
      <c r="M142" s="240"/>
      <c r="N142" s="241"/>
      <c r="O142" s="241"/>
      <c r="P142" s="241"/>
      <c r="Q142" s="241"/>
      <c r="R142" s="241"/>
      <c r="S142" s="241"/>
      <c r="T142" s="242"/>
      <c r="AT142" s="243" t="s">
        <v>150</v>
      </c>
      <c r="AU142" s="243" t="s">
        <v>78</v>
      </c>
      <c r="AV142" s="12" t="s">
        <v>78</v>
      </c>
      <c r="AW142" s="12" t="s">
        <v>31</v>
      </c>
      <c r="AX142" s="12" t="s">
        <v>69</v>
      </c>
      <c r="AY142" s="243" t="s">
        <v>139</v>
      </c>
    </row>
    <row r="143" s="1" customFormat="1" ht="16.5" customHeight="1">
      <c r="B143" s="36"/>
      <c r="C143" s="244" t="s">
        <v>287</v>
      </c>
      <c r="D143" s="244" t="s">
        <v>221</v>
      </c>
      <c r="E143" s="245" t="s">
        <v>466</v>
      </c>
      <c r="F143" s="246" t="s">
        <v>467</v>
      </c>
      <c r="G143" s="247" t="s">
        <v>254</v>
      </c>
      <c r="H143" s="248">
        <v>10</v>
      </c>
      <c r="I143" s="249"/>
      <c r="J143" s="250">
        <f>ROUND(I143*H143,2)</f>
        <v>0</v>
      </c>
      <c r="K143" s="246" t="s">
        <v>19</v>
      </c>
      <c r="L143" s="251"/>
      <c r="M143" s="252" t="s">
        <v>19</v>
      </c>
      <c r="N143" s="253" t="s">
        <v>40</v>
      </c>
      <c r="O143" s="81"/>
      <c r="P143" s="226">
        <f>O143*H143</f>
        <v>0</v>
      </c>
      <c r="Q143" s="226">
        <v>4.0000000000000003E-05</v>
      </c>
      <c r="R143" s="226">
        <f>Q143*H143</f>
        <v>0.00040000000000000002</v>
      </c>
      <c r="S143" s="226">
        <v>0</v>
      </c>
      <c r="T143" s="227">
        <f>S143*H143</f>
        <v>0</v>
      </c>
      <c r="AR143" s="228" t="s">
        <v>78</v>
      </c>
      <c r="AT143" s="228" t="s">
        <v>221</v>
      </c>
      <c r="AU143" s="228" t="s">
        <v>78</v>
      </c>
      <c r="AY143" s="15" t="s">
        <v>139</v>
      </c>
      <c r="BE143" s="229">
        <f>IF(N143="základní",J143,0)</f>
        <v>0</v>
      </c>
      <c r="BF143" s="229">
        <f>IF(N143="snížená",J143,0)</f>
        <v>0</v>
      </c>
      <c r="BG143" s="229">
        <f>IF(N143="zákl. přenesená",J143,0)</f>
        <v>0</v>
      </c>
      <c r="BH143" s="229">
        <f>IF(N143="sníž. přenesená",J143,0)</f>
        <v>0</v>
      </c>
      <c r="BI143" s="229">
        <f>IF(N143="nulová",J143,0)</f>
        <v>0</v>
      </c>
      <c r="BJ143" s="15" t="s">
        <v>76</v>
      </c>
      <c r="BK143" s="229">
        <f>ROUND(I143*H143,2)</f>
        <v>0</v>
      </c>
      <c r="BL143" s="15" t="s">
        <v>76</v>
      </c>
      <c r="BM143" s="228" t="s">
        <v>603</v>
      </c>
    </row>
    <row r="144" s="12" customFormat="1">
      <c r="B144" s="233"/>
      <c r="C144" s="234"/>
      <c r="D144" s="230" t="s">
        <v>150</v>
      </c>
      <c r="E144" s="235" t="s">
        <v>19</v>
      </c>
      <c r="F144" s="236" t="s">
        <v>604</v>
      </c>
      <c r="G144" s="234"/>
      <c r="H144" s="237">
        <v>10</v>
      </c>
      <c r="I144" s="238"/>
      <c r="J144" s="234"/>
      <c r="K144" s="234"/>
      <c r="L144" s="239"/>
      <c r="M144" s="240"/>
      <c r="N144" s="241"/>
      <c r="O144" s="241"/>
      <c r="P144" s="241"/>
      <c r="Q144" s="241"/>
      <c r="R144" s="241"/>
      <c r="S144" s="241"/>
      <c r="T144" s="242"/>
      <c r="AT144" s="243" t="s">
        <v>150</v>
      </c>
      <c r="AU144" s="243" t="s">
        <v>78</v>
      </c>
      <c r="AV144" s="12" t="s">
        <v>78</v>
      </c>
      <c r="AW144" s="12" t="s">
        <v>31</v>
      </c>
      <c r="AX144" s="12" t="s">
        <v>69</v>
      </c>
      <c r="AY144" s="243" t="s">
        <v>139</v>
      </c>
    </row>
    <row r="145" s="1" customFormat="1" ht="36" customHeight="1">
      <c r="B145" s="36"/>
      <c r="C145" s="217" t="s">
        <v>291</v>
      </c>
      <c r="D145" s="217" t="s">
        <v>141</v>
      </c>
      <c r="E145" s="218" t="s">
        <v>483</v>
      </c>
      <c r="F145" s="219" t="s">
        <v>484</v>
      </c>
      <c r="G145" s="220" t="s">
        <v>240</v>
      </c>
      <c r="H145" s="254"/>
      <c r="I145" s="222"/>
      <c r="J145" s="223">
        <f>ROUND(I145*H145,2)</f>
        <v>0</v>
      </c>
      <c r="K145" s="219" t="s">
        <v>145</v>
      </c>
      <c r="L145" s="41"/>
      <c r="M145" s="224" t="s">
        <v>19</v>
      </c>
      <c r="N145" s="225" t="s">
        <v>40</v>
      </c>
      <c r="O145" s="81"/>
      <c r="P145" s="226">
        <f>O145*H145</f>
        <v>0</v>
      </c>
      <c r="Q145" s="226">
        <v>0</v>
      </c>
      <c r="R145" s="226">
        <f>Q145*H145</f>
        <v>0</v>
      </c>
      <c r="S145" s="226">
        <v>0</v>
      </c>
      <c r="T145" s="227">
        <f>S145*H145</f>
        <v>0</v>
      </c>
      <c r="AR145" s="228" t="s">
        <v>76</v>
      </c>
      <c r="AT145" s="228" t="s">
        <v>141</v>
      </c>
      <c r="AU145" s="228" t="s">
        <v>78</v>
      </c>
      <c r="AY145" s="15" t="s">
        <v>139</v>
      </c>
      <c r="BE145" s="229">
        <f>IF(N145="základní",J145,0)</f>
        <v>0</v>
      </c>
      <c r="BF145" s="229">
        <f>IF(N145="snížená",J145,0)</f>
        <v>0</v>
      </c>
      <c r="BG145" s="229">
        <f>IF(N145="zákl. přenesená",J145,0)</f>
        <v>0</v>
      </c>
      <c r="BH145" s="229">
        <f>IF(N145="sníž. přenesená",J145,0)</f>
        <v>0</v>
      </c>
      <c r="BI145" s="229">
        <f>IF(N145="nulová",J145,0)</f>
        <v>0</v>
      </c>
      <c r="BJ145" s="15" t="s">
        <v>76</v>
      </c>
      <c r="BK145" s="229">
        <f>ROUND(I145*H145,2)</f>
        <v>0</v>
      </c>
      <c r="BL145" s="15" t="s">
        <v>76</v>
      </c>
      <c r="BM145" s="228" t="s">
        <v>605</v>
      </c>
    </row>
    <row r="146" s="1" customFormat="1">
      <c r="B146" s="36"/>
      <c r="C146" s="37"/>
      <c r="D146" s="230" t="s">
        <v>148</v>
      </c>
      <c r="E146" s="37"/>
      <c r="F146" s="231" t="s">
        <v>486</v>
      </c>
      <c r="G146" s="37"/>
      <c r="H146" s="37"/>
      <c r="I146" s="143"/>
      <c r="J146" s="37"/>
      <c r="K146" s="37"/>
      <c r="L146" s="41"/>
      <c r="M146" s="232"/>
      <c r="N146" s="81"/>
      <c r="O146" s="81"/>
      <c r="P146" s="81"/>
      <c r="Q146" s="81"/>
      <c r="R146" s="81"/>
      <c r="S146" s="81"/>
      <c r="T146" s="82"/>
      <c r="AT146" s="15" t="s">
        <v>148</v>
      </c>
      <c r="AU146" s="15" t="s">
        <v>78</v>
      </c>
    </row>
    <row r="147" s="11" customFormat="1" ht="22.8" customHeight="1">
      <c r="B147" s="201"/>
      <c r="C147" s="202"/>
      <c r="D147" s="203" t="s">
        <v>68</v>
      </c>
      <c r="E147" s="215" t="s">
        <v>365</v>
      </c>
      <c r="F147" s="215" t="s">
        <v>366</v>
      </c>
      <c r="G147" s="202"/>
      <c r="H147" s="202"/>
      <c r="I147" s="205"/>
      <c r="J147" s="216">
        <f>BK147</f>
        <v>0</v>
      </c>
      <c r="K147" s="202"/>
      <c r="L147" s="207"/>
      <c r="M147" s="208"/>
      <c r="N147" s="209"/>
      <c r="O147" s="209"/>
      <c r="P147" s="210">
        <f>SUM(P148:P163)</f>
        <v>0</v>
      </c>
      <c r="Q147" s="209"/>
      <c r="R147" s="210">
        <f>SUM(R148:R163)</f>
        <v>0.01188</v>
      </c>
      <c r="S147" s="209"/>
      <c r="T147" s="211">
        <f>SUM(T148:T163)</f>
        <v>0</v>
      </c>
      <c r="AR147" s="212" t="s">
        <v>78</v>
      </c>
      <c r="AT147" s="213" t="s">
        <v>68</v>
      </c>
      <c r="AU147" s="213" t="s">
        <v>76</v>
      </c>
      <c r="AY147" s="212" t="s">
        <v>139</v>
      </c>
      <c r="BK147" s="214">
        <f>SUM(BK148:BK163)</f>
        <v>0</v>
      </c>
    </row>
    <row r="148" s="1" customFormat="1" ht="36" customHeight="1">
      <c r="B148" s="36"/>
      <c r="C148" s="217" t="s">
        <v>391</v>
      </c>
      <c r="D148" s="217" t="s">
        <v>141</v>
      </c>
      <c r="E148" s="218" t="s">
        <v>606</v>
      </c>
      <c r="F148" s="219" t="s">
        <v>607</v>
      </c>
      <c r="G148" s="220" t="s">
        <v>278</v>
      </c>
      <c r="H148" s="221">
        <v>12</v>
      </c>
      <c r="I148" s="222"/>
      <c r="J148" s="223">
        <f>ROUND(I148*H148,2)</f>
        <v>0</v>
      </c>
      <c r="K148" s="219" t="s">
        <v>145</v>
      </c>
      <c r="L148" s="41"/>
      <c r="M148" s="224" t="s">
        <v>19</v>
      </c>
      <c r="N148" s="225" t="s">
        <v>40</v>
      </c>
      <c r="O148" s="81"/>
      <c r="P148" s="226">
        <f>O148*H148</f>
        <v>0</v>
      </c>
      <c r="Q148" s="226">
        <v>1.0000000000000001E-05</v>
      </c>
      <c r="R148" s="226">
        <f>Q148*H148</f>
        <v>0.00012000000000000002</v>
      </c>
      <c r="S148" s="226">
        <v>0</v>
      </c>
      <c r="T148" s="227">
        <f>S148*H148</f>
        <v>0</v>
      </c>
      <c r="AR148" s="228" t="s">
        <v>76</v>
      </c>
      <c r="AT148" s="228" t="s">
        <v>141</v>
      </c>
      <c r="AU148" s="228" t="s">
        <v>78</v>
      </c>
      <c r="AY148" s="15" t="s">
        <v>139</v>
      </c>
      <c r="BE148" s="229">
        <f>IF(N148="základní",J148,0)</f>
        <v>0</v>
      </c>
      <c r="BF148" s="229">
        <f>IF(N148="snížená",J148,0)</f>
        <v>0</v>
      </c>
      <c r="BG148" s="229">
        <f>IF(N148="zákl. přenesená",J148,0)</f>
        <v>0</v>
      </c>
      <c r="BH148" s="229">
        <f>IF(N148="sníž. přenesená",J148,0)</f>
        <v>0</v>
      </c>
      <c r="BI148" s="229">
        <f>IF(N148="nulová",J148,0)</f>
        <v>0</v>
      </c>
      <c r="BJ148" s="15" t="s">
        <v>76</v>
      </c>
      <c r="BK148" s="229">
        <f>ROUND(I148*H148,2)</f>
        <v>0</v>
      </c>
      <c r="BL148" s="15" t="s">
        <v>76</v>
      </c>
      <c r="BM148" s="228" t="s">
        <v>608</v>
      </c>
    </row>
    <row r="149" s="12" customFormat="1">
      <c r="B149" s="233"/>
      <c r="C149" s="234"/>
      <c r="D149" s="230" t="s">
        <v>150</v>
      </c>
      <c r="E149" s="235" t="s">
        <v>19</v>
      </c>
      <c r="F149" s="236" t="s">
        <v>609</v>
      </c>
      <c r="G149" s="234"/>
      <c r="H149" s="237">
        <v>12</v>
      </c>
      <c r="I149" s="238"/>
      <c r="J149" s="234"/>
      <c r="K149" s="234"/>
      <c r="L149" s="239"/>
      <c r="M149" s="240"/>
      <c r="N149" s="241"/>
      <c r="O149" s="241"/>
      <c r="P149" s="241"/>
      <c r="Q149" s="241"/>
      <c r="R149" s="241"/>
      <c r="S149" s="241"/>
      <c r="T149" s="242"/>
      <c r="AT149" s="243" t="s">
        <v>150</v>
      </c>
      <c r="AU149" s="243" t="s">
        <v>78</v>
      </c>
      <c r="AV149" s="12" t="s">
        <v>78</v>
      </c>
      <c r="AW149" s="12" t="s">
        <v>31</v>
      </c>
      <c r="AX149" s="12" t="s">
        <v>69</v>
      </c>
      <c r="AY149" s="243" t="s">
        <v>139</v>
      </c>
    </row>
    <row r="150" s="1" customFormat="1" ht="36" customHeight="1">
      <c r="B150" s="36"/>
      <c r="C150" s="217" t="s">
        <v>395</v>
      </c>
      <c r="D150" s="217" t="s">
        <v>141</v>
      </c>
      <c r="E150" s="218" t="s">
        <v>610</v>
      </c>
      <c r="F150" s="219" t="s">
        <v>611</v>
      </c>
      <c r="G150" s="220" t="s">
        <v>278</v>
      </c>
      <c r="H150" s="221">
        <v>36</v>
      </c>
      <c r="I150" s="222"/>
      <c r="J150" s="223">
        <f>ROUND(I150*H150,2)</f>
        <v>0</v>
      </c>
      <c r="K150" s="219" t="s">
        <v>145</v>
      </c>
      <c r="L150" s="41"/>
      <c r="M150" s="224" t="s">
        <v>19</v>
      </c>
      <c r="N150" s="225" t="s">
        <v>40</v>
      </c>
      <c r="O150" s="81"/>
      <c r="P150" s="226">
        <f>O150*H150</f>
        <v>0</v>
      </c>
      <c r="Q150" s="226">
        <v>2.0000000000000002E-05</v>
      </c>
      <c r="R150" s="226">
        <f>Q150*H150</f>
        <v>0.00072000000000000005</v>
      </c>
      <c r="S150" s="226">
        <v>0</v>
      </c>
      <c r="T150" s="227">
        <f>S150*H150</f>
        <v>0</v>
      </c>
      <c r="AR150" s="228" t="s">
        <v>76</v>
      </c>
      <c r="AT150" s="228" t="s">
        <v>141</v>
      </c>
      <c r="AU150" s="228" t="s">
        <v>78</v>
      </c>
      <c r="AY150" s="15" t="s">
        <v>139</v>
      </c>
      <c r="BE150" s="229">
        <f>IF(N150="základní",J150,0)</f>
        <v>0</v>
      </c>
      <c r="BF150" s="229">
        <f>IF(N150="snížená",J150,0)</f>
        <v>0</v>
      </c>
      <c r="BG150" s="229">
        <f>IF(N150="zákl. přenesená",J150,0)</f>
        <v>0</v>
      </c>
      <c r="BH150" s="229">
        <f>IF(N150="sníž. přenesená",J150,0)</f>
        <v>0</v>
      </c>
      <c r="BI150" s="229">
        <f>IF(N150="nulová",J150,0)</f>
        <v>0</v>
      </c>
      <c r="BJ150" s="15" t="s">
        <v>76</v>
      </c>
      <c r="BK150" s="229">
        <f>ROUND(I150*H150,2)</f>
        <v>0</v>
      </c>
      <c r="BL150" s="15" t="s">
        <v>76</v>
      </c>
      <c r="BM150" s="228" t="s">
        <v>612</v>
      </c>
    </row>
    <row r="151" s="12" customFormat="1">
      <c r="B151" s="233"/>
      <c r="C151" s="234"/>
      <c r="D151" s="230" t="s">
        <v>150</v>
      </c>
      <c r="E151" s="235" t="s">
        <v>19</v>
      </c>
      <c r="F151" s="236" t="s">
        <v>613</v>
      </c>
      <c r="G151" s="234"/>
      <c r="H151" s="237">
        <v>36</v>
      </c>
      <c r="I151" s="238"/>
      <c r="J151" s="234"/>
      <c r="K151" s="234"/>
      <c r="L151" s="239"/>
      <c r="M151" s="240"/>
      <c r="N151" s="241"/>
      <c r="O151" s="241"/>
      <c r="P151" s="241"/>
      <c r="Q151" s="241"/>
      <c r="R151" s="241"/>
      <c r="S151" s="241"/>
      <c r="T151" s="242"/>
      <c r="AT151" s="243" t="s">
        <v>150</v>
      </c>
      <c r="AU151" s="243" t="s">
        <v>78</v>
      </c>
      <c r="AV151" s="12" t="s">
        <v>78</v>
      </c>
      <c r="AW151" s="12" t="s">
        <v>31</v>
      </c>
      <c r="AX151" s="12" t="s">
        <v>69</v>
      </c>
      <c r="AY151" s="243" t="s">
        <v>139</v>
      </c>
    </row>
    <row r="152" s="1" customFormat="1" ht="36" customHeight="1">
      <c r="B152" s="36"/>
      <c r="C152" s="217" t="s">
        <v>400</v>
      </c>
      <c r="D152" s="217" t="s">
        <v>141</v>
      </c>
      <c r="E152" s="218" t="s">
        <v>371</v>
      </c>
      <c r="F152" s="219" t="s">
        <v>372</v>
      </c>
      <c r="G152" s="220" t="s">
        <v>278</v>
      </c>
      <c r="H152" s="221">
        <v>12</v>
      </c>
      <c r="I152" s="222"/>
      <c r="J152" s="223">
        <f>ROUND(I152*H152,2)</f>
        <v>0</v>
      </c>
      <c r="K152" s="219" t="s">
        <v>145</v>
      </c>
      <c r="L152" s="41"/>
      <c r="M152" s="224" t="s">
        <v>19</v>
      </c>
      <c r="N152" s="225" t="s">
        <v>40</v>
      </c>
      <c r="O152" s="81"/>
      <c r="P152" s="226">
        <f>O152*H152</f>
        <v>0</v>
      </c>
      <c r="Q152" s="226">
        <v>5.0000000000000002E-05</v>
      </c>
      <c r="R152" s="226">
        <f>Q152*H152</f>
        <v>0.00060000000000000006</v>
      </c>
      <c r="S152" s="226">
        <v>0</v>
      </c>
      <c r="T152" s="227">
        <f>S152*H152</f>
        <v>0</v>
      </c>
      <c r="AR152" s="228" t="s">
        <v>76</v>
      </c>
      <c r="AT152" s="228" t="s">
        <v>141</v>
      </c>
      <c r="AU152" s="228" t="s">
        <v>78</v>
      </c>
      <c r="AY152" s="15" t="s">
        <v>139</v>
      </c>
      <c r="BE152" s="229">
        <f>IF(N152="základní",J152,0)</f>
        <v>0</v>
      </c>
      <c r="BF152" s="229">
        <f>IF(N152="snížená",J152,0)</f>
        <v>0</v>
      </c>
      <c r="BG152" s="229">
        <f>IF(N152="zákl. přenesená",J152,0)</f>
        <v>0</v>
      </c>
      <c r="BH152" s="229">
        <f>IF(N152="sníž. přenesená",J152,0)</f>
        <v>0</v>
      </c>
      <c r="BI152" s="229">
        <f>IF(N152="nulová",J152,0)</f>
        <v>0</v>
      </c>
      <c r="BJ152" s="15" t="s">
        <v>76</v>
      </c>
      <c r="BK152" s="229">
        <f>ROUND(I152*H152,2)</f>
        <v>0</v>
      </c>
      <c r="BL152" s="15" t="s">
        <v>76</v>
      </c>
      <c r="BM152" s="228" t="s">
        <v>614</v>
      </c>
    </row>
    <row r="153" s="12" customFormat="1">
      <c r="B153" s="233"/>
      <c r="C153" s="234"/>
      <c r="D153" s="230" t="s">
        <v>150</v>
      </c>
      <c r="E153" s="235" t="s">
        <v>19</v>
      </c>
      <c r="F153" s="236" t="s">
        <v>609</v>
      </c>
      <c r="G153" s="234"/>
      <c r="H153" s="237">
        <v>12</v>
      </c>
      <c r="I153" s="238"/>
      <c r="J153" s="234"/>
      <c r="K153" s="234"/>
      <c r="L153" s="239"/>
      <c r="M153" s="240"/>
      <c r="N153" s="241"/>
      <c r="O153" s="241"/>
      <c r="P153" s="241"/>
      <c r="Q153" s="241"/>
      <c r="R153" s="241"/>
      <c r="S153" s="241"/>
      <c r="T153" s="242"/>
      <c r="AT153" s="243" t="s">
        <v>150</v>
      </c>
      <c r="AU153" s="243" t="s">
        <v>78</v>
      </c>
      <c r="AV153" s="12" t="s">
        <v>78</v>
      </c>
      <c r="AW153" s="12" t="s">
        <v>31</v>
      </c>
      <c r="AX153" s="12" t="s">
        <v>69</v>
      </c>
      <c r="AY153" s="243" t="s">
        <v>139</v>
      </c>
    </row>
    <row r="154" s="1" customFormat="1" ht="36" customHeight="1">
      <c r="B154" s="36"/>
      <c r="C154" s="217" t="s">
        <v>404</v>
      </c>
      <c r="D154" s="217" t="s">
        <v>141</v>
      </c>
      <c r="E154" s="218" t="s">
        <v>615</v>
      </c>
      <c r="F154" s="219" t="s">
        <v>616</v>
      </c>
      <c r="G154" s="220" t="s">
        <v>278</v>
      </c>
      <c r="H154" s="221">
        <v>36</v>
      </c>
      <c r="I154" s="222"/>
      <c r="J154" s="223">
        <f>ROUND(I154*H154,2)</f>
        <v>0</v>
      </c>
      <c r="K154" s="219" t="s">
        <v>145</v>
      </c>
      <c r="L154" s="41"/>
      <c r="M154" s="224" t="s">
        <v>19</v>
      </c>
      <c r="N154" s="225" t="s">
        <v>40</v>
      </c>
      <c r="O154" s="81"/>
      <c r="P154" s="226">
        <f>O154*H154</f>
        <v>0</v>
      </c>
      <c r="Q154" s="226">
        <v>6.9999999999999994E-05</v>
      </c>
      <c r="R154" s="226">
        <f>Q154*H154</f>
        <v>0.0025199999999999997</v>
      </c>
      <c r="S154" s="226">
        <v>0</v>
      </c>
      <c r="T154" s="227">
        <f>S154*H154</f>
        <v>0</v>
      </c>
      <c r="AR154" s="228" t="s">
        <v>76</v>
      </c>
      <c r="AT154" s="228" t="s">
        <v>141</v>
      </c>
      <c r="AU154" s="228" t="s">
        <v>78</v>
      </c>
      <c r="AY154" s="15" t="s">
        <v>139</v>
      </c>
      <c r="BE154" s="229">
        <f>IF(N154="základní",J154,0)</f>
        <v>0</v>
      </c>
      <c r="BF154" s="229">
        <f>IF(N154="snížená",J154,0)</f>
        <v>0</v>
      </c>
      <c r="BG154" s="229">
        <f>IF(N154="zákl. přenesená",J154,0)</f>
        <v>0</v>
      </c>
      <c r="BH154" s="229">
        <f>IF(N154="sníž. přenesená",J154,0)</f>
        <v>0</v>
      </c>
      <c r="BI154" s="229">
        <f>IF(N154="nulová",J154,0)</f>
        <v>0</v>
      </c>
      <c r="BJ154" s="15" t="s">
        <v>76</v>
      </c>
      <c r="BK154" s="229">
        <f>ROUND(I154*H154,2)</f>
        <v>0</v>
      </c>
      <c r="BL154" s="15" t="s">
        <v>76</v>
      </c>
      <c r="BM154" s="228" t="s">
        <v>617</v>
      </c>
    </row>
    <row r="155" s="12" customFormat="1">
      <c r="B155" s="233"/>
      <c r="C155" s="234"/>
      <c r="D155" s="230" t="s">
        <v>150</v>
      </c>
      <c r="E155" s="235" t="s">
        <v>19</v>
      </c>
      <c r="F155" s="236" t="s">
        <v>613</v>
      </c>
      <c r="G155" s="234"/>
      <c r="H155" s="237">
        <v>36</v>
      </c>
      <c r="I155" s="238"/>
      <c r="J155" s="234"/>
      <c r="K155" s="234"/>
      <c r="L155" s="239"/>
      <c r="M155" s="240"/>
      <c r="N155" s="241"/>
      <c r="O155" s="241"/>
      <c r="P155" s="241"/>
      <c r="Q155" s="241"/>
      <c r="R155" s="241"/>
      <c r="S155" s="241"/>
      <c r="T155" s="242"/>
      <c r="AT155" s="243" t="s">
        <v>150</v>
      </c>
      <c r="AU155" s="243" t="s">
        <v>78</v>
      </c>
      <c r="AV155" s="12" t="s">
        <v>78</v>
      </c>
      <c r="AW155" s="12" t="s">
        <v>31</v>
      </c>
      <c r="AX155" s="12" t="s">
        <v>69</v>
      </c>
      <c r="AY155" s="243" t="s">
        <v>139</v>
      </c>
    </row>
    <row r="156" s="1" customFormat="1" ht="24" customHeight="1">
      <c r="B156" s="36"/>
      <c r="C156" s="217" t="s">
        <v>408</v>
      </c>
      <c r="D156" s="217" t="s">
        <v>141</v>
      </c>
      <c r="E156" s="218" t="s">
        <v>378</v>
      </c>
      <c r="F156" s="219" t="s">
        <v>379</v>
      </c>
      <c r="G156" s="220" t="s">
        <v>278</v>
      </c>
      <c r="H156" s="221">
        <v>12</v>
      </c>
      <c r="I156" s="222"/>
      <c r="J156" s="223">
        <f>ROUND(I156*H156,2)</f>
        <v>0</v>
      </c>
      <c r="K156" s="219" t="s">
        <v>145</v>
      </c>
      <c r="L156" s="41"/>
      <c r="M156" s="224" t="s">
        <v>19</v>
      </c>
      <c r="N156" s="225" t="s">
        <v>40</v>
      </c>
      <c r="O156" s="81"/>
      <c r="P156" s="226">
        <f>O156*H156</f>
        <v>0</v>
      </c>
      <c r="Q156" s="226">
        <v>4.0000000000000003E-05</v>
      </c>
      <c r="R156" s="226">
        <f>Q156*H156</f>
        <v>0.00048000000000000007</v>
      </c>
      <c r="S156" s="226">
        <v>0</v>
      </c>
      <c r="T156" s="227">
        <f>S156*H156</f>
        <v>0</v>
      </c>
      <c r="AR156" s="228" t="s">
        <v>76</v>
      </c>
      <c r="AT156" s="228" t="s">
        <v>141</v>
      </c>
      <c r="AU156" s="228" t="s">
        <v>78</v>
      </c>
      <c r="AY156" s="15" t="s">
        <v>139</v>
      </c>
      <c r="BE156" s="229">
        <f>IF(N156="základní",J156,0)</f>
        <v>0</v>
      </c>
      <c r="BF156" s="229">
        <f>IF(N156="snížená",J156,0)</f>
        <v>0</v>
      </c>
      <c r="BG156" s="229">
        <f>IF(N156="zákl. přenesená",J156,0)</f>
        <v>0</v>
      </c>
      <c r="BH156" s="229">
        <f>IF(N156="sníž. přenesená",J156,0)</f>
        <v>0</v>
      </c>
      <c r="BI156" s="229">
        <f>IF(N156="nulová",J156,0)</f>
        <v>0</v>
      </c>
      <c r="BJ156" s="15" t="s">
        <v>76</v>
      </c>
      <c r="BK156" s="229">
        <f>ROUND(I156*H156,2)</f>
        <v>0</v>
      </c>
      <c r="BL156" s="15" t="s">
        <v>76</v>
      </c>
      <c r="BM156" s="228" t="s">
        <v>618</v>
      </c>
    </row>
    <row r="157" s="12" customFormat="1">
      <c r="B157" s="233"/>
      <c r="C157" s="234"/>
      <c r="D157" s="230" t="s">
        <v>150</v>
      </c>
      <c r="E157" s="235" t="s">
        <v>19</v>
      </c>
      <c r="F157" s="236" t="s">
        <v>609</v>
      </c>
      <c r="G157" s="234"/>
      <c r="H157" s="237">
        <v>12</v>
      </c>
      <c r="I157" s="238"/>
      <c r="J157" s="234"/>
      <c r="K157" s="234"/>
      <c r="L157" s="239"/>
      <c r="M157" s="240"/>
      <c r="N157" s="241"/>
      <c r="O157" s="241"/>
      <c r="P157" s="241"/>
      <c r="Q157" s="241"/>
      <c r="R157" s="241"/>
      <c r="S157" s="241"/>
      <c r="T157" s="242"/>
      <c r="AT157" s="243" t="s">
        <v>150</v>
      </c>
      <c r="AU157" s="243" t="s">
        <v>78</v>
      </c>
      <c r="AV157" s="12" t="s">
        <v>78</v>
      </c>
      <c r="AW157" s="12" t="s">
        <v>31</v>
      </c>
      <c r="AX157" s="12" t="s">
        <v>69</v>
      </c>
      <c r="AY157" s="243" t="s">
        <v>139</v>
      </c>
    </row>
    <row r="158" s="1" customFormat="1" ht="24" customHeight="1">
      <c r="B158" s="36"/>
      <c r="C158" s="217" t="s">
        <v>412</v>
      </c>
      <c r="D158" s="217" t="s">
        <v>141</v>
      </c>
      <c r="E158" s="218" t="s">
        <v>619</v>
      </c>
      <c r="F158" s="219" t="s">
        <v>620</v>
      </c>
      <c r="G158" s="220" t="s">
        <v>278</v>
      </c>
      <c r="H158" s="221">
        <v>36</v>
      </c>
      <c r="I158" s="222"/>
      <c r="J158" s="223">
        <f>ROUND(I158*H158,2)</f>
        <v>0</v>
      </c>
      <c r="K158" s="219" t="s">
        <v>145</v>
      </c>
      <c r="L158" s="41"/>
      <c r="M158" s="224" t="s">
        <v>19</v>
      </c>
      <c r="N158" s="225" t="s">
        <v>40</v>
      </c>
      <c r="O158" s="81"/>
      <c r="P158" s="226">
        <f>O158*H158</f>
        <v>0</v>
      </c>
      <c r="Q158" s="226">
        <v>6.0000000000000002E-05</v>
      </c>
      <c r="R158" s="226">
        <f>Q158*H158</f>
        <v>0.00216</v>
      </c>
      <c r="S158" s="226">
        <v>0</v>
      </c>
      <c r="T158" s="227">
        <f>S158*H158</f>
        <v>0</v>
      </c>
      <c r="AR158" s="228" t="s">
        <v>76</v>
      </c>
      <c r="AT158" s="228" t="s">
        <v>141</v>
      </c>
      <c r="AU158" s="228" t="s">
        <v>78</v>
      </c>
      <c r="AY158" s="15" t="s">
        <v>139</v>
      </c>
      <c r="BE158" s="229">
        <f>IF(N158="základní",J158,0)</f>
        <v>0</v>
      </c>
      <c r="BF158" s="229">
        <f>IF(N158="snížená",J158,0)</f>
        <v>0</v>
      </c>
      <c r="BG158" s="229">
        <f>IF(N158="zákl. přenesená",J158,0)</f>
        <v>0</v>
      </c>
      <c r="BH158" s="229">
        <f>IF(N158="sníž. přenesená",J158,0)</f>
        <v>0</v>
      </c>
      <c r="BI158" s="229">
        <f>IF(N158="nulová",J158,0)</f>
        <v>0</v>
      </c>
      <c r="BJ158" s="15" t="s">
        <v>76</v>
      </c>
      <c r="BK158" s="229">
        <f>ROUND(I158*H158,2)</f>
        <v>0</v>
      </c>
      <c r="BL158" s="15" t="s">
        <v>76</v>
      </c>
      <c r="BM158" s="228" t="s">
        <v>621</v>
      </c>
    </row>
    <row r="159" s="12" customFormat="1">
      <c r="B159" s="233"/>
      <c r="C159" s="234"/>
      <c r="D159" s="230" t="s">
        <v>150</v>
      </c>
      <c r="E159" s="235" t="s">
        <v>19</v>
      </c>
      <c r="F159" s="236" t="s">
        <v>613</v>
      </c>
      <c r="G159" s="234"/>
      <c r="H159" s="237">
        <v>36</v>
      </c>
      <c r="I159" s="238"/>
      <c r="J159" s="234"/>
      <c r="K159" s="234"/>
      <c r="L159" s="239"/>
      <c r="M159" s="240"/>
      <c r="N159" s="241"/>
      <c r="O159" s="241"/>
      <c r="P159" s="241"/>
      <c r="Q159" s="241"/>
      <c r="R159" s="241"/>
      <c r="S159" s="241"/>
      <c r="T159" s="242"/>
      <c r="AT159" s="243" t="s">
        <v>150</v>
      </c>
      <c r="AU159" s="243" t="s">
        <v>78</v>
      </c>
      <c r="AV159" s="12" t="s">
        <v>78</v>
      </c>
      <c r="AW159" s="12" t="s">
        <v>31</v>
      </c>
      <c r="AX159" s="12" t="s">
        <v>69</v>
      </c>
      <c r="AY159" s="243" t="s">
        <v>139</v>
      </c>
    </row>
    <row r="160" s="1" customFormat="1" ht="36" customHeight="1">
      <c r="B160" s="36"/>
      <c r="C160" s="217" t="s">
        <v>224</v>
      </c>
      <c r="D160" s="217" t="s">
        <v>141</v>
      </c>
      <c r="E160" s="218" t="s">
        <v>384</v>
      </c>
      <c r="F160" s="219" t="s">
        <v>385</v>
      </c>
      <c r="G160" s="220" t="s">
        <v>278</v>
      </c>
      <c r="H160" s="221">
        <v>12</v>
      </c>
      <c r="I160" s="222"/>
      <c r="J160" s="223">
        <f>ROUND(I160*H160,2)</f>
        <v>0</v>
      </c>
      <c r="K160" s="219" t="s">
        <v>145</v>
      </c>
      <c r="L160" s="41"/>
      <c r="M160" s="224" t="s">
        <v>19</v>
      </c>
      <c r="N160" s="225" t="s">
        <v>40</v>
      </c>
      <c r="O160" s="81"/>
      <c r="P160" s="226">
        <f>O160*H160</f>
        <v>0</v>
      </c>
      <c r="Q160" s="226">
        <v>8.0000000000000007E-05</v>
      </c>
      <c r="R160" s="226">
        <f>Q160*H160</f>
        <v>0.00096000000000000013</v>
      </c>
      <c r="S160" s="226">
        <v>0</v>
      </c>
      <c r="T160" s="227">
        <f>S160*H160</f>
        <v>0</v>
      </c>
      <c r="AR160" s="228" t="s">
        <v>76</v>
      </c>
      <c r="AT160" s="228" t="s">
        <v>141</v>
      </c>
      <c r="AU160" s="228" t="s">
        <v>78</v>
      </c>
      <c r="AY160" s="15" t="s">
        <v>139</v>
      </c>
      <c r="BE160" s="229">
        <f>IF(N160="základní",J160,0)</f>
        <v>0</v>
      </c>
      <c r="BF160" s="229">
        <f>IF(N160="snížená",J160,0)</f>
        <v>0</v>
      </c>
      <c r="BG160" s="229">
        <f>IF(N160="zákl. přenesená",J160,0)</f>
        <v>0</v>
      </c>
      <c r="BH160" s="229">
        <f>IF(N160="sníž. přenesená",J160,0)</f>
        <v>0</v>
      </c>
      <c r="BI160" s="229">
        <f>IF(N160="nulová",J160,0)</f>
        <v>0</v>
      </c>
      <c r="BJ160" s="15" t="s">
        <v>76</v>
      </c>
      <c r="BK160" s="229">
        <f>ROUND(I160*H160,2)</f>
        <v>0</v>
      </c>
      <c r="BL160" s="15" t="s">
        <v>76</v>
      </c>
      <c r="BM160" s="228" t="s">
        <v>622</v>
      </c>
    </row>
    <row r="161" s="12" customFormat="1">
      <c r="B161" s="233"/>
      <c r="C161" s="234"/>
      <c r="D161" s="230" t="s">
        <v>150</v>
      </c>
      <c r="E161" s="235" t="s">
        <v>19</v>
      </c>
      <c r="F161" s="236" t="s">
        <v>609</v>
      </c>
      <c r="G161" s="234"/>
      <c r="H161" s="237">
        <v>12</v>
      </c>
      <c r="I161" s="238"/>
      <c r="J161" s="234"/>
      <c r="K161" s="234"/>
      <c r="L161" s="239"/>
      <c r="M161" s="240"/>
      <c r="N161" s="241"/>
      <c r="O161" s="241"/>
      <c r="P161" s="241"/>
      <c r="Q161" s="241"/>
      <c r="R161" s="241"/>
      <c r="S161" s="241"/>
      <c r="T161" s="242"/>
      <c r="AT161" s="243" t="s">
        <v>150</v>
      </c>
      <c r="AU161" s="243" t="s">
        <v>78</v>
      </c>
      <c r="AV161" s="12" t="s">
        <v>78</v>
      </c>
      <c r="AW161" s="12" t="s">
        <v>31</v>
      </c>
      <c r="AX161" s="12" t="s">
        <v>69</v>
      </c>
      <c r="AY161" s="243" t="s">
        <v>139</v>
      </c>
    </row>
    <row r="162" s="1" customFormat="1" ht="36" customHeight="1">
      <c r="B162" s="36"/>
      <c r="C162" s="217" t="s">
        <v>419</v>
      </c>
      <c r="D162" s="217" t="s">
        <v>141</v>
      </c>
      <c r="E162" s="218" t="s">
        <v>623</v>
      </c>
      <c r="F162" s="219" t="s">
        <v>624</v>
      </c>
      <c r="G162" s="220" t="s">
        <v>278</v>
      </c>
      <c r="H162" s="221">
        <v>36</v>
      </c>
      <c r="I162" s="222"/>
      <c r="J162" s="223">
        <f>ROUND(I162*H162,2)</f>
        <v>0</v>
      </c>
      <c r="K162" s="219" t="s">
        <v>145</v>
      </c>
      <c r="L162" s="41"/>
      <c r="M162" s="224" t="s">
        <v>19</v>
      </c>
      <c r="N162" s="225" t="s">
        <v>40</v>
      </c>
      <c r="O162" s="81"/>
      <c r="P162" s="226">
        <f>O162*H162</f>
        <v>0</v>
      </c>
      <c r="Q162" s="226">
        <v>0.00012</v>
      </c>
      <c r="R162" s="226">
        <f>Q162*H162</f>
        <v>0.0043200000000000001</v>
      </c>
      <c r="S162" s="226">
        <v>0</v>
      </c>
      <c r="T162" s="227">
        <f>S162*H162</f>
        <v>0</v>
      </c>
      <c r="AR162" s="228" t="s">
        <v>76</v>
      </c>
      <c r="AT162" s="228" t="s">
        <v>141</v>
      </c>
      <c r="AU162" s="228" t="s">
        <v>78</v>
      </c>
      <c r="AY162" s="15" t="s">
        <v>139</v>
      </c>
      <c r="BE162" s="229">
        <f>IF(N162="základní",J162,0)</f>
        <v>0</v>
      </c>
      <c r="BF162" s="229">
        <f>IF(N162="snížená",J162,0)</f>
        <v>0</v>
      </c>
      <c r="BG162" s="229">
        <f>IF(N162="zákl. přenesená",J162,0)</f>
        <v>0</v>
      </c>
      <c r="BH162" s="229">
        <f>IF(N162="sníž. přenesená",J162,0)</f>
        <v>0</v>
      </c>
      <c r="BI162" s="229">
        <f>IF(N162="nulová",J162,0)</f>
        <v>0</v>
      </c>
      <c r="BJ162" s="15" t="s">
        <v>76</v>
      </c>
      <c r="BK162" s="229">
        <f>ROUND(I162*H162,2)</f>
        <v>0</v>
      </c>
      <c r="BL162" s="15" t="s">
        <v>76</v>
      </c>
      <c r="BM162" s="228" t="s">
        <v>625</v>
      </c>
    </row>
    <row r="163" s="12" customFormat="1">
      <c r="B163" s="233"/>
      <c r="C163" s="234"/>
      <c r="D163" s="230" t="s">
        <v>150</v>
      </c>
      <c r="E163" s="235" t="s">
        <v>19</v>
      </c>
      <c r="F163" s="236" t="s">
        <v>613</v>
      </c>
      <c r="G163" s="234"/>
      <c r="H163" s="237">
        <v>36</v>
      </c>
      <c r="I163" s="238"/>
      <c r="J163" s="234"/>
      <c r="K163" s="234"/>
      <c r="L163" s="239"/>
      <c r="M163" s="240"/>
      <c r="N163" s="241"/>
      <c r="O163" s="241"/>
      <c r="P163" s="241"/>
      <c r="Q163" s="241"/>
      <c r="R163" s="241"/>
      <c r="S163" s="241"/>
      <c r="T163" s="242"/>
      <c r="AT163" s="243" t="s">
        <v>150</v>
      </c>
      <c r="AU163" s="243" t="s">
        <v>78</v>
      </c>
      <c r="AV163" s="12" t="s">
        <v>78</v>
      </c>
      <c r="AW163" s="12" t="s">
        <v>31</v>
      </c>
      <c r="AX163" s="12" t="s">
        <v>69</v>
      </c>
      <c r="AY163" s="243" t="s">
        <v>139</v>
      </c>
    </row>
    <row r="164" s="11" customFormat="1" ht="25.92" customHeight="1">
      <c r="B164" s="201"/>
      <c r="C164" s="202"/>
      <c r="D164" s="203" t="s">
        <v>68</v>
      </c>
      <c r="E164" s="204" t="s">
        <v>221</v>
      </c>
      <c r="F164" s="204" t="s">
        <v>262</v>
      </c>
      <c r="G164" s="202"/>
      <c r="H164" s="202"/>
      <c r="I164" s="205"/>
      <c r="J164" s="206">
        <f>BK164</f>
        <v>0</v>
      </c>
      <c r="K164" s="202"/>
      <c r="L164" s="207"/>
      <c r="M164" s="208"/>
      <c r="N164" s="209"/>
      <c r="O164" s="209"/>
      <c r="P164" s="210">
        <f>P165</f>
        <v>0</v>
      </c>
      <c r="Q164" s="209"/>
      <c r="R164" s="210">
        <f>R165</f>
        <v>0.0016800000000000001</v>
      </c>
      <c r="S164" s="209"/>
      <c r="T164" s="211">
        <f>T165</f>
        <v>0</v>
      </c>
      <c r="AR164" s="212" t="s">
        <v>155</v>
      </c>
      <c r="AT164" s="213" t="s">
        <v>68</v>
      </c>
      <c r="AU164" s="213" t="s">
        <v>69</v>
      </c>
      <c r="AY164" s="212" t="s">
        <v>139</v>
      </c>
      <c r="BK164" s="214">
        <f>BK165</f>
        <v>0</v>
      </c>
    </row>
    <row r="165" s="11" customFormat="1" ht="22.8" customHeight="1">
      <c r="B165" s="201"/>
      <c r="C165" s="202"/>
      <c r="D165" s="203" t="s">
        <v>68</v>
      </c>
      <c r="E165" s="215" t="s">
        <v>263</v>
      </c>
      <c r="F165" s="215" t="s">
        <v>264</v>
      </c>
      <c r="G165" s="202"/>
      <c r="H165" s="202"/>
      <c r="I165" s="205"/>
      <c r="J165" s="216">
        <f>BK165</f>
        <v>0</v>
      </c>
      <c r="K165" s="202"/>
      <c r="L165" s="207"/>
      <c r="M165" s="208"/>
      <c r="N165" s="209"/>
      <c r="O165" s="209"/>
      <c r="P165" s="210">
        <f>SUM(P166:P180)</f>
        <v>0</v>
      </c>
      <c r="Q165" s="209"/>
      <c r="R165" s="210">
        <f>SUM(R166:R180)</f>
        <v>0.0016800000000000001</v>
      </c>
      <c r="S165" s="209"/>
      <c r="T165" s="211">
        <f>SUM(T166:T180)</f>
        <v>0</v>
      </c>
      <c r="AR165" s="212" t="s">
        <v>155</v>
      </c>
      <c r="AT165" s="213" t="s">
        <v>68</v>
      </c>
      <c r="AU165" s="213" t="s">
        <v>76</v>
      </c>
      <c r="AY165" s="212" t="s">
        <v>139</v>
      </c>
      <c r="BK165" s="214">
        <f>SUM(BK166:BK180)</f>
        <v>0</v>
      </c>
    </row>
    <row r="166" s="1" customFormat="1" ht="24" customHeight="1">
      <c r="B166" s="36"/>
      <c r="C166" s="217" t="s">
        <v>423</v>
      </c>
      <c r="D166" s="217" t="s">
        <v>141</v>
      </c>
      <c r="E166" s="218" t="s">
        <v>626</v>
      </c>
      <c r="F166" s="219" t="s">
        <v>627</v>
      </c>
      <c r="G166" s="220" t="s">
        <v>254</v>
      </c>
      <c r="H166" s="221">
        <v>4</v>
      </c>
      <c r="I166" s="222"/>
      <c r="J166" s="223">
        <f>ROUND(I166*H166,2)</f>
        <v>0</v>
      </c>
      <c r="K166" s="219" t="s">
        <v>145</v>
      </c>
      <c r="L166" s="41"/>
      <c r="M166" s="224" t="s">
        <v>19</v>
      </c>
      <c r="N166" s="225" t="s">
        <v>40</v>
      </c>
      <c r="O166" s="81"/>
      <c r="P166" s="226">
        <f>O166*H166</f>
        <v>0</v>
      </c>
      <c r="Q166" s="226">
        <v>0.00021000000000000001</v>
      </c>
      <c r="R166" s="226">
        <f>Q166*H166</f>
        <v>0.00084000000000000003</v>
      </c>
      <c r="S166" s="226">
        <v>0</v>
      </c>
      <c r="T166" s="227">
        <f>S166*H166</f>
        <v>0</v>
      </c>
      <c r="AR166" s="228" t="s">
        <v>76</v>
      </c>
      <c r="AT166" s="228" t="s">
        <v>141</v>
      </c>
      <c r="AU166" s="228" t="s">
        <v>78</v>
      </c>
      <c r="AY166" s="15" t="s">
        <v>139</v>
      </c>
      <c r="BE166" s="229">
        <f>IF(N166="základní",J166,0)</f>
        <v>0</v>
      </c>
      <c r="BF166" s="229">
        <f>IF(N166="snížená",J166,0)</f>
        <v>0</v>
      </c>
      <c r="BG166" s="229">
        <f>IF(N166="zákl. přenesená",J166,0)</f>
        <v>0</v>
      </c>
      <c r="BH166" s="229">
        <f>IF(N166="sníž. přenesená",J166,0)</f>
        <v>0</v>
      </c>
      <c r="BI166" s="229">
        <f>IF(N166="nulová",J166,0)</f>
        <v>0</v>
      </c>
      <c r="BJ166" s="15" t="s">
        <v>76</v>
      </c>
      <c r="BK166" s="229">
        <f>ROUND(I166*H166,2)</f>
        <v>0</v>
      </c>
      <c r="BL166" s="15" t="s">
        <v>76</v>
      </c>
      <c r="BM166" s="228" t="s">
        <v>628</v>
      </c>
    </row>
    <row r="167" s="1" customFormat="1" ht="24" customHeight="1">
      <c r="B167" s="36"/>
      <c r="C167" s="244" t="s">
        <v>427</v>
      </c>
      <c r="D167" s="244" t="s">
        <v>221</v>
      </c>
      <c r="E167" s="245" t="s">
        <v>282</v>
      </c>
      <c r="F167" s="246" t="s">
        <v>629</v>
      </c>
      <c r="G167" s="247" t="s">
        <v>278</v>
      </c>
      <c r="H167" s="248">
        <v>4</v>
      </c>
      <c r="I167" s="249"/>
      <c r="J167" s="250">
        <f>ROUND(I167*H167,2)</f>
        <v>0</v>
      </c>
      <c r="K167" s="246" t="s">
        <v>19</v>
      </c>
      <c r="L167" s="251"/>
      <c r="M167" s="252" t="s">
        <v>19</v>
      </c>
      <c r="N167" s="253" t="s">
        <v>40</v>
      </c>
      <c r="O167" s="81"/>
      <c r="P167" s="226">
        <f>O167*H167</f>
        <v>0</v>
      </c>
      <c r="Q167" s="226">
        <v>0</v>
      </c>
      <c r="R167" s="226">
        <f>Q167*H167</f>
        <v>0</v>
      </c>
      <c r="S167" s="226">
        <v>0</v>
      </c>
      <c r="T167" s="227">
        <f>S167*H167</f>
        <v>0</v>
      </c>
      <c r="AR167" s="228" t="s">
        <v>78</v>
      </c>
      <c r="AT167" s="228" t="s">
        <v>221</v>
      </c>
      <c r="AU167" s="228" t="s">
        <v>78</v>
      </c>
      <c r="AY167" s="15" t="s">
        <v>139</v>
      </c>
      <c r="BE167" s="229">
        <f>IF(N167="základní",J167,0)</f>
        <v>0</v>
      </c>
      <c r="BF167" s="229">
        <f>IF(N167="snížená",J167,0)</f>
        <v>0</v>
      </c>
      <c r="BG167" s="229">
        <f>IF(N167="zákl. přenesená",J167,0)</f>
        <v>0</v>
      </c>
      <c r="BH167" s="229">
        <f>IF(N167="sníž. přenesená",J167,0)</f>
        <v>0</v>
      </c>
      <c r="BI167" s="229">
        <f>IF(N167="nulová",J167,0)</f>
        <v>0</v>
      </c>
      <c r="BJ167" s="15" t="s">
        <v>76</v>
      </c>
      <c r="BK167" s="229">
        <f>ROUND(I167*H167,2)</f>
        <v>0</v>
      </c>
      <c r="BL167" s="15" t="s">
        <v>76</v>
      </c>
      <c r="BM167" s="228" t="s">
        <v>630</v>
      </c>
    </row>
    <row r="168" s="12" customFormat="1">
      <c r="B168" s="233"/>
      <c r="C168" s="234"/>
      <c r="D168" s="230" t="s">
        <v>150</v>
      </c>
      <c r="E168" s="235" t="s">
        <v>19</v>
      </c>
      <c r="F168" s="236" t="s">
        <v>337</v>
      </c>
      <c r="G168" s="234"/>
      <c r="H168" s="237">
        <v>4</v>
      </c>
      <c r="I168" s="238"/>
      <c r="J168" s="234"/>
      <c r="K168" s="234"/>
      <c r="L168" s="239"/>
      <c r="M168" s="240"/>
      <c r="N168" s="241"/>
      <c r="O168" s="241"/>
      <c r="P168" s="241"/>
      <c r="Q168" s="241"/>
      <c r="R168" s="241"/>
      <c r="S168" s="241"/>
      <c r="T168" s="242"/>
      <c r="AT168" s="243" t="s">
        <v>150</v>
      </c>
      <c r="AU168" s="243" t="s">
        <v>78</v>
      </c>
      <c r="AV168" s="12" t="s">
        <v>78</v>
      </c>
      <c r="AW168" s="12" t="s">
        <v>31</v>
      </c>
      <c r="AX168" s="12" t="s">
        <v>69</v>
      </c>
      <c r="AY168" s="243" t="s">
        <v>139</v>
      </c>
    </row>
    <row r="169" s="1" customFormat="1" ht="24" customHeight="1">
      <c r="B169" s="36"/>
      <c r="C169" s="217" t="s">
        <v>431</v>
      </c>
      <c r="D169" s="217" t="s">
        <v>141</v>
      </c>
      <c r="E169" s="218" t="s">
        <v>420</v>
      </c>
      <c r="F169" s="219" t="s">
        <v>421</v>
      </c>
      <c r="G169" s="220" t="s">
        <v>254</v>
      </c>
      <c r="H169" s="221">
        <v>4</v>
      </c>
      <c r="I169" s="222"/>
      <c r="J169" s="223">
        <f>ROUND(I169*H169,2)</f>
        <v>0</v>
      </c>
      <c r="K169" s="219" t="s">
        <v>145</v>
      </c>
      <c r="L169" s="41"/>
      <c r="M169" s="224" t="s">
        <v>19</v>
      </c>
      <c r="N169" s="225" t="s">
        <v>40</v>
      </c>
      <c r="O169" s="81"/>
      <c r="P169" s="226">
        <f>O169*H169</f>
        <v>0</v>
      </c>
      <c r="Q169" s="226">
        <v>0.00021000000000000001</v>
      </c>
      <c r="R169" s="226">
        <f>Q169*H169</f>
        <v>0.00084000000000000003</v>
      </c>
      <c r="S169" s="226">
        <v>0</v>
      </c>
      <c r="T169" s="227">
        <f>S169*H169</f>
        <v>0</v>
      </c>
      <c r="AR169" s="228" t="s">
        <v>76</v>
      </c>
      <c r="AT169" s="228" t="s">
        <v>141</v>
      </c>
      <c r="AU169" s="228" t="s">
        <v>78</v>
      </c>
      <c r="AY169" s="15" t="s">
        <v>139</v>
      </c>
      <c r="BE169" s="229">
        <f>IF(N169="základní",J169,0)</f>
        <v>0</v>
      </c>
      <c r="BF169" s="229">
        <f>IF(N169="snížená",J169,0)</f>
        <v>0</v>
      </c>
      <c r="BG169" s="229">
        <f>IF(N169="zákl. přenesená",J169,0)</f>
        <v>0</v>
      </c>
      <c r="BH169" s="229">
        <f>IF(N169="sníž. přenesená",J169,0)</f>
        <v>0</v>
      </c>
      <c r="BI169" s="229">
        <f>IF(N169="nulová",J169,0)</f>
        <v>0</v>
      </c>
      <c r="BJ169" s="15" t="s">
        <v>76</v>
      </c>
      <c r="BK169" s="229">
        <f>ROUND(I169*H169,2)</f>
        <v>0</v>
      </c>
      <c r="BL169" s="15" t="s">
        <v>76</v>
      </c>
      <c r="BM169" s="228" t="s">
        <v>631</v>
      </c>
    </row>
    <row r="170" s="1" customFormat="1" ht="24" customHeight="1">
      <c r="B170" s="36"/>
      <c r="C170" s="244" t="s">
        <v>436</v>
      </c>
      <c r="D170" s="244" t="s">
        <v>221</v>
      </c>
      <c r="E170" s="245" t="s">
        <v>292</v>
      </c>
      <c r="F170" s="246" t="s">
        <v>425</v>
      </c>
      <c r="G170" s="247" t="s">
        <v>278</v>
      </c>
      <c r="H170" s="248">
        <v>4</v>
      </c>
      <c r="I170" s="249"/>
      <c r="J170" s="250">
        <f>ROUND(I170*H170,2)</f>
        <v>0</v>
      </c>
      <c r="K170" s="246" t="s">
        <v>19</v>
      </c>
      <c r="L170" s="251"/>
      <c r="M170" s="252" t="s">
        <v>19</v>
      </c>
      <c r="N170" s="253" t="s">
        <v>40</v>
      </c>
      <c r="O170" s="81"/>
      <c r="P170" s="226">
        <f>O170*H170</f>
        <v>0</v>
      </c>
      <c r="Q170" s="226">
        <v>0</v>
      </c>
      <c r="R170" s="226">
        <f>Q170*H170</f>
        <v>0</v>
      </c>
      <c r="S170" s="226">
        <v>0</v>
      </c>
      <c r="T170" s="227">
        <f>S170*H170</f>
        <v>0</v>
      </c>
      <c r="AR170" s="228" t="s">
        <v>78</v>
      </c>
      <c r="AT170" s="228" t="s">
        <v>221</v>
      </c>
      <c r="AU170" s="228" t="s">
        <v>78</v>
      </c>
      <c r="AY170" s="15" t="s">
        <v>139</v>
      </c>
      <c r="BE170" s="229">
        <f>IF(N170="základní",J170,0)</f>
        <v>0</v>
      </c>
      <c r="BF170" s="229">
        <f>IF(N170="snížená",J170,0)</f>
        <v>0</v>
      </c>
      <c r="BG170" s="229">
        <f>IF(N170="zákl. přenesená",J170,0)</f>
        <v>0</v>
      </c>
      <c r="BH170" s="229">
        <f>IF(N170="sníž. přenesená",J170,0)</f>
        <v>0</v>
      </c>
      <c r="BI170" s="229">
        <f>IF(N170="nulová",J170,0)</f>
        <v>0</v>
      </c>
      <c r="BJ170" s="15" t="s">
        <v>76</v>
      </c>
      <c r="BK170" s="229">
        <f>ROUND(I170*H170,2)</f>
        <v>0</v>
      </c>
      <c r="BL170" s="15" t="s">
        <v>76</v>
      </c>
      <c r="BM170" s="228" t="s">
        <v>632</v>
      </c>
    </row>
    <row r="171" s="12" customFormat="1">
      <c r="B171" s="233"/>
      <c r="C171" s="234"/>
      <c r="D171" s="230" t="s">
        <v>150</v>
      </c>
      <c r="E171" s="235" t="s">
        <v>19</v>
      </c>
      <c r="F171" s="236" t="s">
        <v>337</v>
      </c>
      <c r="G171" s="234"/>
      <c r="H171" s="237">
        <v>4</v>
      </c>
      <c r="I171" s="238"/>
      <c r="J171" s="234"/>
      <c r="K171" s="234"/>
      <c r="L171" s="239"/>
      <c r="M171" s="240"/>
      <c r="N171" s="241"/>
      <c r="O171" s="241"/>
      <c r="P171" s="241"/>
      <c r="Q171" s="241"/>
      <c r="R171" s="241"/>
      <c r="S171" s="241"/>
      <c r="T171" s="242"/>
      <c r="AT171" s="243" t="s">
        <v>150</v>
      </c>
      <c r="AU171" s="243" t="s">
        <v>78</v>
      </c>
      <c r="AV171" s="12" t="s">
        <v>78</v>
      </c>
      <c r="AW171" s="12" t="s">
        <v>31</v>
      </c>
      <c r="AX171" s="12" t="s">
        <v>69</v>
      </c>
      <c r="AY171" s="243" t="s">
        <v>139</v>
      </c>
    </row>
    <row r="172" s="1" customFormat="1" ht="16.5" customHeight="1">
      <c r="B172" s="36"/>
      <c r="C172" s="217" t="s">
        <v>440</v>
      </c>
      <c r="D172" s="217" t="s">
        <v>141</v>
      </c>
      <c r="E172" s="218" t="s">
        <v>428</v>
      </c>
      <c r="F172" s="219" t="s">
        <v>429</v>
      </c>
      <c r="G172" s="220" t="s">
        <v>254</v>
      </c>
      <c r="H172" s="221">
        <v>4</v>
      </c>
      <c r="I172" s="222"/>
      <c r="J172" s="223">
        <f>ROUND(I172*H172,2)</f>
        <v>0</v>
      </c>
      <c r="K172" s="219" t="s">
        <v>145</v>
      </c>
      <c r="L172" s="41"/>
      <c r="M172" s="224" t="s">
        <v>19</v>
      </c>
      <c r="N172" s="225" t="s">
        <v>40</v>
      </c>
      <c r="O172" s="81"/>
      <c r="P172" s="226">
        <f>O172*H172</f>
        <v>0</v>
      </c>
      <c r="Q172" s="226">
        <v>0</v>
      </c>
      <c r="R172" s="226">
        <f>Q172*H172</f>
        <v>0</v>
      </c>
      <c r="S172" s="226">
        <v>0</v>
      </c>
      <c r="T172" s="227">
        <f>S172*H172</f>
        <v>0</v>
      </c>
      <c r="AR172" s="228" t="s">
        <v>76</v>
      </c>
      <c r="AT172" s="228" t="s">
        <v>141</v>
      </c>
      <c r="AU172" s="228" t="s">
        <v>78</v>
      </c>
      <c r="AY172" s="15" t="s">
        <v>139</v>
      </c>
      <c r="BE172" s="229">
        <f>IF(N172="základní",J172,0)</f>
        <v>0</v>
      </c>
      <c r="BF172" s="229">
        <f>IF(N172="snížená",J172,0)</f>
        <v>0</v>
      </c>
      <c r="BG172" s="229">
        <f>IF(N172="zákl. přenesená",J172,0)</f>
        <v>0</v>
      </c>
      <c r="BH172" s="229">
        <f>IF(N172="sníž. přenesená",J172,0)</f>
        <v>0</v>
      </c>
      <c r="BI172" s="229">
        <f>IF(N172="nulová",J172,0)</f>
        <v>0</v>
      </c>
      <c r="BJ172" s="15" t="s">
        <v>76</v>
      </c>
      <c r="BK172" s="229">
        <f>ROUND(I172*H172,2)</f>
        <v>0</v>
      </c>
      <c r="BL172" s="15" t="s">
        <v>76</v>
      </c>
      <c r="BM172" s="228" t="s">
        <v>633</v>
      </c>
    </row>
    <row r="173" s="1" customFormat="1" ht="24" customHeight="1">
      <c r="B173" s="36"/>
      <c r="C173" s="244" t="s">
        <v>634</v>
      </c>
      <c r="D173" s="244" t="s">
        <v>221</v>
      </c>
      <c r="E173" s="245" t="s">
        <v>409</v>
      </c>
      <c r="F173" s="246" t="s">
        <v>433</v>
      </c>
      <c r="G173" s="247" t="s">
        <v>278</v>
      </c>
      <c r="H173" s="248">
        <v>4</v>
      </c>
      <c r="I173" s="249"/>
      <c r="J173" s="250">
        <f>ROUND(I173*H173,2)</f>
        <v>0</v>
      </c>
      <c r="K173" s="246" t="s">
        <v>19</v>
      </c>
      <c r="L173" s="251"/>
      <c r="M173" s="252" t="s">
        <v>19</v>
      </c>
      <c r="N173" s="253" t="s">
        <v>40</v>
      </c>
      <c r="O173" s="81"/>
      <c r="P173" s="226">
        <f>O173*H173</f>
        <v>0</v>
      </c>
      <c r="Q173" s="226">
        <v>0</v>
      </c>
      <c r="R173" s="226">
        <f>Q173*H173</f>
        <v>0</v>
      </c>
      <c r="S173" s="226">
        <v>0</v>
      </c>
      <c r="T173" s="227">
        <f>S173*H173</f>
        <v>0</v>
      </c>
      <c r="AR173" s="228" t="s">
        <v>78</v>
      </c>
      <c r="AT173" s="228" t="s">
        <v>221</v>
      </c>
      <c r="AU173" s="228" t="s">
        <v>78</v>
      </c>
      <c r="AY173" s="15" t="s">
        <v>139</v>
      </c>
      <c r="BE173" s="229">
        <f>IF(N173="základní",J173,0)</f>
        <v>0</v>
      </c>
      <c r="BF173" s="229">
        <f>IF(N173="snížená",J173,0)</f>
        <v>0</v>
      </c>
      <c r="BG173" s="229">
        <f>IF(N173="zákl. přenesená",J173,0)</f>
        <v>0</v>
      </c>
      <c r="BH173" s="229">
        <f>IF(N173="sníž. přenesená",J173,0)</f>
        <v>0</v>
      </c>
      <c r="BI173" s="229">
        <f>IF(N173="nulová",J173,0)</f>
        <v>0</v>
      </c>
      <c r="BJ173" s="15" t="s">
        <v>76</v>
      </c>
      <c r="BK173" s="229">
        <f>ROUND(I173*H173,2)</f>
        <v>0</v>
      </c>
      <c r="BL173" s="15" t="s">
        <v>76</v>
      </c>
      <c r="BM173" s="228" t="s">
        <v>635</v>
      </c>
    </row>
    <row r="174" s="12" customFormat="1">
      <c r="B174" s="233"/>
      <c r="C174" s="234"/>
      <c r="D174" s="230" t="s">
        <v>150</v>
      </c>
      <c r="E174" s="235" t="s">
        <v>19</v>
      </c>
      <c r="F174" s="236" t="s">
        <v>337</v>
      </c>
      <c r="G174" s="234"/>
      <c r="H174" s="237">
        <v>4</v>
      </c>
      <c r="I174" s="238"/>
      <c r="J174" s="234"/>
      <c r="K174" s="234"/>
      <c r="L174" s="239"/>
      <c r="M174" s="240"/>
      <c r="N174" s="241"/>
      <c r="O174" s="241"/>
      <c r="P174" s="241"/>
      <c r="Q174" s="241"/>
      <c r="R174" s="241"/>
      <c r="S174" s="241"/>
      <c r="T174" s="242"/>
      <c r="AT174" s="243" t="s">
        <v>150</v>
      </c>
      <c r="AU174" s="243" t="s">
        <v>78</v>
      </c>
      <c r="AV174" s="12" t="s">
        <v>78</v>
      </c>
      <c r="AW174" s="12" t="s">
        <v>31</v>
      </c>
      <c r="AX174" s="12" t="s">
        <v>69</v>
      </c>
      <c r="AY174" s="243" t="s">
        <v>139</v>
      </c>
    </row>
    <row r="175" s="1" customFormat="1" ht="16.5" customHeight="1">
      <c r="B175" s="36"/>
      <c r="C175" s="217" t="s">
        <v>636</v>
      </c>
      <c r="D175" s="217" t="s">
        <v>141</v>
      </c>
      <c r="E175" s="218" t="s">
        <v>437</v>
      </c>
      <c r="F175" s="219" t="s">
        <v>438</v>
      </c>
      <c r="G175" s="220" t="s">
        <v>254</v>
      </c>
      <c r="H175" s="221">
        <v>16</v>
      </c>
      <c r="I175" s="222"/>
      <c r="J175" s="223">
        <f>ROUND(I175*H175,2)</f>
        <v>0</v>
      </c>
      <c r="K175" s="219" t="s">
        <v>145</v>
      </c>
      <c r="L175" s="41"/>
      <c r="M175" s="224" t="s">
        <v>19</v>
      </c>
      <c r="N175" s="225" t="s">
        <v>40</v>
      </c>
      <c r="O175" s="81"/>
      <c r="P175" s="226">
        <f>O175*H175</f>
        <v>0</v>
      </c>
      <c r="Q175" s="226">
        <v>0</v>
      </c>
      <c r="R175" s="226">
        <f>Q175*H175</f>
        <v>0</v>
      </c>
      <c r="S175" s="226">
        <v>0</v>
      </c>
      <c r="T175" s="227">
        <f>S175*H175</f>
        <v>0</v>
      </c>
      <c r="AR175" s="228" t="s">
        <v>76</v>
      </c>
      <c r="AT175" s="228" t="s">
        <v>141</v>
      </c>
      <c r="AU175" s="228" t="s">
        <v>78</v>
      </c>
      <c r="AY175" s="15" t="s">
        <v>139</v>
      </c>
      <c r="BE175" s="229">
        <f>IF(N175="základní",J175,0)</f>
        <v>0</v>
      </c>
      <c r="BF175" s="229">
        <f>IF(N175="snížená",J175,0)</f>
        <v>0</v>
      </c>
      <c r="BG175" s="229">
        <f>IF(N175="zákl. přenesená",J175,0)</f>
        <v>0</v>
      </c>
      <c r="BH175" s="229">
        <f>IF(N175="sníž. přenesená",J175,0)</f>
        <v>0</v>
      </c>
      <c r="BI175" s="229">
        <f>IF(N175="nulová",J175,0)</f>
        <v>0</v>
      </c>
      <c r="BJ175" s="15" t="s">
        <v>76</v>
      </c>
      <c r="BK175" s="229">
        <f>ROUND(I175*H175,2)</f>
        <v>0</v>
      </c>
      <c r="BL175" s="15" t="s">
        <v>76</v>
      </c>
      <c r="BM175" s="228" t="s">
        <v>637</v>
      </c>
    </row>
    <row r="176" s="1" customFormat="1" ht="24" customHeight="1">
      <c r="B176" s="36"/>
      <c r="C176" s="244" t="s">
        <v>638</v>
      </c>
      <c r="D176" s="244" t="s">
        <v>221</v>
      </c>
      <c r="E176" s="245" t="s">
        <v>416</v>
      </c>
      <c r="F176" s="246" t="s">
        <v>442</v>
      </c>
      <c r="G176" s="247" t="s">
        <v>278</v>
      </c>
      <c r="H176" s="248">
        <v>16</v>
      </c>
      <c r="I176" s="249"/>
      <c r="J176" s="250">
        <f>ROUND(I176*H176,2)</f>
        <v>0</v>
      </c>
      <c r="K176" s="246" t="s">
        <v>19</v>
      </c>
      <c r="L176" s="251"/>
      <c r="M176" s="252" t="s">
        <v>19</v>
      </c>
      <c r="N176" s="253" t="s">
        <v>40</v>
      </c>
      <c r="O176" s="81"/>
      <c r="P176" s="226">
        <f>O176*H176</f>
        <v>0</v>
      </c>
      <c r="Q176" s="226">
        <v>0</v>
      </c>
      <c r="R176" s="226">
        <f>Q176*H176</f>
        <v>0</v>
      </c>
      <c r="S176" s="226">
        <v>0</v>
      </c>
      <c r="T176" s="227">
        <f>S176*H176</f>
        <v>0</v>
      </c>
      <c r="AR176" s="228" t="s">
        <v>78</v>
      </c>
      <c r="AT176" s="228" t="s">
        <v>221</v>
      </c>
      <c r="AU176" s="228" t="s">
        <v>78</v>
      </c>
      <c r="AY176" s="15" t="s">
        <v>139</v>
      </c>
      <c r="BE176" s="229">
        <f>IF(N176="základní",J176,0)</f>
        <v>0</v>
      </c>
      <c r="BF176" s="229">
        <f>IF(N176="snížená",J176,0)</f>
        <v>0</v>
      </c>
      <c r="BG176" s="229">
        <f>IF(N176="zákl. přenesená",J176,0)</f>
        <v>0</v>
      </c>
      <c r="BH176" s="229">
        <f>IF(N176="sníž. přenesená",J176,0)</f>
        <v>0</v>
      </c>
      <c r="BI176" s="229">
        <f>IF(N176="nulová",J176,0)</f>
        <v>0</v>
      </c>
      <c r="BJ176" s="15" t="s">
        <v>76</v>
      </c>
      <c r="BK176" s="229">
        <f>ROUND(I176*H176,2)</f>
        <v>0</v>
      </c>
      <c r="BL176" s="15" t="s">
        <v>76</v>
      </c>
      <c r="BM176" s="228" t="s">
        <v>639</v>
      </c>
    </row>
    <row r="177" s="12" customFormat="1">
      <c r="B177" s="233"/>
      <c r="C177" s="234"/>
      <c r="D177" s="230" t="s">
        <v>150</v>
      </c>
      <c r="E177" s="235" t="s">
        <v>19</v>
      </c>
      <c r="F177" s="236" t="s">
        <v>640</v>
      </c>
      <c r="G177" s="234"/>
      <c r="H177" s="237">
        <v>16</v>
      </c>
      <c r="I177" s="238"/>
      <c r="J177" s="234"/>
      <c r="K177" s="234"/>
      <c r="L177" s="239"/>
      <c r="M177" s="240"/>
      <c r="N177" s="241"/>
      <c r="O177" s="241"/>
      <c r="P177" s="241"/>
      <c r="Q177" s="241"/>
      <c r="R177" s="241"/>
      <c r="S177" s="241"/>
      <c r="T177" s="242"/>
      <c r="AT177" s="243" t="s">
        <v>150</v>
      </c>
      <c r="AU177" s="243" t="s">
        <v>78</v>
      </c>
      <c r="AV177" s="12" t="s">
        <v>78</v>
      </c>
      <c r="AW177" s="12" t="s">
        <v>31</v>
      </c>
      <c r="AX177" s="12" t="s">
        <v>69</v>
      </c>
      <c r="AY177" s="243" t="s">
        <v>139</v>
      </c>
    </row>
    <row r="178" s="1" customFormat="1" ht="16.5" customHeight="1">
      <c r="B178" s="36"/>
      <c r="C178" s="217" t="s">
        <v>641</v>
      </c>
      <c r="D178" s="217" t="s">
        <v>141</v>
      </c>
      <c r="E178" s="218" t="s">
        <v>492</v>
      </c>
      <c r="F178" s="219" t="s">
        <v>493</v>
      </c>
      <c r="G178" s="220" t="s">
        <v>254</v>
      </c>
      <c r="H178" s="221">
        <v>14</v>
      </c>
      <c r="I178" s="222"/>
      <c r="J178" s="223">
        <f>ROUND(I178*H178,2)</f>
        <v>0</v>
      </c>
      <c r="K178" s="219" t="s">
        <v>145</v>
      </c>
      <c r="L178" s="41"/>
      <c r="M178" s="224" t="s">
        <v>19</v>
      </c>
      <c r="N178" s="225" t="s">
        <v>40</v>
      </c>
      <c r="O178" s="81"/>
      <c r="P178" s="226">
        <f>O178*H178</f>
        <v>0</v>
      </c>
      <c r="Q178" s="226">
        <v>0</v>
      </c>
      <c r="R178" s="226">
        <f>Q178*H178</f>
        <v>0</v>
      </c>
      <c r="S178" s="226">
        <v>0</v>
      </c>
      <c r="T178" s="227">
        <f>S178*H178</f>
        <v>0</v>
      </c>
      <c r="AR178" s="228" t="s">
        <v>76</v>
      </c>
      <c r="AT178" s="228" t="s">
        <v>141</v>
      </c>
      <c r="AU178" s="228" t="s">
        <v>78</v>
      </c>
      <c r="AY178" s="15" t="s">
        <v>139</v>
      </c>
      <c r="BE178" s="229">
        <f>IF(N178="základní",J178,0)</f>
        <v>0</v>
      </c>
      <c r="BF178" s="229">
        <f>IF(N178="snížená",J178,0)</f>
        <v>0</v>
      </c>
      <c r="BG178" s="229">
        <f>IF(N178="zákl. přenesená",J178,0)</f>
        <v>0</v>
      </c>
      <c r="BH178" s="229">
        <f>IF(N178="sníž. přenesená",J178,0)</f>
        <v>0</v>
      </c>
      <c r="BI178" s="229">
        <f>IF(N178="nulová",J178,0)</f>
        <v>0</v>
      </c>
      <c r="BJ178" s="15" t="s">
        <v>76</v>
      </c>
      <c r="BK178" s="229">
        <f>ROUND(I178*H178,2)</f>
        <v>0</v>
      </c>
      <c r="BL178" s="15" t="s">
        <v>76</v>
      </c>
      <c r="BM178" s="228" t="s">
        <v>642</v>
      </c>
    </row>
    <row r="179" s="1" customFormat="1" ht="24" customHeight="1">
      <c r="B179" s="36"/>
      <c r="C179" s="244" t="s">
        <v>643</v>
      </c>
      <c r="D179" s="244" t="s">
        <v>221</v>
      </c>
      <c r="E179" s="245" t="s">
        <v>424</v>
      </c>
      <c r="F179" s="246" t="s">
        <v>442</v>
      </c>
      <c r="G179" s="247" t="s">
        <v>278</v>
      </c>
      <c r="H179" s="248">
        <v>14</v>
      </c>
      <c r="I179" s="249"/>
      <c r="J179" s="250">
        <f>ROUND(I179*H179,2)</f>
        <v>0</v>
      </c>
      <c r="K179" s="246" t="s">
        <v>19</v>
      </c>
      <c r="L179" s="251"/>
      <c r="M179" s="252" t="s">
        <v>19</v>
      </c>
      <c r="N179" s="253" t="s">
        <v>40</v>
      </c>
      <c r="O179" s="81"/>
      <c r="P179" s="226">
        <f>O179*H179</f>
        <v>0</v>
      </c>
      <c r="Q179" s="226">
        <v>0</v>
      </c>
      <c r="R179" s="226">
        <f>Q179*H179</f>
        <v>0</v>
      </c>
      <c r="S179" s="226">
        <v>0</v>
      </c>
      <c r="T179" s="227">
        <f>S179*H179</f>
        <v>0</v>
      </c>
      <c r="AR179" s="228" t="s">
        <v>78</v>
      </c>
      <c r="AT179" s="228" t="s">
        <v>221</v>
      </c>
      <c r="AU179" s="228" t="s">
        <v>78</v>
      </c>
      <c r="AY179" s="15" t="s">
        <v>139</v>
      </c>
      <c r="BE179" s="229">
        <f>IF(N179="základní",J179,0)</f>
        <v>0</v>
      </c>
      <c r="BF179" s="229">
        <f>IF(N179="snížená",J179,0)</f>
        <v>0</v>
      </c>
      <c r="BG179" s="229">
        <f>IF(N179="zákl. přenesená",J179,0)</f>
        <v>0</v>
      </c>
      <c r="BH179" s="229">
        <f>IF(N179="sníž. přenesená",J179,0)</f>
        <v>0</v>
      </c>
      <c r="BI179" s="229">
        <f>IF(N179="nulová",J179,0)</f>
        <v>0</v>
      </c>
      <c r="BJ179" s="15" t="s">
        <v>76</v>
      </c>
      <c r="BK179" s="229">
        <f>ROUND(I179*H179,2)</f>
        <v>0</v>
      </c>
      <c r="BL179" s="15" t="s">
        <v>76</v>
      </c>
      <c r="BM179" s="228" t="s">
        <v>644</v>
      </c>
    </row>
    <row r="180" s="12" customFormat="1">
      <c r="B180" s="233"/>
      <c r="C180" s="234"/>
      <c r="D180" s="230" t="s">
        <v>150</v>
      </c>
      <c r="E180" s="235" t="s">
        <v>19</v>
      </c>
      <c r="F180" s="236" t="s">
        <v>645</v>
      </c>
      <c r="G180" s="234"/>
      <c r="H180" s="237">
        <v>14</v>
      </c>
      <c r="I180" s="238"/>
      <c r="J180" s="234"/>
      <c r="K180" s="234"/>
      <c r="L180" s="239"/>
      <c r="M180" s="255"/>
      <c r="N180" s="256"/>
      <c r="O180" s="256"/>
      <c r="P180" s="256"/>
      <c r="Q180" s="256"/>
      <c r="R180" s="256"/>
      <c r="S180" s="256"/>
      <c r="T180" s="257"/>
      <c r="AT180" s="243" t="s">
        <v>150</v>
      </c>
      <c r="AU180" s="243" t="s">
        <v>78</v>
      </c>
      <c r="AV180" s="12" t="s">
        <v>78</v>
      </c>
      <c r="AW180" s="12" t="s">
        <v>31</v>
      </c>
      <c r="AX180" s="12" t="s">
        <v>69</v>
      </c>
      <c r="AY180" s="243" t="s">
        <v>139</v>
      </c>
    </row>
    <row r="181" s="1" customFormat="1" ht="6.96" customHeight="1">
      <c r="B181" s="56"/>
      <c r="C181" s="57"/>
      <c r="D181" s="57"/>
      <c r="E181" s="57"/>
      <c r="F181" s="57"/>
      <c r="G181" s="57"/>
      <c r="H181" s="57"/>
      <c r="I181" s="168"/>
      <c r="J181" s="57"/>
      <c r="K181" s="57"/>
      <c r="L181" s="41"/>
    </row>
  </sheetData>
  <sheetProtection sheet="1" autoFilter="0" formatColumns="0" formatRows="0" objects="1" scenarios="1" spinCount="100000" saltValue="PD+q7BL+OvGSA54oGe0eV92sVYKLGFKgNnwBTwxVVPDrSRxOQCAQnj1BwuVlf3t7UW51eTyECJ31D5vjYZefpg==" hashValue="t+OiV18D38ShCxsTUuyZ7RiLkgM45WRIUUJ/xaW3sTWC7fFIcdxpglcEUqi07tpEZH8+zhiD0qs7CUic3iYffA==" algorithmName="SHA-512" password="CC35"/>
  <autoFilter ref="C92:K180"/>
  <mergeCells count="12">
    <mergeCell ref="E7:H7"/>
    <mergeCell ref="E9:H9"/>
    <mergeCell ref="E11:H11"/>
    <mergeCell ref="E20:H20"/>
    <mergeCell ref="E29:H29"/>
    <mergeCell ref="E50:H50"/>
    <mergeCell ref="E52:H52"/>
    <mergeCell ref="E54:H54"/>
    <mergeCell ref="E81:H81"/>
    <mergeCell ref="E83:H83"/>
    <mergeCell ref="E85:H8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50.83" customWidth="1"/>
    <col min="7" max="7" width="7" customWidth="1"/>
    <col min="8" max="8" width="11.5" customWidth="1"/>
    <col min="9" max="9" width="20.17" style="135"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5" t="s">
        <v>95</v>
      </c>
    </row>
    <row r="3" ht="6.96" customHeight="1">
      <c r="B3" s="136"/>
      <c r="C3" s="137"/>
      <c r="D3" s="137"/>
      <c r="E3" s="137"/>
      <c r="F3" s="137"/>
      <c r="G3" s="137"/>
      <c r="H3" s="137"/>
      <c r="I3" s="138"/>
      <c r="J3" s="137"/>
      <c r="K3" s="137"/>
      <c r="L3" s="18"/>
      <c r="AT3" s="15" t="s">
        <v>78</v>
      </c>
    </row>
    <row r="4" ht="24.96" customHeight="1">
      <c r="B4" s="18"/>
      <c r="D4" s="139" t="s">
        <v>105</v>
      </c>
      <c r="L4" s="18"/>
      <c r="M4" s="140" t="s">
        <v>10</v>
      </c>
      <c r="AT4" s="15" t="s">
        <v>4</v>
      </c>
    </row>
    <row r="5" ht="6.96" customHeight="1">
      <c r="B5" s="18"/>
      <c r="L5" s="18"/>
    </row>
    <row r="6" ht="12" customHeight="1">
      <c r="B6" s="18"/>
      <c r="D6" s="141" t="s">
        <v>16</v>
      </c>
      <c r="L6" s="18"/>
    </row>
    <row r="7" ht="16.5" customHeight="1">
      <c r="B7" s="18"/>
      <c r="E7" s="142" t="str">
        <f>'Rekapitulace stavby'!K6</f>
        <v>Oprava topného systému a kalového hospodářství na ČOV Vrchlabí - Podhůří</v>
      </c>
      <c r="F7" s="141"/>
      <c r="G7" s="141"/>
      <c r="H7" s="141"/>
      <c r="L7" s="18"/>
    </row>
    <row r="8" ht="12" customHeight="1">
      <c r="B8" s="18"/>
      <c r="D8" s="141" t="s">
        <v>106</v>
      </c>
      <c r="L8" s="18"/>
    </row>
    <row r="9" s="1" customFormat="1" ht="16.5" customHeight="1">
      <c r="B9" s="41"/>
      <c r="E9" s="142" t="s">
        <v>107</v>
      </c>
      <c r="F9" s="1"/>
      <c r="G9" s="1"/>
      <c r="H9" s="1"/>
      <c r="I9" s="143"/>
      <c r="L9" s="41"/>
    </row>
    <row r="10" s="1" customFormat="1" ht="12" customHeight="1">
      <c r="B10" s="41"/>
      <c r="D10" s="141" t="s">
        <v>108</v>
      </c>
      <c r="I10" s="143"/>
      <c r="L10" s="41"/>
    </row>
    <row r="11" s="1" customFormat="1" ht="36.96" customHeight="1">
      <c r="B11" s="41"/>
      <c r="E11" s="144" t="s">
        <v>646</v>
      </c>
      <c r="F11" s="1"/>
      <c r="G11" s="1"/>
      <c r="H11" s="1"/>
      <c r="I11" s="143"/>
      <c r="L11" s="41"/>
    </row>
    <row r="12" s="1" customFormat="1">
      <c r="B12" s="41"/>
      <c r="I12" s="143"/>
      <c r="L12" s="41"/>
    </row>
    <row r="13" s="1" customFormat="1" ht="12" customHeight="1">
      <c r="B13" s="41"/>
      <c r="D13" s="141" t="s">
        <v>18</v>
      </c>
      <c r="F13" s="130" t="s">
        <v>19</v>
      </c>
      <c r="I13" s="145" t="s">
        <v>20</v>
      </c>
      <c r="J13" s="130" t="s">
        <v>19</v>
      </c>
      <c r="L13" s="41"/>
    </row>
    <row r="14" s="1" customFormat="1" ht="12" customHeight="1">
      <c r="B14" s="41"/>
      <c r="D14" s="141" t="s">
        <v>21</v>
      </c>
      <c r="F14" s="130" t="s">
        <v>22</v>
      </c>
      <c r="I14" s="145" t="s">
        <v>23</v>
      </c>
      <c r="J14" s="146" t="str">
        <f>'Rekapitulace stavby'!AN8</f>
        <v>27. 5. 2019</v>
      </c>
      <c r="L14" s="41"/>
    </row>
    <row r="15" s="1" customFormat="1" ht="10.8" customHeight="1">
      <c r="B15" s="41"/>
      <c r="I15" s="143"/>
      <c r="L15" s="41"/>
    </row>
    <row r="16" s="1" customFormat="1" ht="12" customHeight="1">
      <c r="B16" s="41"/>
      <c r="D16" s="141" t="s">
        <v>25</v>
      </c>
      <c r="I16" s="145" t="s">
        <v>26</v>
      </c>
      <c r="J16" s="130" t="str">
        <f>IF('Rekapitulace stavby'!AN10="","",'Rekapitulace stavby'!AN10)</f>
        <v/>
      </c>
      <c r="L16" s="41"/>
    </row>
    <row r="17" s="1" customFormat="1" ht="18" customHeight="1">
      <c r="B17" s="41"/>
      <c r="E17" s="130" t="str">
        <f>IF('Rekapitulace stavby'!E11="","",'Rekapitulace stavby'!E11)</f>
        <v xml:space="preserve"> </v>
      </c>
      <c r="I17" s="145" t="s">
        <v>27</v>
      </c>
      <c r="J17" s="130" t="str">
        <f>IF('Rekapitulace stavby'!AN11="","",'Rekapitulace stavby'!AN11)</f>
        <v/>
      </c>
      <c r="L17" s="41"/>
    </row>
    <row r="18" s="1" customFormat="1" ht="6.96" customHeight="1">
      <c r="B18" s="41"/>
      <c r="I18" s="143"/>
      <c r="L18" s="41"/>
    </row>
    <row r="19" s="1" customFormat="1" ht="12" customHeight="1">
      <c r="B19" s="41"/>
      <c r="D19" s="141" t="s">
        <v>28</v>
      </c>
      <c r="I19" s="145" t="s">
        <v>26</v>
      </c>
      <c r="J19" s="31" t="str">
        <f>'Rekapitulace stavby'!AN13</f>
        <v>Vyplň údaj</v>
      </c>
      <c r="L19" s="41"/>
    </row>
    <row r="20" s="1" customFormat="1" ht="18" customHeight="1">
      <c r="B20" s="41"/>
      <c r="E20" s="31" t="str">
        <f>'Rekapitulace stavby'!E14</f>
        <v>Vyplň údaj</v>
      </c>
      <c r="F20" s="130"/>
      <c r="G20" s="130"/>
      <c r="H20" s="130"/>
      <c r="I20" s="145" t="s">
        <v>27</v>
      </c>
      <c r="J20" s="31" t="str">
        <f>'Rekapitulace stavby'!AN14</f>
        <v>Vyplň údaj</v>
      </c>
      <c r="L20" s="41"/>
    </row>
    <row r="21" s="1" customFormat="1" ht="6.96" customHeight="1">
      <c r="B21" s="41"/>
      <c r="I21" s="143"/>
      <c r="L21" s="41"/>
    </row>
    <row r="22" s="1" customFormat="1" ht="12" customHeight="1">
      <c r="B22" s="41"/>
      <c r="D22" s="141" t="s">
        <v>30</v>
      </c>
      <c r="I22" s="145" t="s">
        <v>26</v>
      </c>
      <c r="J22" s="130" t="str">
        <f>IF('Rekapitulace stavby'!AN16="","",'Rekapitulace stavby'!AN16)</f>
        <v/>
      </c>
      <c r="L22" s="41"/>
    </row>
    <row r="23" s="1" customFormat="1" ht="18" customHeight="1">
      <c r="B23" s="41"/>
      <c r="E23" s="130" t="str">
        <f>IF('Rekapitulace stavby'!E17="","",'Rekapitulace stavby'!E17)</f>
        <v xml:space="preserve"> </v>
      </c>
      <c r="I23" s="145" t="s">
        <v>27</v>
      </c>
      <c r="J23" s="130" t="str">
        <f>IF('Rekapitulace stavby'!AN17="","",'Rekapitulace stavby'!AN17)</f>
        <v/>
      </c>
      <c r="L23" s="41"/>
    </row>
    <row r="24" s="1" customFormat="1" ht="6.96" customHeight="1">
      <c r="B24" s="41"/>
      <c r="I24" s="143"/>
      <c r="L24" s="41"/>
    </row>
    <row r="25" s="1" customFormat="1" ht="12" customHeight="1">
      <c r="B25" s="41"/>
      <c r="D25" s="141" t="s">
        <v>32</v>
      </c>
      <c r="I25" s="145" t="s">
        <v>26</v>
      </c>
      <c r="J25" s="130" t="str">
        <f>IF('Rekapitulace stavby'!AN19="","",'Rekapitulace stavby'!AN19)</f>
        <v/>
      </c>
      <c r="L25" s="41"/>
    </row>
    <row r="26" s="1" customFormat="1" ht="18" customHeight="1">
      <c r="B26" s="41"/>
      <c r="E26" s="130" t="str">
        <f>IF('Rekapitulace stavby'!E20="","",'Rekapitulace stavby'!E20)</f>
        <v xml:space="preserve"> </v>
      </c>
      <c r="I26" s="145" t="s">
        <v>27</v>
      </c>
      <c r="J26" s="130" t="str">
        <f>IF('Rekapitulace stavby'!AN20="","",'Rekapitulace stavby'!AN20)</f>
        <v/>
      </c>
      <c r="L26" s="41"/>
    </row>
    <row r="27" s="1" customFormat="1" ht="6.96" customHeight="1">
      <c r="B27" s="41"/>
      <c r="I27" s="143"/>
      <c r="L27" s="41"/>
    </row>
    <row r="28" s="1" customFormat="1" ht="12" customHeight="1">
      <c r="B28" s="41"/>
      <c r="D28" s="141" t="s">
        <v>33</v>
      </c>
      <c r="I28" s="143"/>
      <c r="L28" s="41"/>
    </row>
    <row r="29" s="7" customFormat="1" ht="16.5" customHeight="1">
      <c r="B29" s="147"/>
      <c r="E29" s="148" t="s">
        <v>19</v>
      </c>
      <c r="F29" s="148"/>
      <c r="G29" s="148"/>
      <c r="H29" s="148"/>
      <c r="I29" s="149"/>
      <c r="L29" s="147"/>
    </row>
    <row r="30" s="1" customFormat="1" ht="6.96" customHeight="1">
      <c r="B30" s="41"/>
      <c r="I30" s="143"/>
      <c r="L30" s="41"/>
    </row>
    <row r="31" s="1" customFormat="1" ht="6.96" customHeight="1">
      <c r="B31" s="41"/>
      <c r="D31" s="73"/>
      <c r="E31" s="73"/>
      <c r="F31" s="73"/>
      <c r="G31" s="73"/>
      <c r="H31" s="73"/>
      <c r="I31" s="150"/>
      <c r="J31" s="73"/>
      <c r="K31" s="73"/>
      <c r="L31" s="41"/>
    </row>
    <row r="32" s="1" customFormat="1" ht="25.44" customHeight="1">
      <c r="B32" s="41"/>
      <c r="D32" s="151" t="s">
        <v>35</v>
      </c>
      <c r="I32" s="143"/>
      <c r="J32" s="152">
        <f>ROUND(J88, 2)</f>
        <v>0</v>
      </c>
      <c r="L32" s="41"/>
    </row>
    <row r="33" s="1" customFormat="1" ht="6.96" customHeight="1">
      <c r="B33" s="41"/>
      <c r="D33" s="73"/>
      <c r="E33" s="73"/>
      <c r="F33" s="73"/>
      <c r="G33" s="73"/>
      <c r="H33" s="73"/>
      <c r="I33" s="150"/>
      <c r="J33" s="73"/>
      <c r="K33" s="73"/>
      <c r="L33" s="41"/>
    </row>
    <row r="34" s="1" customFormat="1" ht="14.4" customHeight="1">
      <c r="B34" s="41"/>
      <c r="F34" s="153" t="s">
        <v>37</v>
      </c>
      <c r="I34" s="154" t="s">
        <v>36</v>
      </c>
      <c r="J34" s="153" t="s">
        <v>38</v>
      </c>
      <c r="L34" s="41"/>
    </row>
    <row r="35" s="1" customFormat="1" ht="14.4" customHeight="1">
      <c r="B35" s="41"/>
      <c r="D35" s="155" t="s">
        <v>39</v>
      </c>
      <c r="E35" s="141" t="s">
        <v>40</v>
      </c>
      <c r="F35" s="156">
        <f>ROUND((SUM(BE88:BE109)),  2)</f>
        <v>0</v>
      </c>
      <c r="I35" s="157">
        <v>0.20999999999999999</v>
      </c>
      <c r="J35" s="156">
        <f>ROUND(((SUM(BE88:BE109))*I35),  2)</f>
        <v>0</v>
      </c>
      <c r="L35" s="41"/>
    </row>
    <row r="36" s="1" customFormat="1" ht="14.4" customHeight="1">
      <c r="B36" s="41"/>
      <c r="E36" s="141" t="s">
        <v>41</v>
      </c>
      <c r="F36" s="156">
        <f>ROUND((SUM(BF88:BF109)),  2)</f>
        <v>0</v>
      </c>
      <c r="I36" s="157">
        <v>0.14999999999999999</v>
      </c>
      <c r="J36" s="156">
        <f>ROUND(((SUM(BF88:BF109))*I36),  2)</f>
        <v>0</v>
      </c>
      <c r="L36" s="41"/>
    </row>
    <row r="37" hidden="1" s="1" customFormat="1" ht="14.4" customHeight="1">
      <c r="B37" s="41"/>
      <c r="E37" s="141" t="s">
        <v>42</v>
      </c>
      <c r="F37" s="156">
        <f>ROUND((SUM(BG88:BG109)),  2)</f>
        <v>0</v>
      </c>
      <c r="I37" s="157">
        <v>0.20999999999999999</v>
      </c>
      <c r="J37" s="156">
        <f>0</f>
        <v>0</v>
      </c>
      <c r="L37" s="41"/>
    </row>
    <row r="38" hidden="1" s="1" customFormat="1" ht="14.4" customHeight="1">
      <c r="B38" s="41"/>
      <c r="E38" s="141" t="s">
        <v>43</v>
      </c>
      <c r="F38" s="156">
        <f>ROUND((SUM(BH88:BH109)),  2)</f>
        <v>0</v>
      </c>
      <c r="I38" s="157">
        <v>0.14999999999999999</v>
      </c>
      <c r="J38" s="156">
        <f>0</f>
        <v>0</v>
      </c>
      <c r="L38" s="41"/>
    </row>
    <row r="39" hidden="1" s="1" customFormat="1" ht="14.4" customHeight="1">
      <c r="B39" s="41"/>
      <c r="E39" s="141" t="s">
        <v>44</v>
      </c>
      <c r="F39" s="156">
        <f>ROUND((SUM(BI88:BI109)),  2)</f>
        <v>0</v>
      </c>
      <c r="I39" s="157">
        <v>0</v>
      </c>
      <c r="J39" s="156">
        <f>0</f>
        <v>0</v>
      </c>
      <c r="L39" s="41"/>
    </row>
    <row r="40" s="1" customFormat="1" ht="6.96" customHeight="1">
      <c r="B40" s="41"/>
      <c r="I40" s="143"/>
      <c r="L40" s="41"/>
    </row>
    <row r="41" s="1" customFormat="1" ht="25.44" customHeight="1">
      <c r="B41" s="41"/>
      <c r="C41" s="158"/>
      <c r="D41" s="159" t="s">
        <v>45</v>
      </c>
      <c r="E41" s="160"/>
      <c r="F41" s="160"/>
      <c r="G41" s="161" t="s">
        <v>46</v>
      </c>
      <c r="H41" s="162" t="s">
        <v>47</v>
      </c>
      <c r="I41" s="163"/>
      <c r="J41" s="164">
        <f>SUM(J32:J39)</f>
        <v>0</v>
      </c>
      <c r="K41" s="165"/>
      <c r="L41" s="41"/>
    </row>
    <row r="42" s="1" customFormat="1" ht="14.4" customHeight="1">
      <c r="B42" s="166"/>
      <c r="C42" s="167"/>
      <c r="D42" s="167"/>
      <c r="E42" s="167"/>
      <c r="F42" s="167"/>
      <c r="G42" s="167"/>
      <c r="H42" s="167"/>
      <c r="I42" s="168"/>
      <c r="J42" s="167"/>
      <c r="K42" s="167"/>
      <c r="L42" s="41"/>
    </row>
    <row r="46" s="1" customFormat="1" ht="6.96" customHeight="1">
      <c r="B46" s="169"/>
      <c r="C46" s="170"/>
      <c r="D46" s="170"/>
      <c r="E46" s="170"/>
      <c r="F46" s="170"/>
      <c r="G46" s="170"/>
      <c r="H46" s="170"/>
      <c r="I46" s="171"/>
      <c r="J46" s="170"/>
      <c r="K46" s="170"/>
      <c r="L46" s="41"/>
    </row>
    <row r="47" s="1" customFormat="1" ht="24.96" customHeight="1">
      <c r="B47" s="36"/>
      <c r="C47" s="21" t="s">
        <v>110</v>
      </c>
      <c r="D47" s="37"/>
      <c r="E47" s="37"/>
      <c r="F47" s="37"/>
      <c r="G47" s="37"/>
      <c r="H47" s="37"/>
      <c r="I47" s="143"/>
      <c r="J47" s="37"/>
      <c r="K47" s="37"/>
      <c r="L47" s="41"/>
    </row>
    <row r="48" s="1" customFormat="1" ht="6.96" customHeight="1">
      <c r="B48" s="36"/>
      <c r="C48" s="37"/>
      <c r="D48" s="37"/>
      <c r="E48" s="37"/>
      <c r="F48" s="37"/>
      <c r="G48" s="37"/>
      <c r="H48" s="37"/>
      <c r="I48" s="143"/>
      <c r="J48" s="37"/>
      <c r="K48" s="37"/>
      <c r="L48" s="41"/>
    </row>
    <row r="49" s="1" customFormat="1" ht="12" customHeight="1">
      <c r="B49" s="36"/>
      <c r="C49" s="30" t="s">
        <v>16</v>
      </c>
      <c r="D49" s="37"/>
      <c r="E49" s="37"/>
      <c r="F49" s="37"/>
      <c r="G49" s="37"/>
      <c r="H49" s="37"/>
      <c r="I49" s="143"/>
      <c r="J49" s="37"/>
      <c r="K49" s="37"/>
      <c r="L49" s="41"/>
    </row>
    <row r="50" s="1" customFormat="1" ht="16.5" customHeight="1">
      <c r="B50" s="36"/>
      <c r="C50" s="37"/>
      <c r="D50" s="37"/>
      <c r="E50" s="172" t="str">
        <f>E7</f>
        <v>Oprava topného systému a kalového hospodářství na ČOV Vrchlabí - Podhůří</v>
      </c>
      <c r="F50" s="30"/>
      <c r="G50" s="30"/>
      <c r="H50" s="30"/>
      <c r="I50" s="143"/>
      <c r="J50" s="37"/>
      <c r="K50" s="37"/>
      <c r="L50" s="41"/>
    </row>
    <row r="51" ht="12" customHeight="1">
      <c r="B51" s="19"/>
      <c r="C51" s="30" t="s">
        <v>106</v>
      </c>
      <c r="D51" s="20"/>
      <c r="E51" s="20"/>
      <c r="F51" s="20"/>
      <c r="G51" s="20"/>
      <c r="H51" s="20"/>
      <c r="I51" s="135"/>
      <c r="J51" s="20"/>
      <c r="K51" s="20"/>
      <c r="L51" s="18"/>
    </row>
    <row r="52" s="1" customFormat="1" ht="16.5" customHeight="1">
      <c r="B52" s="36"/>
      <c r="C52" s="37"/>
      <c r="D52" s="37"/>
      <c r="E52" s="172" t="s">
        <v>107</v>
      </c>
      <c r="F52" s="37"/>
      <c r="G52" s="37"/>
      <c r="H52" s="37"/>
      <c r="I52" s="143"/>
      <c r="J52" s="37"/>
      <c r="K52" s="37"/>
      <c r="L52" s="41"/>
    </row>
    <row r="53" s="1" customFormat="1" ht="12" customHeight="1">
      <c r="B53" s="36"/>
      <c r="C53" s="30" t="s">
        <v>108</v>
      </c>
      <c r="D53" s="37"/>
      <c r="E53" s="37"/>
      <c r="F53" s="37"/>
      <c r="G53" s="37"/>
      <c r="H53" s="37"/>
      <c r="I53" s="143"/>
      <c r="J53" s="37"/>
      <c r="K53" s="37"/>
      <c r="L53" s="41"/>
    </row>
    <row r="54" s="1" customFormat="1" ht="16.5" customHeight="1">
      <c r="B54" s="36"/>
      <c r="C54" s="37"/>
      <c r="D54" s="37"/>
      <c r="E54" s="66" t="str">
        <f>E11</f>
        <v>PS101.5 - Zařízení včetně odtahu spalin</v>
      </c>
      <c r="F54" s="37"/>
      <c r="G54" s="37"/>
      <c r="H54" s="37"/>
      <c r="I54" s="143"/>
      <c r="J54" s="37"/>
      <c r="K54" s="37"/>
      <c r="L54" s="41"/>
    </row>
    <row r="55" s="1" customFormat="1" ht="6.96" customHeight="1">
      <c r="B55" s="36"/>
      <c r="C55" s="37"/>
      <c r="D55" s="37"/>
      <c r="E55" s="37"/>
      <c r="F55" s="37"/>
      <c r="G55" s="37"/>
      <c r="H55" s="37"/>
      <c r="I55" s="143"/>
      <c r="J55" s="37"/>
      <c r="K55" s="37"/>
      <c r="L55" s="41"/>
    </row>
    <row r="56" s="1" customFormat="1" ht="12" customHeight="1">
      <c r="B56" s="36"/>
      <c r="C56" s="30" t="s">
        <v>21</v>
      </c>
      <c r="D56" s="37"/>
      <c r="E56" s="37"/>
      <c r="F56" s="25" t="str">
        <f>F14</f>
        <v xml:space="preserve"> </v>
      </c>
      <c r="G56" s="37"/>
      <c r="H56" s="37"/>
      <c r="I56" s="145" t="s">
        <v>23</v>
      </c>
      <c r="J56" s="69" t="str">
        <f>IF(J14="","",J14)</f>
        <v>27. 5. 2019</v>
      </c>
      <c r="K56" s="37"/>
      <c r="L56" s="41"/>
    </row>
    <row r="57" s="1" customFormat="1" ht="6.96" customHeight="1">
      <c r="B57" s="36"/>
      <c r="C57" s="37"/>
      <c r="D57" s="37"/>
      <c r="E57" s="37"/>
      <c r="F57" s="37"/>
      <c r="G57" s="37"/>
      <c r="H57" s="37"/>
      <c r="I57" s="143"/>
      <c r="J57" s="37"/>
      <c r="K57" s="37"/>
      <c r="L57" s="41"/>
    </row>
    <row r="58" s="1" customFormat="1" ht="15.15" customHeight="1">
      <c r="B58" s="36"/>
      <c r="C58" s="30" t="s">
        <v>25</v>
      </c>
      <c r="D58" s="37"/>
      <c r="E58" s="37"/>
      <c r="F58" s="25" t="str">
        <f>E17</f>
        <v xml:space="preserve"> </v>
      </c>
      <c r="G58" s="37"/>
      <c r="H58" s="37"/>
      <c r="I58" s="145" t="s">
        <v>30</v>
      </c>
      <c r="J58" s="34" t="str">
        <f>E23</f>
        <v xml:space="preserve"> </v>
      </c>
      <c r="K58" s="37"/>
      <c r="L58" s="41"/>
    </row>
    <row r="59" s="1" customFormat="1" ht="15.15" customHeight="1">
      <c r="B59" s="36"/>
      <c r="C59" s="30" t="s">
        <v>28</v>
      </c>
      <c r="D59" s="37"/>
      <c r="E59" s="37"/>
      <c r="F59" s="25" t="str">
        <f>IF(E20="","",E20)</f>
        <v>Vyplň údaj</v>
      </c>
      <c r="G59" s="37"/>
      <c r="H59" s="37"/>
      <c r="I59" s="145" t="s">
        <v>32</v>
      </c>
      <c r="J59" s="34" t="str">
        <f>E26</f>
        <v xml:space="preserve"> </v>
      </c>
      <c r="K59" s="37"/>
      <c r="L59" s="41"/>
    </row>
    <row r="60" s="1" customFormat="1" ht="10.32" customHeight="1">
      <c r="B60" s="36"/>
      <c r="C60" s="37"/>
      <c r="D60" s="37"/>
      <c r="E60" s="37"/>
      <c r="F60" s="37"/>
      <c r="G60" s="37"/>
      <c r="H60" s="37"/>
      <c r="I60" s="143"/>
      <c r="J60" s="37"/>
      <c r="K60" s="37"/>
      <c r="L60" s="41"/>
    </row>
    <row r="61" s="1" customFormat="1" ht="29.28" customHeight="1">
      <c r="B61" s="36"/>
      <c r="C61" s="173" t="s">
        <v>111</v>
      </c>
      <c r="D61" s="174"/>
      <c r="E61" s="174"/>
      <c r="F61" s="174"/>
      <c r="G61" s="174"/>
      <c r="H61" s="174"/>
      <c r="I61" s="175"/>
      <c r="J61" s="176" t="s">
        <v>112</v>
      </c>
      <c r="K61" s="174"/>
      <c r="L61" s="41"/>
    </row>
    <row r="62" s="1" customFormat="1" ht="10.32" customHeight="1">
      <c r="B62" s="36"/>
      <c r="C62" s="37"/>
      <c r="D62" s="37"/>
      <c r="E62" s="37"/>
      <c r="F62" s="37"/>
      <c r="G62" s="37"/>
      <c r="H62" s="37"/>
      <c r="I62" s="143"/>
      <c r="J62" s="37"/>
      <c r="K62" s="37"/>
      <c r="L62" s="41"/>
    </row>
    <row r="63" s="1" customFormat="1" ht="22.8" customHeight="1">
      <c r="B63" s="36"/>
      <c r="C63" s="177" t="s">
        <v>67</v>
      </c>
      <c r="D63" s="37"/>
      <c r="E63" s="37"/>
      <c r="F63" s="37"/>
      <c r="G63" s="37"/>
      <c r="H63" s="37"/>
      <c r="I63" s="143"/>
      <c r="J63" s="99">
        <f>J88</f>
        <v>0</v>
      </c>
      <c r="K63" s="37"/>
      <c r="L63" s="41"/>
      <c r="AU63" s="15" t="s">
        <v>113</v>
      </c>
    </row>
    <row r="64" s="8" customFormat="1" ht="24.96" customHeight="1">
      <c r="B64" s="178"/>
      <c r="C64" s="179"/>
      <c r="D64" s="180" t="s">
        <v>119</v>
      </c>
      <c r="E64" s="181"/>
      <c r="F64" s="181"/>
      <c r="G64" s="181"/>
      <c r="H64" s="181"/>
      <c r="I64" s="182"/>
      <c r="J64" s="183">
        <f>J89</f>
        <v>0</v>
      </c>
      <c r="K64" s="179"/>
      <c r="L64" s="184"/>
    </row>
    <row r="65" s="9" customFormat="1" ht="19.92" customHeight="1">
      <c r="B65" s="185"/>
      <c r="C65" s="122"/>
      <c r="D65" s="186" t="s">
        <v>647</v>
      </c>
      <c r="E65" s="187"/>
      <c r="F65" s="187"/>
      <c r="G65" s="187"/>
      <c r="H65" s="187"/>
      <c r="I65" s="188"/>
      <c r="J65" s="189">
        <f>J90</f>
        <v>0</v>
      </c>
      <c r="K65" s="122"/>
      <c r="L65" s="190"/>
    </row>
    <row r="66" s="9" customFormat="1" ht="19.92" customHeight="1">
      <c r="B66" s="185"/>
      <c r="C66" s="122"/>
      <c r="D66" s="186" t="s">
        <v>528</v>
      </c>
      <c r="E66" s="187"/>
      <c r="F66" s="187"/>
      <c r="G66" s="187"/>
      <c r="H66" s="187"/>
      <c r="I66" s="188"/>
      <c r="J66" s="189">
        <f>J104</f>
        <v>0</v>
      </c>
      <c r="K66" s="122"/>
      <c r="L66" s="190"/>
    </row>
    <row r="67" s="1" customFormat="1" ht="21.84" customHeight="1">
      <c r="B67" s="36"/>
      <c r="C67" s="37"/>
      <c r="D67" s="37"/>
      <c r="E67" s="37"/>
      <c r="F67" s="37"/>
      <c r="G67" s="37"/>
      <c r="H67" s="37"/>
      <c r="I67" s="143"/>
      <c r="J67" s="37"/>
      <c r="K67" s="37"/>
      <c r="L67" s="41"/>
    </row>
    <row r="68" s="1" customFormat="1" ht="6.96" customHeight="1">
      <c r="B68" s="56"/>
      <c r="C68" s="57"/>
      <c r="D68" s="57"/>
      <c r="E68" s="57"/>
      <c r="F68" s="57"/>
      <c r="G68" s="57"/>
      <c r="H68" s="57"/>
      <c r="I68" s="168"/>
      <c r="J68" s="57"/>
      <c r="K68" s="57"/>
      <c r="L68" s="41"/>
    </row>
    <row r="72" s="1" customFormat="1" ht="6.96" customHeight="1">
      <c r="B72" s="58"/>
      <c r="C72" s="59"/>
      <c r="D72" s="59"/>
      <c r="E72" s="59"/>
      <c r="F72" s="59"/>
      <c r="G72" s="59"/>
      <c r="H72" s="59"/>
      <c r="I72" s="171"/>
      <c r="J72" s="59"/>
      <c r="K72" s="59"/>
      <c r="L72" s="41"/>
    </row>
    <row r="73" s="1" customFormat="1" ht="24.96" customHeight="1">
      <c r="B73" s="36"/>
      <c r="C73" s="21" t="s">
        <v>124</v>
      </c>
      <c r="D73" s="37"/>
      <c r="E73" s="37"/>
      <c r="F73" s="37"/>
      <c r="G73" s="37"/>
      <c r="H73" s="37"/>
      <c r="I73" s="143"/>
      <c r="J73" s="37"/>
      <c r="K73" s="37"/>
      <c r="L73" s="41"/>
    </row>
    <row r="74" s="1" customFormat="1" ht="6.96" customHeight="1">
      <c r="B74" s="36"/>
      <c r="C74" s="37"/>
      <c r="D74" s="37"/>
      <c r="E74" s="37"/>
      <c r="F74" s="37"/>
      <c r="G74" s="37"/>
      <c r="H74" s="37"/>
      <c r="I74" s="143"/>
      <c r="J74" s="37"/>
      <c r="K74" s="37"/>
      <c r="L74" s="41"/>
    </row>
    <row r="75" s="1" customFormat="1" ht="12" customHeight="1">
      <c r="B75" s="36"/>
      <c r="C75" s="30" t="s">
        <v>16</v>
      </c>
      <c r="D75" s="37"/>
      <c r="E75" s="37"/>
      <c r="F75" s="37"/>
      <c r="G75" s="37"/>
      <c r="H75" s="37"/>
      <c r="I75" s="143"/>
      <c r="J75" s="37"/>
      <c r="K75" s="37"/>
      <c r="L75" s="41"/>
    </row>
    <row r="76" s="1" customFormat="1" ht="16.5" customHeight="1">
      <c r="B76" s="36"/>
      <c r="C76" s="37"/>
      <c r="D76" s="37"/>
      <c r="E76" s="172" t="str">
        <f>E7</f>
        <v>Oprava topného systému a kalového hospodářství na ČOV Vrchlabí - Podhůří</v>
      </c>
      <c r="F76" s="30"/>
      <c r="G76" s="30"/>
      <c r="H76" s="30"/>
      <c r="I76" s="143"/>
      <c r="J76" s="37"/>
      <c r="K76" s="37"/>
      <c r="L76" s="41"/>
    </row>
    <row r="77" ht="12" customHeight="1">
      <c r="B77" s="19"/>
      <c r="C77" s="30" t="s">
        <v>106</v>
      </c>
      <c r="D77" s="20"/>
      <c r="E77" s="20"/>
      <c r="F77" s="20"/>
      <c r="G77" s="20"/>
      <c r="H77" s="20"/>
      <c r="I77" s="135"/>
      <c r="J77" s="20"/>
      <c r="K77" s="20"/>
      <c r="L77" s="18"/>
    </row>
    <row r="78" s="1" customFormat="1" ht="16.5" customHeight="1">
      <c r="B78" s="36"/>
      <c r="C78" s="37"/>
      <c r="D78" s="37"/>
      <c r="E78" s="172" t="s">
        <v>107</v>
      </c>
      <c r="F78" s="37"/>
      <c r="G78" s="37"/>
      <c r="H78" s="37"/>
      <c r="I78" s="143"/>
      <c r="J78" s="37"/>
      <c r="K78" s="37"/>
      <c r="L78" s="41"/>
    </row>
    <row r="79" s="1" customFormat="1" ht="12" customHeight="1">
      <c r="B79" s="36"/>
      <c r="C79" s="30" t="s">
        <v>108</v>
      </c>
      <c r="D79" s="37"/>
      <c r="E79" s="37"/>
      <c r="F79" s="37"/>
      <c r="G79" s="37"/>
      <c r="H79" s="37"/>
      <c r="I79" s="143"/>
      <c r="J79" s="37"/>
      <c r="K79" s="37"/>
      <c r="L79" s="41"/>
    </row>
    <row r="80" s="1" customFormat="1" ht="16.5" customHeight="1">
      <c r="B80" s="36"/>
      <c r="C80" s="37"/>
      <c r="D80" s="37"/>
      <c r="E80" s="66" t="str">
        <f>E11</f>
        <v>PS101.5 - Zařízení včetně odtahu spalin</v>
      </c>
      <c r="F80" s="37"/>
      <c r="G80" s="37"/>
      <c r="H80" s="37"/>
      <c r="I80" s="143"/>
      <c r="J80" s="37"/>
      <c r="K80" s="37"/>
      <c r="L80" s="41"/>
    </row>
    <row r="81" s="1" customFormat="1" ht="6.96" customHeight="1">
      <c r="B81" s="36"/>
      <c r="C81" s="37"/>
      <c r="D81" s="37"/>
      <c r="E81" s="37"/>
      <c r="F81" s="37"/>
      <c r="G81" s="37"/>
      <c r="H81" s="37"/>
      <c r="I81" s="143"/>
      <c r="J81" s="37"/>
      <c r="K81" s="37"/>
      <c r="L81" s="41"/>
    </row>
    <row r="82" s="1" customFormat="1" ht="12" customHeight="1">
      <c r="B82" s="36"/>
      <c r="C82" s="30" t="s">
        <v>21</v>
      </c>
      <c r="D82" s="37"/>
      <c r="E82" s="37"/>
      <c r="F82" s="25" t="str">
        <f>F14</f>
        <v xml:space="preserve"> </v>
      </c>
      <c r="G82" s="37"/>
      <c r="H82" s="37"/>
      <c r="I82" s="145" t="s">
        <v>23</v>
      </c>
      <c r="J82" s="69" t="str">
        <f>IF(J14="","",J14)</f>
        <v>27. 5. 2019</v>
      </c>
      <c r="K82" s="37"/>
      <c r="L82" s="41"/>
    </row>
    <row r="83" s="1" customFormat="1" ht="6.96" customHeight="1">
      <c r="B83" s="36"/>
      <c r="C83" s="37"/>
      <c r="D83" s="37"/>
      <c r="E83" s="37"/>
      <c r="F83" s="37"/>
      <c r="G83" s="37"/>
      <c r="H83" s="37"/>
      <c r="I83" s="143"/>
      <c r="J83" s="37"/>
      <c r="K83" s="37"/>
      <c r="L83" s="41"/>
    </row>
    <row r="84" s="1" customFormat="1" ht="15.15" customHeight="1">
      <c r="B84" s="36"/>
      <c r="C84" s="30" t="s">
        <v>25</v>
      </c>
      <c r="D84" s="37"/>
      <c r="E84" s="37"/>
      <c r="F84" s="25" t="str">
        <f>E17</f>
        <v xml:space="preserve"> </v>
      </c>
      <c r="G84" s="37"/>
      <c r="H84" s="37"/>
      <c r="I84" s="145" t="s">
        <v>30</v>
      </c>
      <c r="J84" s="34" t="str">
        <f>E23</f>
        <v xml:space="preserve"> </v>
      </c>
      <c r="K84" s="37"/>
      <c r="L84" s="41"/>
    </row>
    <row r="85" s="1" customFormat="1" ht="15.15" customHeight="1">
      <c r="B85" s="36"/>
      <c r="C85" s="30" t="s">
        <v>28</v>
      </c>
      <c r="D85" s="37"/>
      <c r="E85" s="37"/>
      <c r="F85" s="25" t="str">
        <f>IF(E20="","",E20)</f>
        <v>Vyplň údaj</v>
      </c>
      <c r="G85" s="37"/>
      <c r="H85" s="37"/>
      <c r="I85" s="145" t="s">
        <v>32</v>
      </c>
      <c r="J85" s="34" t="str">
        <f>E26</f>
        <v xml:space="preserve"> </v>
      </c>
      <c r="K85" s="37"/>
      <c r="L85" s="41"/>
    </row>
    <row r="86" s="1" customFormat="1" ht="10.32" customHeight="1">
      <c r="B86" s="36"/>
      <c r="C86" s="37"/>
      <c r="D86" s="37"/>
      <c r="E86" s="37"/>
      <c r="F86" s="37"/>
      <c r="G86" s="37"/>
      <c r="H86" s="37"/>
      <c r="I86" s="143"/>
      <c r="J86" s="37"/>
      <c r="K86" s="37"/>
      <c r="L86" s="41"/>
    </row>
    <row r="87" s="10" customFormat="1" ht="29.28" customHeight="1">
      <c r="B87" s="191"/>
      <c r="C87" s="192" t="s">
        <v>125</v>
      </c>
      <c r="D87" s="193" t="s">
        <v>54</v>
      </c>
      <c r="E87" s="193" t="s">
        <v>50</v>
      </c>
      <c r="F87" s="193" t="s">
        <v>51</v>
      </c>
      <c r="G87" s="193" t="s">
        <v>126</v>
      </c>
      <c r="H87" s="193" t="s">
        <v>127</v>
      </c>
      <c r="I87" s="194" t="s">
        <v>128</v>
      </c>
      <c r="J87" s="193" t="s">
        <v>112</v>
      </c>
      <c r="K87" s="195" t="s">
        <v>129</v>
      </c>
      <c r="L87" s="196"/>
      <c r="M87" s="89" t="s">
        <v>19</v>
      </c>
      <c r="N87" s="90" t="s">
        <v>39</v>
      </c>
      <c r="O87" s="90" t="s">
        <v>130</v>
      </c>
      <c r="P87" s="90" t="s">
        <v>131</v>
      </c>
      <c r="Q87" s="90" t="s">
        <v>132</v>
      </c>
      <c r="R87" s="90" t="s">
        <v>133</v>
      </c>
      <c r="S87" s="90" t="s">
        <v>134</v>
      </c>
      <c r="T87" s="91" t="s">
        <v>135</v>
      </c>
    </row>
    <row r="88" s="1" customFormat="1" ht="22.8" customHeight="1">
      <c r="B88" s="36"/>
      <c r="C88" s="96" t="s">
        <v>136</v>
      </c>
      <c r="D88" s="37"/>
      <c r="E88" s="37"/>
      <c r="F88" s="37"/>
      <c r="G88" s="37"/>
      <c r="H88" s="37"/>
      <c r="I88" s="143"/>
      <c r="J88" s="197">
        <f>BK88</f>
        <v>0</v>
      </c>
      <c r="K88" s="37"/>
      <c r="L88" s="41"/>
      <c r="M88" s="92"/>
      <c r="N88" s="93"/>
      <c r="O88" s="93"/>
      <c r="P88" s="198">
        <f>P89</f>
        <v>0</v>
      </c>
      <c r="Q88" s="93"/>
      <c r="R88" s="198">
        <f>R89</f>
        <v>0.15977</v>
      </c>
      <c r="S88" s="93"/>
      <c r="T88" s="199">
        <f>T89</f>
        <v>0</v>
      </c>
      <c r="AT88" s="15" t="s">
        <v>68</v>
      </c>
      <c r="AU88" s="15" t="s">
        <v>113</v>
      </c>
      <c r="BK88" s="200">
        <f>BK89</f>
        <v>0</v>
      </c>
    </row>
    <row r="89" s="11" customFormat="1" ht="25.92" customHeight="1">
      <c r="B89" s="201"/>
      <c r="C89" s="202"/>
      <c r="D89" s="203" t="s">
        <v>68</v>
      </c>
      <c r="E89" s="204" t="s">
        <v>210</v>
      </c>
      <c r="F89" s="204" t="s">
        <v>211</v>
      </c>
      <c r="G89" s="202"/>
      <c r="H89" s="202"/>
      <c r="I89" s="205"/>
      <c r="J89" s="206">
        <f>BK89</f>
        <v>0</v>
      </c>
      <c r="K89" s="202"/>
      <c r="L89" s="207"/>
      <c r="M89" s="208"/>
      <c r="N89" s="209"/>
      <c r="O89" s="209"/>
      <c r="P89" s="210">
        <f>P90+P104</f>
        <v>0</v>
      </c>
      <c r="Q89" s="209"/>
      <c r="R89" s="210">
        <f>R90+R104</f>
        <v>0.15977</v>
      </c>
      <c r="S89" s="209"/>
      <c r="T89" s="211">
        <f>T90+T104</f>
        <v>0</v>
      </c>
      <c r="AR89" s="212" t="s">
        <v>78</v>
      </c>
      <c r="AT89" s="213" t="s">
        <v>68</v>
      </c>
      <c r="AU89" s="213" t="s">
        <v>69</v>
      </c>
      <c r="AY89" s="212" t="s">
        <v>139</v>
      </c>
      <c r="BK89" s="214">
        <f>BK90+BK104</f>
        <v>0</v>
      </c>
    </row>
    <row r="90" s="11" customFormat="1" ht="22.8" customHeight="1">
      <c r="B90" s="201"/>
      <c r="C90" s="202"/>
      <c r="D90" s="203" t="s">
        <v>68</v>
      </c>
      <c r="E90" s="215" t="s">
        <v>648</v>
      </c>
      <c r="F90" s="215" t="s">
        <v>649</v>
      </c>
      <c r="G90" s="202"/>
      <c r="H90" s="202"/>
      <c r="I90" s="205"/>
      <c r="J90" s="216">
        <f>BK90</f>
        <v>0</v>
      </c>
      <c r="K90" s="202"/>
      <c r="L90" s="207"/>
      <c r="M90" s="208"/>
      <c r="N90" s="209"/>
      <c r="O90" s="209"/>
      <c r="P90" s="210">
        <f>SUM(P91:P103)</f>
        <v>0</v>
      </c>
      <c r="Q90" s="209"/>
      <c r="R90" s="210">
        <f>SUM(R91:R103)</f>
        <v>0.054379999999999998</v>
      </c>
      <c r="S90" s="209"/>
      <c r="T90" s="211">
        <f>SUM(T91:T103)</f>
        <v>0</v>
      </c>
      <c r="AR90" s="212" t="s">
        <v>78</v>
      </c>
      <c r="AT90" s="213" t="s">
        <v>68</v>
      </c>
      <c r="AU90" s="213" t="s">
        <v>76</v>
      </c>
      <c r="AY90" s="212" t="s">
        <v>139</v>
      </c>
      <c r="BK90" s="214">
        <f>SUM(BK91:BK103)</f>
        <v>0</v>
      </c>
    </row>
    <row r="91" s="1" customFormat="1" ht="48" customHeight="1">
      <c r="B91" s="36"/>
      <c r="C91" s="217" t="s">
        <v>76</v>
      </c>
      <c r="D91" s="217" t="s">
        <v>141</v>
      </c>
      <c r="E91" s="218" t="s">
        <v>650</v>
      </c>
      <c r="F91" s="219" t="s">
        <v>651</v>
      </c>
      <c r="G91" s="220" t="s">
        <v>254</v>
      </c>
      <c r="H91" s="221">
        <v>2</v>
      </c>
      <c r="I91" s="222"/>
      <c r="J91" s="223">
        <f>ROUND(I91*H91,2)</f>
        <v>0</v>
      </c>
      <c r="K91" s="219" t="s">
        <v>19</v>
      </c>
      <c r="L91" s="41"/>
      <c r="M91" s="224" t="s">
        <v>19</v>
      </c>
      <c r="N91" s="225" t="s">
        <v>40</v>
      </c>
      <c r="O91" s="81"/>
      <c r="P91" s="226">
        <f>O91*H91</f>
        <v>0</v>
      </c>
      <c r="Q91" s="226">
        <v>0.0090200000000000002</v>
      </c>
      <c r="R91" s="226">
        <f>Q91*H91</f>
        <v>0.01804</v>
      </c>
      <c r="S91" s="226">
        <v>0</v>
      </c>
      <c r="T91" s="227">
        <f>S91*H91</f>
        <v>0</v>
      </c>
      <c r="AR91" s="228" t="s">
        <v>76</v>
      </c>
      <c r="AT91" s="228" t="s">
        <v>141</v>
      </c>
      <c r="AU91" s="228" t="s">
        <v>78</v>
      </c>
      <c r="AY91" s="15" t="s">
        <v>139</v>
      </c>
      <c r="BE91" s="229">
        <f>IF(N91="základní",J91,0)</f>
        <v>0</v>
      </c>
      <c r="BF91" s="229">
        <f>IF(N91="snížená",J91,0)</f>
        <v>0</v>
      </c>
      <c r="BG91" s="229">
        <f>IF(N91="zákl. přenesená",J91,0)</f>
        <v>0</v>
      </c>
      <c r="BH91" s="229">
        <f>IF(N91="sníž. přenesená",J91,0)</f>
        <v>0</v>
      </c>
      <c r="BI91" s="229">
        <f>IF(N91="nulová",J91,0)</f>
        <v>0</v>
      </c>
      <c r="BJ91" s="15" t="s">
        <v>76</v>
      </c>
      <c r="BK91" s="229">
        <f>ROUND(I91*H91,2)</f>
        <v>0</v>
      </c>
      <c r="BL91" s="15" t="s">
        <v>76</v>
      </c>
      <c r="BM91" s="228" t="s">
        <v>652</v>
      </c>
    </row>
    <row r="92" s="1" customFormat="1">
      <c r="B92" s="36"/>
      <c r="C92" s="37"/>
      <c r="D92" s="230" t="s">
        <v>148</v>
      </c>
      <c r="E92" s="37"/>
      <c r="F92" s="231" t="s">
        <v>653</v>
      </c>
      <c r="G92" s="37"/>
      <c r="H92" s="37"/>
      <c r="I92" s="143"/>
      <c r="J92" s="37"/>
      <c r="K92" s="37"/>
      <c r="L92" s="41"/>
      <c r="M92" s="232"/>
      <c r="N92" s="81"/>
      <c r="O92" s="81"/>
      <c r="P92" s="81"/>
      <c r="Q92" s="81"/>
      <c r="R92" s="81"/>
      <c r="S92" s="81"/>
      <c r="T92" s="82"/>
      <c r="AT92" s="15" t="s">
        <v>148</v>
      </c>
      <c r="AU92" s="15" t="s">
        <v>78</v>
      </c>
    </row>
    <row r="93" s="1" customFormat="1" ht="168" customHeight="1">
      <c r="B93" s="36"/>
      <c r="C93" s="244" t="s">
        <v>78</v>
      </c>
      <c r="D93" s="244" t="s">
        <v>221</v>
      </c>
      <c r="E93" s="245" t="s">
        <v>654</v>
      </c>
      <c r="F93" s="246" t="s">
        <v>655</v>
      </c>
      <c r="G93" s="247" t="s">
        <v>352</v>
      </c>
      <c r="H93" s="248">
        <v>2</v>
      </c>
      <c r="I93" s="249"/>
      <c r="J93" s="250">
        <f>ROUND(I93*H93,2)</f>
        <v>0</v>
      </c>
      <c r="K93" s="246" t="s">
        <v>19</v>
      </c>
      <c r="L93" s="251"/>
      <c r="M93" s="252" t="s">
        <v>19</v>
      </c>
      <c r="N93" s="253" t="s">
        <v>40</v>
      </c>
      <c r="O93" s="81"/>
      <c r="P93" s="226">
        <f>O93*H93</f>
        <v>0</v>
      </c>
      <c r="Q93" s="226">
        <v>0</v>
      </c>
      <c r="R93" s="226">
        <f>Q93*H93</f>
        <v>0</v>
      </c>
      <c r="S93" s="226">
        <v>0</v>
      </c>
      <c r="T93" s="227">
        <f>S93*H93</f>
        <v>0</v>
      </c>
      <c r="AR93" s="228" t="s">
        <v>78</v>
      </c>
      <c r="AT93" s="228" t="s">
        <v>221</v>
      </c>
      <c r="AU93" s="228" t="s">
        <v>78</v>
      </c>
      <c r="AY93" s="15" t="s">
        <v>139</v>
      </c>
      <c r="BE93" s="229">
        <f>IF(N93="základní",J93,0)</f>
        <v>0</v>
      </c>
      <c r="BF93" s="229">
        <f>IF(N93="snížená",J93,0)</f>
        <v>0</v>
      </c>
      <c r="BG93" s="229">
        <f>IF(N93="zákl. přenesená",J93,0)</f>
        <v>0</v>
      </c>
      <c r="BH93" s="229">
        <f>IF(N93="sníž. přenesená",J93,0)</f>
        <v>0</v>
      </c>
      <c r="BI93" s="229">
        <f>IF(N93="nulová",J93,0)</f>
        <v>0</v>
      </c>
      <c r="BJ93" s="15" t="s">
        <v>76</v>
      </c>
      <c r="BK93" s="229">
        <f>ROUND(I93*H93,2)</f>
        <v>0</v>
      </c>
      <c r="BL93" s="15" t="s">
        <v>76</v>
      </c>
      <c r="BM93" s="228" t="s">
        <v>656</v>
      </c>
    </row>
    <row r="94" s="12" customFormat="1">
      <c r="B94" s="233"/>
      <c r="C94" s="234"/>
      <c r="D94" s="230" t="s">
        <v>150</v>
      </c>
      <c r="E94" s="235" t="s">
        <v>19</v>
      </c>
      <c r="F94" s="236" t="s">
        <v>313</v>
      </c>
      <c r="G94" s="234"/>
      <c r="H94" s="237">
        <v>2</v>
      </c>
      <c r="I94" s="238"/>
      <c r="J94" s="234"/>
      <c r="K94" s="234"/>
      <c r="L94" s="239"/>
      <c r="M94" s="240"/>
      <c r="N94" s="241"/>
      <c r="O94" s="241"/>
      <c r="P94" s="241"/>
      <c r="Q94" s="241"/>
      <c r="R94" s="241"/>
      <c r="S94" s="241"/>
      <c r="T94" s="242"/>
      <c r="AT94" s="243" t="s">
        <v>150</v>
      </c>
      <c r="AU94" s="243" t="s">
        <v>78</v>
      </c>
      <c r="AV94" s="12" t="s">
        <v>78</v>
      </c>
      <c r="AW94" s="12" t="s">
        <v>31</v>
      </c>
      <c r="AX94" s="12" t="s">
        <v>69</v>
      </c>
      <c r="AY94" s="243" t="s">
        <v>139</v>
      </c>
    </row>
    <row r="95" s="1" customFormat="1" ht="36" customHeight="1">
      <c r="B95" s="36"/>
      <c r="C95" s="217" t="s">
        <v>155</v>
      </c>
      <c r="D95" s="217" t="s">
        <v>141</v>
      </c>
      <c r="E95" s="218" t="s">
        <v>657</v>
      </c>
      <c r="F95" s="219" t="s">
        <v>658</v>
      </c>
      <c r="G95" s="220" t="s">
        <v>254</v>
      </c>
      <c r="H95" s="221">
        <v>2</v>
      </c>
      <c r="I95" s="222"/>
      <c r="J95" s="223">
        <f>ROUND(I95*H95,2)</f>
        <v>0</v>
      </c>
      <c r="K95" s="219" t="s">
        <v>145</v>
      </c>
      <c r="L95" s="41"/>
      <c r="M95" s="224" t="s">
        <v>19</v>
      </c>
      <c r="N95" s="225" t="s">
        <v>40</v>
      </c>
      <c r="O95" s="81"/>
      <c r="P95" s="226">
        <f>O95*H95</f>
        <v>0</v>
      </c>
      <c r="Q95" s="226">
        <v>0.018169999999999999</v>
      </c>
      <c r="R95" s="226">
        <f>Q95*H95</f>
        <v>0.036339999999999997</v>
      </c>
      <c r="S95" s="226">
        <v>0</v>
      </c>
      <c r="T95" s="227">
        <f>S95*H95</f>
        <v>0</v>
      </c>
      <c r="AR95" s="228" t="s">
        <v>76</v>
      </c>
      <c r="AT95" s="228" t="s">
        <v>141</v>
      </c>
      <c r="AU95" s="228" t="s">
        <v>78</v>
      </c>
      <c r="AY95" s="15" t="s">
        <v>139</v>
      </c>
      <c r="BE95" s="229">
        <f>IF(N95="základní",J95,0)</f>
        <v>0</v>
      </c>
      <c r="BF95" s="229">
        <f>IF(N95="snížená",J95,0)</f>
        <v>0</v>
      </c>
      <c r="BG95" s="229">
        <f>IF(N95="zákl. přenesená",J95,0)</f>
        <v>0</v>
      </c>
      <c r="BH95" s="229">
        <f>IF(N95="sníž. přenesená",J95,0)</f>
        <v>0</v>
      </c>
      <c r="BI95" s="229">
        <f>IF(N95="nulová",J95,0)</f>
        <v>0</v>
      </c>
      <c r="BJ95" s="15" t="s">
        <v>76</v>
      </c>
      <c r="BK95" s="229">
        <f>ROUND(I95*H95,2)</f>
        <v>0</v>
      </c>
      <c r="BL95" s="15" t="s">
        <v>76</v>
      </c>
      <c r="BM95" s="228" t="s">
        <v>659</v>
      </c>
    </row>
    <row r="96" s="1" customFormat="1">
      <c r="B96" s="36"/>
      <c r="C96" s="37"/>
      <c r="D96" s="230" t="s">
        <v>148</v>
      </c>
      <c r="E96" s="37"/>
      <c r="F96" s="231" t="s">
        <v>660</v>
      </c>
      <c r="G96" s="37"/>
      <c r="H96" s="37"/>
      <c r="I96" s="143"/>
      <c r="J96" s="37"/>
      <c r="K96" s="37"/>
      <c r="L96" s="41"/>
      <c r="M96" s="232"/>
      <c r="N96" s="81"/>
      <c r="O96" s="81"/>
      <c r="P96" s="81"/>
      <c r="Q96" s="81"/>
      <c r="R96" s="81"/>
      <c r="S96" s="81"/>
      <c r="T96" s="82"/>
      <c r="AT96" s="15" t="s">
        <v>148</v>
      </c>
      <c r="AU96" s="15" t="s">
        <v>78</v>
      </c>
    </row>
    <row r="97" s="1" customFormat="1" ht="168" customHeight="1">
      <c r="B97" s="36"/>
      <c r="C97" s="244" t="s">
        <v>146</v>
      </c>
      <c r="D97" s="244" t="s">
        <v>221</v>
      </c>
      <c r="E97" s="245" t="s">
        <v>661</v>
      </c>
      <c r="F97" s="246" t="s">
        <v>662</v>
      </c>
      <c r="G97" s="247" t="s">
        <v>352</v>
      </c>
      <c r="H97" s="248">
        <v>2</v>
      </c>
      <c r="I97" s="249"/>
      <c r="J97" s="250">
        <f>ROUND(I97*H97,2)</f>
        <v>0</v>
      </c>
      <c r="K97" s="246" t="s">
        <v>19</v>
      </c>
      <c r="L97" s="251"/>
      <c r="M97" s="252" t="s">
        <v>19</v>
      </c>
      <c r="N97" s="253" t="s">
        <v>40</v>
      </c>
      <c r="O97" s="81"/>
      <c r="P97" s="226">
        <f>O97*H97</f>
        <v>0</v>
      </c>
      <c r="Q97" s="226">
        <v>0</v>
      </c>
      <c r="R97" s="226">
        <f>Q97*H97</f>
        <v>0</v>
      </c>
      <c r="S97" s="226">
        <v>0</v>
      </c>
      <c r="T97" s="227">
        <f>S97*H97</f>
        <v>0</v>
      </c>
      <c r="AR97" s="228" t="s">
        <v>78</v>
      </c>
      <c r="AT97" s="228" t="s">
        <v>221</v>
      </c>
      <c r="AU97" s="228" t="s">
        <v>78</v>
      </c>
      <c r="AY97" s="15" t="s">
        <v>139</v>
      </c>
      <c r="BE97" s="229">
        <f>IF(N97="základní",J97,0)</f>
        <v>0</v>
      </c>
      <c r="BF97" s="229">
        <f>IF(N97="snížená",J97,0)</f>
        <v>0</v>
      </c>
      <c r="BG97" s="229">
        <f>IF(N97="zákl. přenesená",J97,0)</f>
        <v>0</v>
      </c>
      <c r="BH97" s="229">
        <f>IF(N97="sníž. přenesená",J97,0)</f>
        <v>0</v>
      </c>
      <c r="BI97" s="229">
        <f>IF(N97="nulová",J97,0)</f>
        <v>0</v>
      </c>
      <c r="BJ97" s="15" t="s">
        <v>76</v>
      </c>
      <c r="BK97" s="229">
        <f>ROUND(I97*H97,2)</f>
        <v>0</v>
      </c>
      <c r="BL97" s="15" t="s">
        <v>76</v>
      </c>
      <c r="BM97" s="228" t="s">
        <v>663</v>
      </c>
    </row>
    <row r="98" s="12" customFormat="1">
      <c r="B98" s="233"/>
      <c r="C98" s="234"/>
      <c r="D98" s="230" t="s">
        <v>150</v>
      </c>
      <c r="E98" s="235" t="s">
        <v>19</v>
      </c>
      <c r="F98" s="236" t="s">
        <v>313</v>
      </c>
      <c r="G98" s="234"/>
      <c r="H98" s="237">
        <v>2</v>
      </c>
      <c r="I98" s="238"/>
      <c r="J98" s="234"/>
      <c r="K98" s="234"/>
      <c r="L98" s="239"/>
      <c r="M98" s="240"/>
      <c r="N98" s="241"/>
      <c r="O98" s="241"/>
      <c r="P98" s="241"/>
      <c r="Q98" s="241"/>
      <c r="R98" s="241"/>
      <c r="S98" s="241"/>
      <c r="T98" s="242"/>
      <c r="AT98" s="243" t="s">
        <v>150</v>
      </c>
      <c r="AU98" s="243" t="s">
        <v>78</v>
      </c>
      <c r="AV98" s="12" t="s">
        <v>78</v>
      </c>
      <c r="AW98" s="12" t="s">
        <v>31</v>
      </c>
      <c r="AX98" s="12" t="s">
        <v>69</v>
      </c>
      <c r="AY98" s="243" t="s">
        <v>139</v>
      </c>
    </row>
    <row r="99" s="1" customFormat="1" ht="24" customHeight="1">
      <c r="B99" s="36"/>
      <c r="C99" s="217" t="s">
        <v>167</v>
      </c>
      <c r="D99" s="217" t="s">
        <v>141</v>
      </c>
      <c r="E99" s="218" t="s">
        <v>664</v>
      </c>
      <c r="F99" s="219" t="s">
        <v>665</v>
      </c>
      <c r="G99" s="220" t="s">
        <v>352</v>
      </c>
      <c r="H99" s="221">
        <v>2</v>
      </c>
      <c r="I99" s="222"/>
      <c r="J99" s="223">
        <f>ROUND(I99*H99,2)</f>
        <v>0</v>
      </c>
      <c r="K99" s="219" t="s">
        <v>19</v>
      </c>
      <c r="L99" s="41"/>
      <c r="M99" s="224" t="s">
        <v>19</v>
      </c>
      <c r="N99" s="225" t="s">
        <v>40</v>
      </c>
      <c r="O99" s="81"/>
      <c r="P99" s="226">
        <f>O99*H99</f>
        <v>0</v>
      </c>
      <c r="Q99" s="226">
        <v>0</v>
      </c>
      <c r="R99" s="226">
        <f>Q99*H99</f>
        <v>0</v>
      </c>
      <c r="S99" s="226">
        <v>0</v>
      </c>
      <c r="T99" s="227">
        <f>S99*H99</f>
        <v>0</v>
      </c>
      <c r="AR99" s="228" t="s">
        <v>76</v>
      </c>
      <c r="AT99" s="228" t="s">
        <v>141</v>
      </c>
      <c r="AU99" s="228" t="s">
        <v>78</v>
      </c>
      <c r="AY99" s="15" t="s">
        <v>139</v>
      </c>
      <c r="BE99" s="229">
        <f>IF(N99="základní",J99,0)</f>
        <v>0</v>
      </c>
      <c r="BF99" s="229">
        <f>IF(N99="snížená",J99,0)</f>
        <v>0</v>
      </c>
      <c r="BG99" s="229">
        <f>IF(N99="zákl. přenesená",J99,0)</f>
        <v>0</v>
      </c>
      <c r="BH99" s="229">
        <f>IF(N99="sníž. přenesená",J99,0)</f>
        <v>0</v>
      </c>
      <c r="BI99" s="229">
        <f>IF(N99="nulová",J99,0)</f>
        <v>0</v>
      </c>
      <c r="BJ99" s="15" t="s">
        <v>76</v>
      </c>
      <c r="BK99" s="229">
        <f>ROUND(I99*H99,2)</f>
        <v>0</v>
      </c>
      <c r="BL99" s="15" t="s">
        <v>76</v>
      </c>
      <c r="BM99" s="228" t="s">
        <v>666</v>
      </c>
    </row>
    <row r="100" s="1" customFormat="1" ht="96" customHeight="1">
      <c r="B100" s="36"/>
      <c r="C100" s="244" t="s">
        <v>175</v>
      </c>
      <c r="D100" s="244" t="s">
        <v>221</v>
      </c>
      <c r="E100" s="245" t="s">
        <v>667</v>
      </c>
      <c r="F100" s="246" t="s">
        <v>668</v>
      </c>
      <c r="G100" s="247" t="s">
        <v>352</v>
      </c>
      <c r="H100" s="248">
        <v>2</v>
      </c>
      <c r="I100" s="249"/>
      <c r="J100" s="250">
        <f>ROUND(I100*H100,2)</f>
        <v>0</v>
      </c>
      <c r="K100" s="246" t="s">
        <v>19</v>
      </c>
      <c r="L100" s="251"/>
      <c r="M100" s="252" t="s">
        <v>19</v>
      </c>
      <c r="N100" s="253" t="s">
        <v>40</v>
      </c>
      <c r="O100" s="81"/>
      <c r="P100" s="226">
        <f>O100*H100</f>
        <v>0</v>
      </c>
      <c r="Q100" s="226">
        <v>0</v>
      </c>
      <c r="R100" s="226">
        <f>Q100*H100</f>
        <v>0</v>
      </c>
      <c r="S100" s="226">
        <v>0</v>
      </c>
      <c r="T100" s="227">
        <f>S100*H100</f>
        <v>0</v>
      </c>
      <c r="AR100" s="228" t="s">
        <v>78</v>
      </c>
      <c r="AT100" s="228" t="s">
        <v>221</v>
      </c>
      <c r="AU100" s="228" t="s">
        <v>78</v>
      </c>
      <c r="AY100" s="15" t="s">
        <v>139</v>
      </c>
      <c r="BE100" s="229">
        <f>IF(N100="základní",J100,0)</f>
        <v>0</v>
      </c>
      <c r="BF100" s="229">
        <f>IF(N100="snížená",J100,0)</f>
        <v>0</v>
      </c>
      <c r="BG100" s="229">
        <f>IF(N100="zákl. přenesená",J100,0)</f>
        <v>0</v>
      </c>
      <c r="BH100" s="229">
        <f>IF(N100="sníž. přenesená",J100,0)</f>
        <v>0</v>
      </c>
      <c r="BI100" s="229">
        <f>IF(N100="nulová",J100,0)</f>
        <v>0</v>
      </c>
      <c r="BJ100" s="15" t="s">
        <v>76</v>
      </c>
      <c r="BK100" s="229">
        <f>ROUND(I100*H100,2)</f>
        <v>0</v>
      </c>
      <c r="BL100" s="15" t="s">
        <v>76</v>
      </c>
      <c r="BM100" s="228" t="s">
        <v>669</v>
      </c>
    </row>
    <row r="101" s="12" customFormat="1">
      <c r="B101" s="233"/>
      <c r="C101" s="234"/>
      <c r="D101" s="230" t="s">
        <v>150</v>
      </c>
      <c r="E101" s="235" t="s">
        <v>19</v>
      </c>
      <c r="F101" s="236" t="s">
        <v>313</v>
      </c>
      <c r="G101" s="234"/>
      <c r="H101" s="237">
        <v>2</v>
      </c>
      <c r="I101" s="238"/>
      <c r="J101" s="234"/>
      <c r="K101" s="234"/>
      <c r="L101" s="239"/>
      <c r="M101" s="240"/>
      <c r="N101" s="241"/>
      <c r="O101" s="241"/>
      <c r="P101" s="241"/>
      <c r="Q101" s="241"/>
      <c r="R101" s="241"/>
      <c r="S101" s="241"/>
      <c r="T101" s="242"/>
      <c r="AT101" s="243" t="s">
        <v>150</v>
      </c>
      <c r="AU101" s="243" t="s">
        <v>78</v>
      </c>
      <c r="AV101" s="12" t="s">
        <v>78</v>
      </c>
      <c r="AW101" s="12" t="s">
        <v>31</v>
      </c>
      <c r="AX101" s="12" t="s">
        <v>69</v>
      </c>
      <c r="AY101" s="243" t="s">
        <v>139</v>
      </c>
    </row>
    <row r="102" s="1" customFormat="1" ht="36" customHeight="1">
      <c r="B102" s="36"/>
      <c r="C102" s="217" t="s">
        <v>181</v>
      </c>
      <c r="D102" s="217" t="s">
        <v>141</v>
      </c>
      <c r="E102" s="218" t="s">
        <v>670</v>
      </c>
      <c r="F102" s="219" t="s">
        <v>671</v>
      </c>
      <c r="G102" s="220" t="s">
        <v>240</v>
      </c>
      <c r="H102" s="254"/>
      <c r="I102" s="222"/>
      <c r="J102" s="223">
        <f>ROUND(I102*H102,2)</f>
        <v>0</v>
      </c>
      <c r="K102" s="219" t="s">
        <v>145</v>
      </c>
      <c r="L102" s="41"/>
      <c r="M102" s="224" t="s">
        <v>19</v>
      </c>
      <c r="N102" s="225" t="s">
        <v>40</v>
      </c>
      <c r="O102" s="81"/>
      <c r="P102" s="226">
        <f>O102*H102</f>
        <v>0</v>
      </c>
      <c r="Q102" s="226">
        <v>0</v>
      </c>
      <c r="R102" s="226">
        <f>Q102*H102</f>
        <v>0</v>
      </c>
      <c r="S102" s="226">
        <v>0</v>
      </c>
      <c r="T102" s="227">
        <f>S102*H102</f>
        <v>0</v>
      </c>
      <c r="AR102" s="228" t="s">
        <v>76</v>
      </c>
      <c r="AT102" s="228" t="s">
        <v>141</v>
      </c>
      <c r="AU102" s="228" t="s">
        <v>78</v>
      </c>
      <c r="AY102" s="15" t="s">
        <v>139</v>
      </c>
      <c r="BE102" s="229">
        <f>IF(N102="základní",J102,0)</f>
        <v>0</v>
      </c>
      <c r="BF102" s="229">
        <f>IF(N102="snížená",J102,0)</f>
        <v>0</v>
      </c>
      <c r="BG102" s="229">
        <f>IF(N102="zákl. přenesená",J102,0)</f>
        <v>0</v>
      </c>
      <c r="BH102" s="229">
        <f>IF(N102="sníž. přenesená",J102,0)</f>
        <v>0</v>
      </c>
      <c r="BI102" s="229">
        <f>IF(N102="nulová",J102,0)</f>
        <v>0</v>
      </c>
      <c r="BJ102" s="15" t="s">
        <v>76</v>
      </c>
      <c r="BK102" s="229">
        <f>ROUND(I102*H102,2)</f>
        <v>0</v>
      </c>
      <c r="BL102" s="15" t="s">
        <v>76</v>
      </c>
      <c r="BM102" s="228" t="s">
        <v>672</v>
      </c>
    </row>
    <row r="103" s="1" customFormat="1">
      <c r="B103" s="36"/>
      <c r="C103" s="37"/>
      <c r="D103" s="230" t="s">
        <v>148</v>
      </c>
      <c r="E103" s="37"/>
      <c r="F103" s="231" t="s">
        <v>673</v>
      </c>
      <c r="G103" s="37"/>
      <c r="H103" s="37"/>
      <c r="I103" s="143"/>
      <c r="J103" s="37"/>
      <c r="K103" s="37"/>
      <c r="L103" s="41"/>
      <c r="M103" s="232"/>
      <c r="N103" s="81"/>
      <c r="O103" s="81"/>
      <c r="P103" s="81"/>
      <c r="Q103" s="81"/>
      <c r="R103" s="81"/>
      <c r="S103" s="81"/>
      <c r="T103" s="82"/>
      <c r="AT103" s="15" t="s">
        <v>148</v>
      </c>
      <c r="AU103" s="15" t="s">
        <v>78</v>
      </c>
    </row>
    <row r="104" s="11" customFormat="1" ht="22.8" customHeight="1">
      <c r="B104" s="201"/>
      <c r="C104" s="202"/>
      <c r="D104" s="203" t="s">
        <v>68</v>
      </c>
      <c r="E104" s="215" t="s">
        <v>535</v>
      </c>
      <c r="F104" s="215" t="s">
        <v>536</v>
      </c>
      <c r="G104" s="202"/>
      <c r="H104" s="202"/>
      <c r="I104" s="205"/>
      <c r="J104" s="216">
        <f>BK104</f>
        <v>0</v>
      </c>
      <c r="K104" s="202"/>
      <c r="L104" s="207"/>
      <c r="M104" s="208"/>
      <c r="N104" s="209"/>
      <c r="O104" s="209"/>
      <c r="P104" s="210">
        <f>SUM(P105:P109)</f>
        <v>0</v>
      </c>
      <c r="Q104" s="209"/>
      <c r="R104" s="210">
        <f>SUM(R105:R109)</f>
        <v>0.10539</v>
      </c>
      <c r="S104" s="209"/>
      <c r="T104" s="211">
        <f>SUM(T105:T109)</f>
        <v>0</v>
      </c>
      <c r="AR104" s="212" t="s">
        <v>78</v>
      </c>
      <c r="AT104" s="213" t="s">
        <v>68</v>
      </c>
      <c r="AU104" s="213" t="s">
        <v>76</v>
      </c>
      <c r="AY104" s="212" t="s">
        <v>139</v>
      </c>
      <c r="BK104" s="214">
        <f>SUM(BK105:BK109)</f>
        <v>0</v>
      </c>
    </row>
    <row r="105" s="1" customFormat="1" ht="36" customHeight="1">
      <c r="B105" s="36"/>
      <c r="C105" s="217" t="s">
        <v>188</v>
      </c>
      <c r="D105" s="217" t="s">
        <v>141</v>
      </c>
      <c r="E105" s="218" t="s">
        <v>674</v>
      </c>
      <c r="F105" s="219" t="s">
        <v>675</v>
      </c>
      <c r="G105" s="220" t="s">
        <v>254</v>
      </c>
      <c r="H105" s="221">
        <v>1</v>
      </c>
      <c r="I105" s="222"/>
      <c r="J105" s="223">
        <f>ROUND(I105*H105,2)</f>
        <v>0</v>
      </c>
      <c r="K105" s="219" t="s">
        <v>145</v>
      </c>
      <c r="L105" s="41"/>
      <c r="M105" s="224" t="s">
        <v>19</v>
      </c>
      <c r="N105" s="225" t="s">
        <v>40</v>
      </c>
      <c r="O105" s="81"/>
      <c r="P105" s="226">
        <f>O105*H105</f>
        <v>0</v>
      </c>
      <c r="Q105" s="226">
        <v>0.10539</v>
      </c>
      <c r="R105" s="226">
        <f>Q105*H105</f>
        <v>0.10539</v>
      </c>
      <c r="S105" s="226">
        <v>0</v>
      </c>
      <c r="T105" s="227">
        <f>S105*H105</f>
        <v>0</v>
      </c>
      <c r="AR105" s="228" t="s">
        <v>76</v>
      </c>
      <c r="AT105" s="228" t="s">
        <v>141</v>
      </c>
      <c r="AU105" s="228" t="s">
        <v>78</v>
      </c>
      <c r="AY105" s="15" t="s">
        <v>139</v>
      </c>
      <c r="BE105" s="229">
        <f>IF(N105="základní",J105,0)</f>
        <v>0</v>
      </c>
      <c r="BF105" s="229">
        <f>IF(N105="snížená",J105,0)</f>
        <v>0</v>
      </c>
      <c r="BG105" s="229">
        <f>IF(N105="zákl. přenesená",J105,0)</f>
        <v>0</v>
      </c>
      <c r="BH105" s="229">
        <f>IF(N105="sníž. přenesená",J105,0)</f>
        <v>0</v>
      </c>
      <c r="BI105" s="229">
        <f>IF(N105="nulová",J105,0)</f>
        <v>0</v>
      </c>
      <c r="BJ105" s="15" t="s">
        <v>76</v>
      </c>
      <c r="BK105" s="229">
        <f>ROUND(I105*H105,2)</f>
        <v>0</v>
      </c>
      <c r="BL105" s="15" t="s">
        <v>76</v>
      </c>
      <c r="BM105" s="228" t="s">
        <v>676</v>
      </c>
    </row>
    <row r="106" s="1" customFormat="1">
      <c r="B106" s="36"/>
      <c r="C106" s="37"/>
      <c r="D106" s="230" t="s">
        <v>148</v>
      </c>
      <c r="E106" s="37"/>
      <c r="F106" s="231" t="s">
        <v>677</v>
      </c>
      <c r="G106" s="37"/>
      <c r="H106" s="37"/>
      <c r="I106" s="143"/>
      <c r="J106" s="37"/>
      <c r="K106" s="37"/>
      <c r="L106" s="41"/>
      <c r="M106" s="232"/>
      <c r="N106" s="81"/>
      <c r="O106" s="81"/>
      <c r="P106" s="81"/>
      <c r="Q106" s="81"/>
      <c r="R106" s="81"/>
      <c r="S106" s="81"/>
      <c r="T106" s="82"/>
      <c r="AT106" s="15" t="s">
        <v>148</v>
      </c>
      <c r="AU106" s="15" t="s">
        <v>78</v>
      </c>
    </row>
    <row r="107" s="12" customFormat="1">
      <c r="B107" s="233"/>
      <c r="C107" s="234"/>
      <c r="D107" s="230" t="s">
        <v>150</v>
      </c>
      <c r="E107" s="235" t="s">
        <v>19</v>
      </c>
      <c r="F107" s="236" t="s">
        <v>317</v>
      </c>
      <c r="G107" s="234"/>
      <c r="H107" s="237">
        <v>1</v>
      </c>
      <c r="I107" s="238"/>
      <c r="J107" s="234"/>
      <c r="K107" s="234"/>
      <c r="L107" s="239"/>
      <c r="M107" s="240"/>
      <c r="N107" s="241"/>
      <c r="O107" s="241"/>
      <c r="P107" s="241"/>
      <c r="Q107" s="241"/>
      <c r="R107" s="241"/>
      <c r="S107" s="241"/>
      <c r="T107" s="242"/>
      <c r="AT107" s="243" t="s">
        <v>150</v>
      </c>
      <c r="AU107" s="243" t="s">
        <v>78</v>
      </c>
      <c r="AV107" s="12" t="s">
        <v>78</v>
      </c>
      <c r="AW107" s="12" t="s">
        <v>31</v>
      </c>
      <c r="AX107" s="12" t="s">
        <v>69</v>
      </c>
      <c r="AY107" s="243" t="s">
        <v>139</v>
      </c>
    </row>
    <row r="108" s="1" customFormat="1" ht="36" customHeight="1">
      <c r="B108" s="36"/>
      <c r="C108" s="217" t="s">
        <v>192</v>
      </c>
      <c r="D108" s="217" t="s">
        <v>141</v>
      </c>
      <c r="E108" s="218" t="s">
        <v>543</v>
      </c>
      <c r="F108" s="219" t="s">
        <v>544</v>
      </c>
      <c r="G108" s="220" t="s">
        <v>240</v>
      </c>
      <c r="H108" s="254"/>
      <c r="I108" s="222"/>
      <c r="J108" s="223">
        <f>ROUND(I108*H108,2)</f>
        <v>0</v>
      </c>
      <c r="K108" s="219" t="s">
        <v>145</v>
      </c>
      <c r="L108" s="41"/>
      <c r="M108" s="224" t="s">
        <v>19</v>
      </c>
      <c r="N108" s="225" t="s">
        <v>40</v>
      </c>
      <c r="O108" s="81"/>
      <c r="P108" s="226">
        <f>O108*H108</f>
        <v>0</v>
      </c>
      <c r="Q108" s="226">
        <v>0</v>
      </c>
      <c r="R108" s="226">
        <f>Q108*H108</f>
        <v>0</v>
      </c>
      <c r="S108" s="226">
        <v>0</v>
      </c>
      <c r="T108" s="227">
        <f>S108*H108</f>
        <v>0</v>
      </c>
      <c r="AR108" s="228" t="s">
        <v>76</v>
      </c>
      <c r="AT108" s="228" t="s">
        <v>141</v>
      </c>
      <c r="AU108" s="228" t="s">
        <v>78</v>
      </c>
      <c r="AY108" s="15" t="s">
        <v>139</v>
      </c>
      <c r="BE108" s="229">
        <f>IF(N108="základní",J108,0)</f>
        <v>0</v>
      </c>
      <c r="BF108" s="229">
        <f>IF(N108="snížená",J108,0)</f>
        <v>0</v>
      </c>
      <c r="BG108" s="229">
        <f>IF(N108="zákl. přenesená",J108,0)</f>
        <v>0</v>
      </c>
      <c r="BH108" s="229">
        <f>IF(N108="sníž. přenesená",J108,0)</f>
        <v>0</v>
      </c>
      <c r="BI108" s="229">
        <f>IF(N108="nulová",J108,0)</f>
        <v>0</v>
      </c>
      <c r="BJ108" s="15" t="s">
        <v>76</v>
      </c>
      <c r="BK108" s="229">
        <f>ROUND(I108*H108,2)</f>
        <v>0</v>
      </c>
      <c r="BL108" s="15" t="s">
        <v>76</v>
      </c>
      <c r="BM108" s="228" t="s">
        <v>678</v>
      </c>
    </row>
    <row r="109" s="1" customFormat="1">
      <c r="B109" s="36"/>
      <c r="C109" s="37"/>
      <c r="D109" s="230" t="s">
        <v>148</v>
      </c>
      <c r="E109" s="37"/>
      <c r="F109" s="231" t="s">
        <v>546</v>
      </c>
      <c r="G109" s="37"/>
      <c r="H109" s="37"/>
      <c r="I109" s="143"/>
      <c r="J109" s="37"/>
      <c r="K109" s="37"/>
      <c r="L109" s="41"/>
      <c r="M109" s="258"/>
      <c r="N109" s="259"/>
      <c r="O109" s="259"/>
      <c r="P109" s="259"/>
      <c r="Q109" s="259"/>
      <c r="R109" s="259"/>
      <c r="S109" s="259"/>
      <c r="T109" s="260"/>
      <c r="AT109" s="15" t="s">
        <v>148</v>
      </c>
      <c r="AU109" s="15" t="s">
        <v>78</v>
      </c>
    </row>
    <row r="110" s="1" customFormat="1" ht="6.96" customHeight="1">
      <c r="B110" s="56"/>
      <c r="C110" s="57"/>
      <c r="D110" s="57"/>
      <c r="E110" s="57"/>
      <c r="F110" s="57"/>
      <c r="G110" s="57"/>
      <c r="H110" s="57"/>
      <c r="I110" s="168"/>
      <c r="J110" s="57"/>
      <c r="K110" s="57"/>
      <c r="L110" s="41"/>
    </row>
  </sheetData>
  <sheetProtection sheet="1" autoFilter="0" formatColumns="0" formatRows="0" objects="1" scenarios="1" spinCount="100000" saltValue="EbUw33cJotVO87l3712PKNm/m1VQSNdanaNwTHSzyWoOk8rRxoguE9ujhsyJUbFedV8zI7HqXONLdJ+Io4AaCw==" hashValue="fHlGtcHWrxo2dclKYnR+qrNhsyD3Ek0fCql2iWjT79y2MT4dQSMf1znI903EcqtoZWbah946Czm2BXcPVDdvrQ==" algorithmName="SHA-512" password="CC35"/>
  <autoFilter ref="C87:K109"/>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50.83" customWidth="1"/>
    <col min="7" max="7" width="7" customWidth="1"/>
    <col min="8" max="8" width="11.5" customWidth="1"/>
    <col min="9" max="9" width="20.17" style="135"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5" t="s">
        <v>98</v>
      </c>
    </row>
    <row r="3" ht="6.96" customHeight="1">
      <c r="B3" s="136"/>
      <c r="C3" s="137"/>
      <c r="D3" s="137"/>
      <c r="E3" s="137"/>
      <c r="F3" s="137"/>
      <c r="G3" s="137"/>
      <c r="H3" s="137"/>
      <c r="I3" s="138"/>
      <c r="J3" s="137"/>
      <c r="K3" s="137"/>
      <c r="L3" s="18"/>
      <c r="AT3" s="15" t="s">
        <v>78</v>
      </c>
    </row>
    <row r="4" ht="24.96" customHeight="1">
      <c r="B4" s="18"/>
      <c r="D4" s="139" t="s">
        <v>105</v>
      </c>
      <c r="L4" s="18"/>
      <c r="M4" s="140" t="s">
        <v>10</v>
      </c>
      <c r="AT4" s="15" t="s">
        <v>4</v>
      </c>
    </row>
    <row r="5" ht="6.96" customHeight="1">
      <c r="B5" s="18"/>
      <c r="L5" s="18"/>
    </row>
    <row r="6" ht="12" customHeight="1">
      <c r="B6" s="18"/>
      <c r="D6" s="141" t="s">
        <v>16</v>
      </c>
      <c r="L6" s="18"/>
    </row>
    <row r="7" ht="16.5" customHeight="1">
      <c r="B7" s="18"/>
      <c r="E7" s="142" t="str">
        <f>'Rekapitulace stavby'!K6</f>
        <v>Oprava topného systému a kalového hospodářství na ČOV Vrchlabí - Podhůří</v>
      </c>
      <c r="F7" s="141"/>
      <c r="G7" s="141"/>
      <c r="H7" s="141"/>
      <c r="L7" s="18"/>
    </row>
    <row r="8" ht="12" customHeight="1">
      <c r="B8" s="18"/>
      <c r="D8" s="141" t="s">
        <v>106</v>
      </c>
      <c r="L8" s="18"/>
    </row>
    <row r="9" s="1" customFormat="1" ht="16.5" customHeight="1">
      <c r="B9" s="41"/>
      <c r="E9" s="142" t="s">
        <v>107</v>
      </c>
      <c r="F9" s="1"/>
      <c r="G9" s="1"/>
      <c r="H9" s="1"/>
      <c r="I9" s="143"/>
      <c r="L9" s="41"/>
    </row>
    <row r="10" s="1" customFormat="1" ht="12" customHeight="1">
      <c r="B10" s="41"/>
      <c r="D10" s="141" t="s">
        <v>108</v>
      </c>
      <c r="I10" s="143"/>
      <c r="L10" s="41"/>
    </row>
    <row r="11" s="1" customFormat="1" ht="36.96" customHeight="1">
      <c r="B11" s="41"/>
      <c r="E11" s="144" t="s">
        <v>679</v>
      </c>
      <c r="F11" s="1"/>
      <c r="G11" s="1"/>
      <c r="H11" s="1"/>
      <c r="I11" s="143"/>
      <c r="L11" s="41"/>
    </row>
    <row r="12" s="1" customFormat="1">
      <c r="B12" s="41"/>
      <c r="I12" s="143"/>
      <c r="L12" s="41"/>
    </row>
    <row r="13" s="1" customFormat="1" ht="12" customHeight="1">
      <c r="B13" s="41"/>
      <c r="D13" s="141" t="s">
        <v>18</v>
      </c>
      <c r="F13" s="130" t="s">
        <v>19</v>
      </c>
      <c r="I13" s="145" t="s">
        <v>20</v>
      </c>
      <c r="J13" s="130" t="s">
        <v>19</v>
      </c>
      <c r="L13" s="41"/>
    </row>
    <row r="14" s="1" customFormat="1" ht="12" customHeight="1">
      <c r="B14" s="41"/>
      <c r="D14" s="141" t="s">
        <v>21</v>
      </c>
      <c r="F14" s="130" t="s">
        <v>22</v>
      </c>
      <c r="I14" s="145" t="s">
        <v>23</v>
      </c>
      <c r="J14" s="146" t="str">
        <f>'Rekapitulace stavby'!AN8</f>
        <v>27. 5. 2019</v>
      </c>
      <c r="L14" s="41"/>
    </row>
    <row r="15" s="1" customFormat="1" ht="10.8" customHeight="1">
      <c r="B15" s="41"/>
      <c r="I15" s="143"/>
      <c r="L15" s="41"/>
    </row>
    <row r="16" s="1" customFormat="1" ht="12" customHeight="1">
      <c r="B16" s="41"/>
      <c r="D16" s="141" t="s">
        <v>25</v>
      </c>
      <c r="I16" s="145" t="s">
        <v>26</v>
      </c>
      <c r="J16" s="130" t="str">
        <f>IF('Rekapitulace stavby'!AN10="","",'Rekapitulace stavby'!AN10)</f>
        <v/>
      </c>
      <c r="L16" s="41"/>
    </row>
    <row r="17" s="1" customFormat="1" ht="18" customHeight="1">
      <c r="B17" s="41"/>
      <c r="E17" s="130" t="str">
        <f>IF('Rekapitulace stavby'!E11="","",'Rekapitulace stavby'!E11)</f>
        <v xml:space="preserve"> </v>
      </c>
      <c r="I17" s="145" t="s">
        <v>27</v>
      </c>
      <c r="J17" s="130" t="str">
        <f>IF('Rekapitulace stavby'!AN11="","",'Rekapitulace stavby'!AN11)</f>
        <v/>
      </c>
      <c r="L17" s="41"/>
    </row>
    <row r="18" s="1" customFormat="1" ht="6.96" customHeight="1">
      <c r="B18" s="41"/>
      <c r="I18" s="143"/>
      <c r="L18" s="41"/>
    </row>
    <row r="19" s="1" customFormat="1" ht="12" customHeight="1">
      <c r="B19" s="41"/>
      <c r="D19" s="141" t="s">
        <v>28</v>
      </c>
      <c r="I19" s="145" t="s">
        <v>26</v>
      </c>
      <c r="J19" s="31" t="str">
        <f>'Rekapitulace stavby'!AN13</f>
        <v>Vyplň údaj</v>
      </c>
      <c r="L19" s="41"/>
    </row>
    <row r="20" s="1" customFormat="1" ht="18" customHeight="1">
      <c r="B20" s="41"/>
      <c r="E20" s="31" t="str">
        <f>'Rekapitulace stavby'!E14</f>
        <v>Vyplň údaj</v>
      </c>
      <c r="F20" s="130"/>
      <c r="G20" s="130"/>
      <c r="H20" s="130"/>
      <c r="I20" s="145" t="s">
        <v>27</v>
      </c>
      <c r="J20" s="31" t="str">
        <f>'Rekapitulace stavby'!AN14</f>
        <v>Vyplň údaj</v>
      </c>
      <c r="L20" s="41"/>
    </row>
    <row r="21" s="1" customFormat="1" ht="6.96" customHeight="1">
      <c r="B21" s="41"/>
      <c r="I21" s="143"/>
      <c r="L21" s="41"/>
    </row>
    <row r="22" s="1" customFormat="1" ht="12" customHeight="1">
      <c r="B22" s="41"/>
      <c r="D22" s="141" t="s">
        <v>30</v>
      </c>
      <c r="I22" s="145" t="s">
        <v>26</v>
      </c>
      <c r="J22" s="130" t="str">
        <f>IF('Rekapitulace stavby'!AN16="","",'Rekapitulace stavby'!AN16)</f>
        <v/>
      </c>
      <c r="L22" s="41"/>
    </row>
    <row r="23" s="1" customFormat="1" ht="18" customHeight="1">
      <c r="B23" s="41"/>
      <c r="E23" s="130" t="str">
        <f>IF('Rekapitulace stavby'!E17="","",'Rekapitulace stavby'!E17)</f>
        <v xml:space="preserve"> </v>
      </c>
      <c r="I23" s="145" t="s">
        <v>27</v>
      </c>
      <c r="J23" s="130" t="str">
        <f>IF('Rekapitulace stavby'!AN17="","",'Rekapitulace stavby'!AN17)</f>
        <v/>
      </c>
      <c r="L23" s="41"/>
    </row>
    <row r="24" s="1" customFormat="1" ht="6.96" customHeight="1">
      <c r="B24" s="41"/>
      <c r="I24" s="143"/>
      <c r="L24" s="41"/>
    </row>
    <row r="25" s="1" customFormat="1" ht="12" customHeight="1">
      <c r="B25" s="41"/>
      <c r="D25" s="141" t="s">
        <v>32</v>
      </c>
      <c r="I25" s="145" t="s">
        <v>26</v>
      </c>
      <c r="J25" s="130" t="str">
        <f>IF('Rekapitulace stavby'!AN19="","",'Rekapitulace stavby'!AN19)</f>
        <v/>
      </c>
      <c r="L25" s="41"/>
    </row>
    <row r="26" s="1" customFormat="1" ht="18" customHeight="1">
      <c r="B26" s="41"/>
      <c r="E26" s="130" t="str">
        <f>IF('Rekapitulace stavby'!E20="","",'Rekapitulace stavby'!E20)</f>
        <v xml:space="preserve"> </v>
      </c>
      <c r="I26" s="145" t="s">
        <v>27</v>
      </c>
      <c r="J26" s="130" t="str">
        <f>IF('Rekapitulace stavby'!AN20="","",'Rekapitulace stavby'!AN20)</f>
        <v/>
      </c>
      <c r="L26" s="41"/>
    </row>
    <row r="27" s="1" customFormat="1" ht="6.96" customHeight="1">
      <c r="B27" s="41"/>
      <c r="I27" s="143"/>
      <c r="L27" s="41"/>
    </row>
    <row r="28" s="1" customFormat="1" ht="12" customHeight="1">
      <c r="B28" s="41"/>
      <c r="D28" s="141" t="s">
        <v>33</v>
      </c>
      <c r="I28" s="143"/>
      <c r="L28" s="41"/>
    </row>
    <row r="29" s="7" customFormat="1" ht="16.5" customHeight="1">
      <c r="B29" s="147"/>
      <c r="E29" s="148" t="s">
        <v>19</v>
      </c>
      <c r="F29" s="148"/>
      <c r="G29" s="148"/>
      <c r="H29" s="148"/>
      <c r="I29" s="149"/>
      <c r="L29" s="147"/>
    </row>
    <row r="30" s="1" customFormat="1" ht="6.96" customHeight="1">
      <c r="B30" s="41"/>
      <c r="I30" s="143"/>
      <c r="L30" s="41"/>
    </row>
    <row r="31" s="1" customFormat="1" ht="6.96" customHeight="1">
      <c r="B31" s="41"/>
      <c r="D31" s="73"/>
      <c r="E31" s="73"/>
      <c r="F31" s="73"/>
      <c r="G31" s="73"/>
      <c r="H31" s="73"/>
      <c r="I31" s="150"/>
      <c r="J31" s="73"/>
      <c r="K31" s="73"/>
      <c r="L31" s="41"/>
    </row>
    <row r="32" s="1" customFormat="1" ht="25.44" customHeight="1">
      <c r="B32" s="41"/>
      <c r="D32" s="151" t="s">
        <v>35</v>
      </c>
      <c r="I32" s="143"/>
      <c r="J32" s="152">
        <f>ROUND(J87, 2)</f>
        <v>0</v>
      </c>
      <c r="L32" s="41"/>
    </row>
    <row r="33" s="1" customFormat="1" ht="6.96" customHeight="1">
      <c r="B33" s="41"/>
      <c r="D33" s="73"/>
      <c r="E33" s="73"/>
      <c r="F33" s="73"/>
      <c r="G33" s="73"/>
      <c r="H33" s="73"/>
      <c r="I33" s="150"/>
      <c r="J33" s="73"/>
      <c r="K33" s="73"/>
      <c r="L33" s="41"/>
    </row>
    <row r="34" s="1" customFormat="1" ht="14.4" customHeight="1">
      <c r="B34" s="41"/>
      <c r="F34" s="153" t="s">
        <v>37</v>
      </c>
      <c r="I34" s="154" t="s">
        <v>36</v>
      </c>
      <c r="J34" s="153" t="s">
        <v>38</v>
      </c>
      <c r="L34" s="41"/>
    </row>
    <row r="35" s="1" customFormat="1" ht="14.4" customHeight="1">
      <c r="B35" s="41"/>
      <c r="D35" s="155" t="s">
        <v>39</v>
      </c>
      <c r="E35" s="141" t="s">
        <v>40</v>
      </c>
      <c r="F35" s="156">
        <f>ROUND((SUM(BE87:BE94)),  2)</f>
        <v>0</v>
      </c>
      <c r="I35" s="157">
        <v>0.20999999999999999</v>
      </c>
      <c r="J35" s="156">
        <f>ROUND(((SUM(BE87:BE94))*I35),  2)</f>
        <v>0</v>
      </c>
      <c r="L35" s="41"/>
    </row>
    <row r="36" s="1" customFormat="1" ht="14.4" customHeight="1">
      <c r="B36" s="41"/>
      <c r="E36" s="141" t="s">
        <v>41</v>
      </c>
      <c r="F36" s="156">
        <f>ROUND((SUM(BF87:BF94)),  2)</f>
        <v>0</v>
      </c>
      <c r="I36" s="157">
        <v>0.14999999999999999</v>
      </c>
      <c r="J36" s="156">
        <f>ROUND(((SUM(BF87:BF94))*I36),  2)</f>
        <v>0</v>
      </c>
      <c r="L36" s="41"/>
    </row>
    <row r="37" hidden="1" s="1" customFormat="1" ht="14.4" customHeight="1">
      <c r="B37" s="41"/>
      <c r="E37" s="141" t="s">
        <v>42</v>
      </c>
      <c r="F37" s="156">
        <f>ROUND((SUM(BG87:BG94)),  2)</f>
        <v>0</v>
      </c>
      <c r="I37" s="157">
        <v>0.20999999999999999</v>
      </c>
      <c r="J37" s="156">
        <f>0</f>
        <v>0</v>
      </c>
      <c r="L37" s="41"/>
    </row>
    <row r="38" hidden="1" s="1" customFormat="1" ht="14.4" customHeight="1">
      <c r="B38" s="41"/>
      <c r="E38" s="141" t="s">
        <v>43</v>
      </c>
      <c r="F38" s="156">
        <f>ROUND((SUM(BH87:BH94)),  2)</f>
        <v>0</v>
      </c>
      <c r="I38" s="157">
        <v>0.14999999999999999</v>
      </c>
      <c r="J38" s="156">
        <f>0</f>
        <v>0</v>
      </c>
      <c r="L38" s="41"/>
    </row>
    <row r="39" hidden="1" s="1" customFormat="1" ht="14.4" customHeight="1">
      <c r="B39" s="41"/>
      <c r="E39" s="141" t="s">
        <v>44</v>
      </c>
      <c r="F39" s="156">
        <f>ROUND((SUM(BI87:BI94)),  2)</f>
        <v>0</v>
      </c>
      <c r="I39" s="157">
        <v>0</v>
      </c>
      <c r="J39" s="156">
        <f>0</f>
        <v>0</v>
      </c>
      <c r="L39" s="41"/>
    </row>
    <row r="40" s="1" customFormat="1" ht="6.96" customHeight="1">
      <c r="B40" s="41"/>
      <c r="I40" s="143"/>
      <c r="L40" s="41"/>
    </row>
    <row r="41" s="1" customFormat="1" ht="25.44" customHeight="1">
      <c r="B41" s="41"/>
      <c r="C41" s="158"/>
      <c r="D41" s="159" t="s">
        <v>45</v>
      </c>
      <c r="E41" s="160"/>
      <c r="F41" s="160"/>
      <c r="G41" s="161" t="s">
        <v>46</v>
      </c>
      <c r="H41" s="162" t="s">
        <v>47</v>
      </c>
      <c r="I41" s="163"/>
      <c r="J41" s="164">
        <f>SUM(J32:J39)</f>
        <v>0</v>
      </c>
      <c r="K41" s="165"/>
      <c r="L41" s="41"/>
    </row>
    <row r="42" s="1" customFormat="1" ht="14.4" customHeight="1">
      <c r="B42" s="166"/>
      <c r="C42" s="167"/>
      <c r="D42" s="167"/>
      <c r="E42" s="167"/>
      <c r="F42" s="167"/>
      <c r="G42" s="167"/>
      <c r="H42" s="167"/>
      <c r="I42" s="168"/>
      <c r="J42" s="167"/>
      <c r="K42" s="167"/>
      <c r="L42" s="41"/>
    </row>
    <row r="46" s="1" customFormat="1" ht="6.96" customHeight="1">
      <c r="B46" s="169"/>
      <c r="C46" s="170"/>
      <c r="D46" s="170"/>
      <c r="E46" s="170"/>
      <c r="F46" s="170"/>
      <c r="G46" s="170"/>
      <c r="H46" s="170"/>
      <c r="I46" s="171"/>
      <c r="J46" s="170"/>
      <c r="K46" s="170"/>
      <c r="L46" s="41"/>
    </row>
    <row r="47" s="1" customFormat="1" ht="24.96" customHeight="1">
      <c r="B47" s="36"/>
      <c r="C47" s="21" t="s">
        <v>110</v>
      </c>
      <c r="D47" s="37"/>
      <c r="E47" s="37"/>
      <c r="F47" s="37"/>
      <c r="G47" s="37"/>
      <c r="H47" s="37"/>
      <c r="I47" s="143"/>
      <c r="J47" s="37"/>
      <c r="K47" s="37"/>
      <c r="L47" s="41"/>
    </row>
    <row r="48" s="1" customFormat="1" ht="6.96" customHeight="1">
      <c r="B48" s="36"/>
      <c r="C48" s="37"/>
      <c r="D48" s="37"/>
      <c r="E48" s="37"/>
      <c r="F48" s="37"/>
      <c r="G48" s="37"/>
      <c r="H48" s="37"/>
      <c r="I48" s="143"/>
      <c r="J48" s="37"/>
      <c r="K48" s="37"/>
      <c r="L48" s="41"/>
    </row>
    <row r="49" s="1" customFormat="1" ht="12" customHeight="1">
      <c r="B49" s="36"/>
      <c r="C49" s="30" t="s">
        <v>16</v>
      </c>
      <c r="D49" s="37"/>
      <c r="E49" s="37"/>
      <c r="F49" s="37"/>
      <c r="G49" s="37"/>
      <c r="H49" s="37"/>
      <c r="I49" s="143"/>
      <c r="J49" s="37"/>
      <c r="K49" s="37"/>
      <c r="L49" s="41"/>
    </row>
    <row r="50" s="1" customFormat="1" ht="16.5" customHeight="1">
      <c r="B50" s="36"/>
      <c r="C50" s="37"/>
      <c r="D50" s="37"/>
      <c r="E50" s="172" t="str">
        <f>E7</f>
        <v>Oprava topného systému a kalového hospodářství na ČOV Vrchlabí - Podhůří</v>
      </c>
      <c r="F50" s="30"/>
      <c r="G50" s="30"/>
      <c r="H50" s="30"/>
      <c r="I50" s="143"/>
      <c r="J50" s="37"/>
      <c r="K50" s="37"/>
      <c r="L50" s="41"/>
    </row>
    <row r="51" ht="12" customHeight="1">
      <c r="B51" s="19"/>
      <c r="C51" s="30" t="s">
        <v>106</v>
      </c>
      <c r="D51" s="20"/>
      <c r="E51" s="20"/>
      <c r="F51" s="20"/>
      <c r="G51" s="20"/>
      <c r="H51" s="20"/>
      <c r="I51" s="135"/>
      <c r="J51" s="20"/>
      <c r="K51" s="20"/>
      <c r="L51" s="18"/>
    </row>
    <row r="52" s="1" customFormat="1" ht="16.5" customHeight="1">
      <c r="B52" s="36"/>
      <c r="C52" s="37"/>
      <c r="D52" s="37"/>
      <c r="E52" s="172" t="s">
        <v>107</v>
      </c>
      <c r="F52" s="37"/>
      <c r="G52" s="37"/>
      <c r="H52" s="37"/>
      <c r="I52" s="143"/>
      <c r="J52" s="37"/>
      <c r="K52" s="37"/>
      <c r="L52" s="41"/>
    </row>
    <row r="53" s="1" customFormat="1" ht="12" customHeight="1">
      <c r="B53" s="36"/>
      <c r="C53" s="30" t="s">
        <v>108</v>
      </c>
      <c r="D53" s="37"/>
      <c r="E53" s="37"/>
      <c r="F53" s="37"/>
      <c r="G53" s="37"/>
      <c r="H53" s="37"/>
      <c r="I53" s="143"/>
      <c r="J53" s="37"/>
      <c r="K53" s="37"/>
      <c r="L53" s="41"/>
    </row>
    <row r="54" s="1" customFormat="1" ht="16.5" customHeight="1">
      <c r="B54" s="36"/>
      <c r="C54" s="37"/>
      <c r="D54" s="37"/>
      <c r="E54" s="66" t="str">
        <f>E11</f>
        <v>PS101.6 - Elektroinstalace</v>
      </c>
      <c r="F54" s="37"/>
      <c r="G54" s="37"/>
      <c r="H54" s="37"/>
      <c r="I54" s="143"/>
      <c r="J54" s="37"/>
      <c r="K54" s="37"/>
      <c r="L54" s="41"/>
    </row>
    <row r="55" s="1" customFormat="1" ht="6.96" customHeight="1">
      <c r="B55" s="36"/>
      <c r="C55" s="37"/>
      <c r="D55" s="37"/>
      <c r="E55" s="37"/>
      <c r="F55" s="37"/>
      <c r="G55" s="37"/>
      <c r="H55" s="37"/>
      <c r="I55" s="143"/>
      <c r="J55" s="37"/>
      <c r="K55" s="37"/>
      <c r="L55" s="41"/>
    </row>
    <row r="56" s="1" customFormat="1" ht="12" customHeight="1">
      <c r="B56" s="36"/>
      <c r="C56" s="30" t="s">
        <v>21</v>
      </c>
      <c r="D56" s="37"/>
      <c r="E56" s="37"/>
      <c r="F56" s="25" t="str">
        <f>F14</f>
        <v xml:space="preserve"> </v>
      </c>
      <c r="G56" s="37"/>
      <c r="H56" s="37"/>
      <c r="I56" s="145" t="s">
        <v>23</v>
      </c>
      <c r="J56" s="69" t="str">
        <f>IF(J14="","",J14)</f>
        <v>27. 5. 2019</v>
      </c>
      <c r="K56" s="37"/>
      <c r="L56" s="41"/>
    </row>
    <row r="57" s="1" customFormat="1" ht="6.96" customHeight="1">
      <c r="B57" s="36"/>
      <c r="C57" s="37"/>
      <c r="D57" s="37"/>
      <c r="E57" s="37"/>
      <c r="F57" s="37"/>
      <c r="G57" s="37"/>
      <c r="H57" s="37"/>
      <c r="I57" s="143"/>
      <c r="J57" s="37"/>
      <c r="K57" s="37"/>
      <c r="L57" s="41"/>
    </row>
    <row r="58" s="1" customFormat="1" ht="15.15" customHeight="1">
      <c r="B58" s="36"/>
      <c r="C58" s="30" t="s">
        <v>25</v>
      </c>
      <c r="D58" s="37"/>
      <c r="E58" s="37"/>
      <c r="F58" s="25" t="str">
        <f>E17</f>
        <v xml:space="preserve"> </v>
      </c>
      <c r="G58" s="37"/>
      <c r="H58" s="37"/>
      <c r="I58" s="145" t="s">
        <v>30</v>
      </c>
      <c r="J58" s="34" t="str">
        <f>E23</f>
        <v xml:space="preserve"> </v>
      </c>
      <c r="K58" s="37"/>
      <c r="L58" s="41"/>
    </row>
    <row r="59" s="1" customFormat="1" ht="15.15" customHeight="1">
      <c r="B59" s="36"/>
      <c r="C59" s="30" t="s">
        <v>28</v>
      </c>
      <c r="D59" s="37"/>
      <c r="E59" s="37"/>
      <c r="F59" s="25" t="str">
        <f>IF(E20="","",E20)</f>
        <v>Vyplň údaj</v>
      </c>
      <c r="G59" s="37"/>
      <c r="H59" s="37"/>
      <c r="I59" s="145" t="s">
        <v>32</v>
      </c>
      <c r="J59" s="34" t="str">
        <f>E26</f>
        <v xml:space="preserve"> </v>
      </c>
      <c r="K59" s="37"/>
      <c r="L59" s="41"/>
    </row>
    <row r="60" s="1" customFormat="1" ht="10.32" customHeight="1">
      <c r="B60" s="36"/>
      <c r="C60" s="37"/>
      <c r="D60" s="37"/>
      <c r="E60" s="37"/>
      <c r="F60" s="37"/>
      <c r="G60" s="37"/>
      <c r="H60" s="37"/>
      <c r="I60" s="143"/>
      <c r="J60" s="37"/>
      <c r="K60" s="37"/>
      <c r="L60" s="41"/>
    </row>
    <row r="61" s="1" customFormat="1" ht="29.28" customHeight="1">
      <c r="B61" s="36"/>
      <c r="C61" s="173" t="s">
        <v>111</v>
      </c>
      <c r="D61" s="174"/>
      <c r="E61" s="174"/>
      <c r="F61" s="174"/>
      <c r="G61" s="174"/>
      <c r="H61" s="174"/>
      <c r="I61" s="175"/>
      <c r="J61" s="176" t="s">
        <v>112</v>
      </c>
      <c r="K61" s="174"/>
      <c r="L61" s="41"/>
    </row>
    <row r="62" s="1" customFormat="1" ht="10.32" customHeight="1">
      <c r="B62" s="36"/>
      <c r="C62" s="37"/>
      <c r="D62" s="37"/>
      <c r="E62" s="37"/>
      <c r="F62" s="37"/>
      <c r="G62" s="37"/>
      <c r="H62" s="37"/>
      <c r="I62" s="143"/>
      <c r="J62" s="37"/>
      <c r="K62" s="37"/>
      <c r="L62" s="41"/>
    </row>
    <row r="63" s="1" customFormat="1" ht="22.8" customHeight="1">
      <c r="B63" s="36"/>
      <c r="C63" s="177" t="s">
        <v>67</v>
      </c>
      <c r="D63" s="37"/>
      <c r="E63" s="37"/>
      <c r="F63" s="37"/>
      <c r="G63" s="37"/>
      <c r="H63" s="37"/>
      <c r="I63" s="143"/>
      <c r="J63" s="99">
        <f>J87</f>
        <v>0</v>
      </c>
      <c r="K63" s="37"/>
      <c r="L63" s="41"/>
      <c r="AU63" s="15" t="s">
        <v>113</v>
      </c>
    </row>
    <row r="64" s="8" customFormat="1" ht="24.96" customHeight="1">
      <c r="B64" s="178"/>
      <c r="C64" s="179"/>
      <c r="D64" s="180" t="s">
        <v>119</v>
      </c>
      <c r="E64" s="181"/>
      <c r="F64" s="181"/>
      <c r="G64" s="181"/>
      <c r="H64" s="181"/>
      <c r="I64" s="182"/>
      <c r="J64" s="183">
        <f>J88</f>
        <v>0</v>
      </c>
      <c r="K64" s="179"/>
      <c r="L64" s="184"/>
    </row>
    <row r="65" s="9" customFormat="1" ht="19.92" customHeight="1">
      <c r="B65" s="185"/>
      <c r="C65" s="122"/>
      <c r="D65" s="186" t="s">
        <v>680</v>
      </c>
      <c r="E65" s="187"/>
      <c r="F65" s="187"/>
      <c r="G65" s="187"/>
      <c r="H65" s="187"/>
      <c r="I65" s="188"/>
      <c r="J65" s="189">
        <f>J89</f>
        <v>0</v>
      </c>
      <c r="K65" s="122"/>
      <c r="L65" s="190"/>
    </row>
    <row r="66" s="1" customFormat="1" ht="21.84" customHeight="1">
      <c r="B66" s="36"/>
      <c r="C66" s="37"/>
      <c r="D66" s="37"/>
      <c r="E66" s="37"/>
      <c r="F66" s="37"/>
      <c r="G66" s="37"/>
      <c r="H66" s="37"/>
      <c r="I66" s="143"/>
      <c r="J66" s="37"/>
      <c r="K66" s="37"/>
      <c r="L66" s="41"/>
    </row>
    <row r="67" s="1" customFormat="1" ht="6.96" customHeight="1">
      <c r="B67" s="56"/>
      <c r="C67" s="57"/>
      <c r="D67" s="57"/>
      <c r="E67" s="57"/>
      <c r="F67" s="57"/>
      <c r="G67" s="57"/>
      <c r="H67" s="57"/>
      <c r="I67" s="168"/>
      <c r="J67" s="57"/>
      <c r="K67" s="57"/>
      <c r="L67" s="41"/>
    </row>
    <row r="71" s="1" customFormat="1" ht="6.96" customHeight="1">
      <c r="B71" s="58"/>
      <c r="C71" s="59"/>
      <c r="D71" s="59"/>
      <c r="E71" s="59"/>
      <c r="F71" s="59"/>
      <c r="G71" s="59"/>
      <c r="H71" s="59"/>
      <c r="I71" s="171"/>
      <c r="J71" s="59"/>
      <c r="K71" s="59"/>
      <c r="L71" s="41"/>
    </row>
    <row r="72" s="1" customFormat="1" ht="24.96" customHeight="1">
      <c r="B72" s="36"/>
      <c r="C72" s="21" t="s">
        <v>124</v>
      </c>
      <c r="D72" s="37"/>
      <c r="E72" s="37"/>
      <c r="F72" s="37"/>
      <c r="G72" s="37"/>
      <c r="H72" s="37"/>
      <c r="I72" s="143"/>
      <c r="J72" s="37"/>
      <c r="K72" s="37"/>
      <c r="L72" s="41"/>
    </row>
    <row r="73" s="1" customFormat="1" ht="6.96" customHeight="1">
      <c r="B73" s="36"/>
      <c r="C73" s="37"/>
      <c r="D73" s="37"/>
      <c r="E73" s="37"/>
      <c r="F73" s="37"/>
      <c r="G73" s="37"/>
      <c r="H73" s="37"/>
      <c r="I73" s="143"/>
      <c r="J73" s="37"/>
      <c r="K73" s="37"/>
      <c r="L73" s="41"/>
    </row>
    <row r="74" s="1" customFormat="1" ht="12" customHeight="1">
      <c r="B74" s="36"/>
      <c r="C74" s="30" t="s">
        <v>16</v>
      </c>
      <c r="D74" s="37"/>
      <c r="E74" s="37"/>
      <c r="F74" s="37"/>
      <c r="G74" s="37"/>
      <c r="H74" s="37"/>
      <c r="I74" s="143"/>
      <c r="J74" s="37"/>
      <c r="K74" s="37"/>
      <c r="L74" s="41"/>
    </row>
    <row r="75" s="1" customFormat="1" ht="16.5" customHeight="1">
      <c r="B75" s="36"/>
      <c r="C75" s="37"/>
      <c r="D75" s="37"/>
      <c r="E75" s="172" t="str">
        <f>E7</f>
        <v>Oprava topného systému a kalového hospodářství na ČOV Vrchlabí - Podhůří</v>
      </c>
      <c r="F75" s="30"/>
      <c r="G75" s="30"/>
      <c r="H75" s="30"/>
      <c r="I75" s="143"/>
      <c r="J75" s="37"/>
      <c r="K75" s="37"/>
      <c r="L75" s="41"/>
    </row>
    <row r="76" ht="12" customHeight="1">
      <c r="B76" s="19"/>
      <c r="C76" s="30" t="s">
        <v>106</v>
      </c>
      <c r="D76" s="20"/>
      <c r="E76" s="20"/>
      <c r="F76" s="20"/>
      <c r="G76" s="20"/>
      <c r="H76" s="20"/>
      <c r="I76" s="135"/>
      <c r="J76" s="20"/>
      <c r="K76" s="20"/>
      <c r="L76" s="18"/>
    </row>
    <row r="77" s="1" customFormat="1" ht="16.5" customHeight="1">
      <c r="B77" s="36"/>
      <c r="C77" s="37"/>
      <c r="D77" s="37"/>
      <c r="E77" s="172" t="s">
        <v>107</v>
      </c>
      <c r="F77" s="37"/>
      <c r="G77" s="37"/>
      <c r="H77" s="37"/>
      <c r="I77" s="143"/>
      <c r="J77" s="37"/>
      <c r="K77" s="37"/>
      <c r="L77" s="41"/>
    </row>
    <row r="78" s="1" customFormat="1" ht="12" customHeight="1">
      <c r="B78" s="36"/>
      <c r="C78" s="30" t="s">
        <v>108</v>
      </c>
      <c r="D78" s="37"/>
      <c r="E78" s="37"/>
      <c r="F78" s="37"/>
      <c r="G78" s="37"/>
      <c r="H78" s="37"/>
      <c r="I78" s="143"/>
      <c r="J78" s="37"/>
      <c r="K78" s="37"/>
      <c r="L78" s="41"/>
    </row>
    <row r="79" s="1" customFormat="1" ht="16.5" customHeight="1">
      <c r="B79" s="36"/>
      <c r="C79" s="37"/>
      <c r="D79" s="37"/>
      <c r="E79" s="66" t="str">
        <f>E11</f>
        <v>PS101.6 - Elektroinstalace</v>
      </c>
      <c r="F79" s="37"/>
      <c r="G79" s="37"/>
      <c r="H79" s="37"/>
      <c r="I79" s="143"/>
      <c r="J79" s="37"/>
      <c r="K79" s="37"/>
      <c r="L79" s="41"/>
    </row>
    <row r="80" s="1" customFormat="1" ht="6.96" customHeight="1">
      <c r="B80" s="36"/>
      <c r="C80" s="37"/>
      <c r="D80" s="37"/>
      <c r="E80" s="37"/>
      <c r="F80" s="37"/>
      <c r="G80" s="37"/>
      <c r="H80" s="37"/>
      <c r="I80" s="143"/>
      <c r="J80" s="37"/>
      <c r="K80" s="37"/>
      <c r="L80" s="41"/>
    </row>
    <row r="81" s="1" customFormat="1" ht="12" customHeight="1">
      <c r="B81" s="36"/>
      <c r="C81" s="30" t="s">
        <v>21</v>
      </c>
      <c r="D81" s="37"/>
      <c r="E81" s="37"/>
      <c r="F81" s="25" t="str">
        <f>F14</f>
        <v xml:space="preserve"> </v>
      </c>
      <c r="G81" s="37"/>
      <c r="H81" s="37"/>
      <c r="I81" s="145" t="s">
        <v>23</v>
      </c>
      <c r="J81" s="69" t="str">
        <f>IF(J14="","",J14)</f>
        <v>27. 5. 2019</v>
      </c>
      <c r="K81" s="37"/>
      <c r="L81" s="41"/>
    </row>
    <row r="82" s="1" customFormat="1" ht="6.96" customHeight="1">
      <c r="B82" s="36"/>
      <c r="C82" s="37"/>
      <c r="D82" s="37"/>
      <c r="E82" s="37"/>
      <c r="F82" s="37"/>
      <c r="G82" s="37"/>
      <c r="H82" s="37"/>
      <c r="I82" s="143"/>
      <c r="J82" s="37"/>
      <c r="K82" s="37"/>
      <c r="L82" s="41"/>
    </row>
    <row r="83" s="1" customFormat="1" ht="15.15" customHeight="1">
      <c r="B83" s="36"/>
      <c r="C83" s="30" t="s">
        <v>25</v>
      </c>
      <c r="D83" s="37"/>
      <c r="E83" s="37"/>
      <c r="F83" s="25" t="str">
        <f>E17</f>
        <v xml:space="preserve"> </v>
      </c>
      <c r="G83" s="37"/>
      <c r="H83" s="37"/>
      <c r="I83" s="145" t="s">
        <v>30</v>
      </c>
      <c r="J83" s="34" t="str">
        <f>E23</f>
        <v xml:space="preserve"> </v>
      </c>
      <c r="K83" s="37"/>
      <c r="L83" s="41"/>
    </row>
    <row r="84" s="1" customFormat="1" ht="15.15" customHeight="1">
      <c r="B84" s="36"/>
      <c r="C84" s="30" t="s">
        <v>28</v>
      </c>
      <c r="D84" s="37"/>
      <c r="E84" s="37"/>
      <c r="F84" s="25" t="str">
        <f>IF(E20="","",E20)</f>
        <v>Vyplň údaj</v>
      </c>
      <c r="G84" s="37"/>
      <c r="H84" s="37"/>
      <c r="I84" s="145" t="s">
        <v>32</v>
      </c>
      <c r="J84" s="34" t="str">
        <f>E26</f>
        <v xml:space="preserve"> </v>
      </c>
      <c r="K84" s="37"/>
      <c r="L84" s="41"/>
    </row>
    <row r="85" s="1" customFormat="1" ht="10.32" customHeight="1">
      <c r="B85" s="36"/>
      <c r="C85" s="37"/>
      <c r="D85" s="37"/>
      <c r="E85" s="37"/>
      <c r="F85" s="37"/>
      <c r="G85" s="37"/>
      <c r="H85" s="37"/>
      <c r="I85" s="143"/>
      <c r="J85" s="37"/>
      <c r="K85" s="37"/>
      <c r="L85" s="41"/>
    </row>
    <row r="86" s="10" customFormat="1" ht="29.28" customHeight="1">
      <c r="B86" s="191"/>
      <c r="C86" s="192" t="s">
        <v>125</v>
      </c>
      <c r="D86" s="193" t="s">
        <v>54</v>
      </c>
      <c r="E86" s="193" t="s">
        <v>50</v>
      </c>
      <c r="F86" s="193" t="s">
        <v>51</v>
      </c>
      <c r="G86" s="193" t="s">
        <v>126</v>
      </c>
      <c r="H86" s="193" t="s">
        <v>127</v>
      </c>
      <c r="I86" s="194" t="s">
        <v>128</v>
      </c>
      <c r="J86" s="193" t="s">
        <v>112</v>
      </c>
      <c r="K86" s="195" t="s">
        <v>129</v>
      </c>
      <c r="L86" s="196"/>
      <c r="M86" s="89" t="s">
        <v>19</v>
      </c>
      <c r="N86" s="90" t="s">
        <v>39</v>
      </c>
      <c r="O86" s="90" t="s">
        <v>130</v>
      </c>
      <c r="P86" s="90" t="s">
        <v>131</v>
      </c>
      <c r="Q86" s="90" t="s">
        <v>132</v>
      </c>
      <c r="R86" s="90" t="s">
        <v>133</v>
      </c>
      <c r="S86" s="90" t="s">
        <v>134</v>
      </c>
      <c r="T86" s="91" t="s">
        <v>135</v>
      </c>
    </row>
    <row r="87" s="1" customFormat="1" ht="22.8" customHeight="1">
      <c r="B87" s="36"/>
      <c r="C87" s="96" t="s">
        <v>136</v>
      </c>
      <c r="D87" s="37"/>
      <c r="E87" s="37"/>
      <c r="F87" s="37"/>
      <c r="G87" s="37"/>
      <c r="H87" s="37"/>
      <c r="I87" s="143"/>
      <c r="J87" s="197">
        <f>BK87</f>
        <v>0</v>
      </c>
      <c r="K87" s="37"/>
      <c r="L87" s="41"/>
      <c r="M87" s="92"/>
      <c r="N87" s="93"/>
      <c r="O87" s="93"/>
      <c r="P87" s="198">
        <f>P88</f>
        <v>0</v>
      </c>
      <c r="Q87" s="93"/>
      <c r="R87" s="198">
        <f>R88</f>
        <v>0</v>
      </c>
      <c r="S87" s="93"/>
      <c r="T87" s="199">
        <f>T88</f>
        <v>0</v>
      </c>
      <c r="AT87" s="15" t="s">
        <v>68</v>
      </c>
      <c r="AU87" s="15" t="s">
        <v>113</v>
      </c>
      <c r="BK87" s="200">
        <f>BK88</f>
        <v>0</v>
      </c>
    </row>
    <row r="88" s="11" customFormat="1" ht="25.92" customHeight="1">
      <c r="B88" s="201"/>
      <c r="C88" s="202"/>
      <c r="D88" s="203" t="s">
        <v>68</v>
      </c>
      <c r="E88" s="204" t="s">
        <v>210</v>
      </c>
      <c r="F88" s="204" t="s">
        <v>211</v>
      </c>
      <c r="G88" s="202"/>
      <c r="H88" s="202"/>
      <c r="I88" s="205"/>
      <c r="J88" s="206">
        <f>BK88</f>
        <v>0</v>
      </c>
      <c r="K88" s="202"/>
      <c r="L88" s="207"/>
      <c r="M88" s="208"/>
      <c r="N88" s="209"/>
      <c r="O88" s="209"/>
      <c r="P88" s="210">
        <f>P89</f>
        <v>0</v>
      </c>
      <c r="Q88" s="209"/>
      <c r="R88" s="210">
        <f>R89</f>
        <v>0</v>
      </c>
      <c r="S88" s="209"/>
      <c r="T88" s="211">
        <f>T89</f>
        <v>0</v>
      </c>
      <c r="AR88" s="212" t="s">
        <v>78</v>
      </c>
      <c r="AT88" s="213" t="s">
        <v>68</v>
      </c>
      <c r="AU88" s="213" t="s">
        <v>69</v>
      </c>
      <c r="AY88" s="212" t="s">
        <v>139</v>
      </c>
      <c r="BK88" s="214">
        <f>BK89</f>
        <v>0</v>
      </c>
    </row>
    <row r="89" s="11" customFormat="1" ht="22.8" customHeight="1">
      <c r="B89" s="201"/>
      <c r="C89" s="202"/>
      <c r="D89" s="203" t="s">
        <v>68</v>
      </c>
      <c r="E89" s="215" t="s">
        <v>681</v>
      </c>
      <c r="F89" s="215" t="s">
        <v>682</v>
      </c>
      <c r="G89" s="202"/>
      <c r="H89" s="202"/>
      <c r="I89" s="205"/>
      <c r="J89" s="216">
        <f>BK89</f>
        <v>0</v>
      </c>
      <c r="K89" s="202"/>
      <c r="L89" s="207"/>
      <c r="M89" s="208"/>
      <c r="N89" s="209"/>
      <c r="O89" s="209"/>
      <c r="P89" s="210">
        <f>SUM(P90:P94)</f>
        <v>0</v>
      </c>
      <c r="Q89" s="209"/>
      <c r="R89" s="210">
        <f>SUM(R90:R94)</f>
        <v>0</v>
      </c>
      <c r="S89" s="209"/>
      <c r="T89" s="211">
        <f>SUM(T90:T94)</f>
        <v>0</v>
      </c>
      <c r="AR89" s="212" t="s">
        <v>78</v>
      </c>
      <c r="AT89" s="213" t="s">
        <v>68</v>
      </c>
      <c r="AU89" s="213" t="s">
        <v>76</v>
      </c>
      <c r="AY89" s="212" t="s">
        <v>139</v>
      </c>
      <c r="BK89" s="214">
        <f>SUM(BK90:BK94)</f>
        <v>0</v>
      </c>
    </row>
    <row r="90" s="1" customFormat="1" ht="72" customHeight="1">
      <c r="B90" s="36"/>
      <c r="C90" s="217" t="s">
        <v>76</v>
      </c>
      <c r="D90" s="217" t="s">
        <v>141</v>
      </c>
      <c r="E90" s="218" t="s">
        <v>683</v>
      </c>
      <c r="F90" s="219" t="s">
        <v>684</v>
      </c>
      <c r="G90" s="220" t="s">
        <v>352</v>
      </c>
      <c r="H90" s="221">
        <v>1</v>
      </c>
      <c r="I90" s="222"/>
      <c r="J90" s="223">
        <f>ROUND(I90*H90,2)</f>
        <v>0</v>
      </c>
      <c r="K90" s="219" t="s">
        <v>19</v>
      </c>
      <c r="L90" s="41"/>
      <c r="M90" s="224" t="s">
        <v>19</v>
      </c>
      <c r="N90" s="225" t="s">
        <v>40</v>
      </c>
      <c r="O90" s="81"/>
      <c r="P90" s="226">
        <f>O90*H90</f>
        <v>0</v>
      </c>
      <c r="Q90" s="226">
        <v>0</v>
      </c>
      <c r="R90" s="226">
        <f>Q90*H90</f>
        <v>0</v>
      </c>
      <c r="S90" s="226">
        <v>0</v>
      </c>
      <c r="T90" s="227">
        <f>S90*H90</f>
        <v>0</v>
      </c>
      <c r="AR90" s="228" t="s">
        <v>76</v>
      </c>
      <c r="AT90" s="228" t="s">
        <v>141</v>
      </c>
      <c r="AU90" s="228" t="s">
        <v>78</v>
      </c>
      <c r="AY90" s="15" t="s">
        <v>139</v>
      </c>
      <c r="BE90" s="229">
        <f>IF(N90="základní",J90,0)</f>
        <v>0</v>
      </c>
      <c r="BF90" s="229">
        <f>IF(N90="snížená",J90,0)</f>
        <v>0</v>
      </c>
      <c r="BG90" s="229">
        <f>IF(N90="zákl. přenesená",J90,0)</f>
        <v>0</v>
      </c>
      <c r="BH90" s="229">
        <f>IF(N90="sníž. přenesená",J90,0)</f>
        <v>0</v>
      </c>
      <c r="BI90" s="229">
        <f>IF(N90="nulová",J90,0)</f>
        <v>0</v>
      </c>
      <c r="BJ90" s="15" t="s">
        <v>76</v>
      </c>
      <c r="BK90" s="229">
        <f>ROUND(I90*H90,2)</f>
        <v>0</v>
      </c>
      <c r="BL90" s="15" t="s">
        <v>76</v>
      </c>
      <c r="BM90" s="228" t="s">
        <v>685</v>
      </c>
    </row>
    <row r="91" s="12" customFormat="1">
      <c r="B91" s="233"/>
      <c r="C91" s="234"/>
      <c r="D91" s="230" t="s">
        <v>150</v>
      </c>
      <c r="E91" s="235" t="s">
        <v>19</v>
      </c>
      <c r="F91" s="236" t="s">
        <v>317</v>
      </c>
      <c r="G91" s="234"/>
      <c r="H91" s="237">
        <v>1</v>
      </c>
      <c r="I91" s="238"/>
      <c r="J91" s="234"/>
      <c r="K91" s="234"/>
      <c r="L91" s="239"/>
      <c r="M91" s="240"/>
      <c r="N91" s="241"/>
      <c r="O91" s="241"/>
      <c r="P91" s="241"/>
      <c r="Q91" s="241"/>
      <c r="R91" s="241"/>
      <c r="S91" s="241"/>
      <c r="T91" s="242"/>
      <c r="AT91" s="243" t="s">
        <v>150</v>
      </c>
      <c r="AU91" s="243" t="s">
        <v>78</v>
      </c>
      <c r="AV91" s="12" t="s">
        <v>78</v>
      </c>
      <c r="AW91" s="12" t="s">
        <v>31</v>
      </c>
      <c r="AX91" s="12" t="s">
        <v>69</v>
      </c>
      <c r="AY91" s="243" t="s">
        <v>139</v>
      </c>
    </row>
    <row r="92" s="1" customFormat="1" ht="16.5" customHeight="1">
      <c r="B92" s="36"/>
      <c r="C92" s="217" t="s">
        <v>78</v>
      </c>
      <c r="D92" s="217" t="s">
        <v>141</v>
      </c>
      <c r="E92" s="218" t="s">
        <v>686</v>
      </c>
      <c r="F92" s="219" t="s">
        <v>687</v>
      </c>
      <c r="G92" s="220" t="s">
        <v>352</v>
      </c>
      <c r="H92" s="221">
        <v>1</v>
      </c>
      <c r="I92" s="222"/>
      <c r="J92" s="223">
        <f>ROUND(I92*H92,2)</f>
        <v>0</v>
      </c>
      <c r="K92" s="219" t="s">
        <v>19</v>
      </c>
      <c r="L92" s="41"/>
      <c r="M92" s="224" t="s">
        <v>19</v>
      </c>
      <c r="N92" s="225" t="s">
        <v>40</v>
      </c>
      <c r="O92" s="81"/>
      <c r="P92" s="226">
        <f>O92*H92</f>
        <v>0</v>
      </c>
      <c r="Q92" s="226">
        <v>0</v>
      </c>
      <c r="R92" s="226">
        <f>Q92*H92</f>
        <v>0</v>
      </c>
      <c r="S92" s="226">
        <v>0</v>
      </c>
      <c r="T92" s="227">
        <f>S92*H92</f>
        <v>0</v>
      </c>
      <c r="AR92" s="228" t="s">
        <v>76</v>
      </c>
      <c r="AT92" s="228" t="s">
        <v>141</v>
      </c>
      <c r="AU92" s="228" t="s">
        <v>78</v>
      </c>
      <c r="AY92" s="15" t="s">
        <v>139</v>
      </c>
      <c r="BE92" s="229">
        <f>IF(N92="základní",J92,0)</f>
        <v>0</v>
      </c>
      <c r="BF92" s="229">
        <f>IF(N92="snížená",J92,0)</f>
        <v>0</v>
      </c>
      <c r="BG92" s="229">
        <f>IF(N92="zákl. přenesená",J92,0)</f>
        <v>0</v>
      </c>
      <c r="BH92" s="229">
        <f>IF(N92="sníž. přenesená",J92,0)</f>
        <v>0</v>
      </c>
      <c r="BI92" s="229">
        <f>IF(N92="nulová",J92,0)</f>
        <v>0</v>
      </c>
      <c r="BJ92" s="15" t="s">
        <v>76</v>
      </c>
      <c r="BK92" s="229">
        <f>ROUND(I92*H92,2)</f>
        <v>0</v>
      </c>
      <c r="BL92" s="15" t="s">
        <v>76</v>
      </c>
      <c r="BM92" s="228" t="s">
        <v>688</v>
      </c>
    </row>
    <row r="93" s="1" customFormat="1" ht="36" customHeight="1">
      <c r="B93" s="36"/>
      <c r="C93" s="217" t="s">
        <v>155</v>
      </c>
      <c r="D93" s="217" t="s">
        <v>141</v>
      </c>
      <c r="E93" s="218" t="s">
        <v>689</v>
      </c>
      <c r="F93" s="219" t="s">
        <v>690</v>
      </c>
      <c r="G93" s="220" t="s">
        <v>240</v>
      </c>
      <c r="H93" s="254"/>
      <c r="I93" s="222"/>
      <c r="J93" s="223">
        <f>ROUND(I93*H93,2)</f>
        <v>0</v>
      </c>
      <c r="K93" s="219" t="s">
        <v>145</v>
      </c>
      <c r="L93" s="41"/>
      <c r="M93" s="224" t="s">
        <v>19</v>
      </c>
      <c r="N93" s="225" t="s">
        <v>40</v>
      </c>
      <c r="O93" s="81"/>
      <c r="P93" s="226">
        <f>O93*H93</f>
        <v>0</v>
      </c>
      <c r="Q93" s="226">
        <v>0</v>
      </c>
      <c r="R93" s="226">
        <f>Q93*H93</f>
        <v>0</v>
      </c>
      <c r="S93" s="226">
        <v>0</v>
      </c>
      <c r="T93" s="227">
        <f>S93*H93</f>
        <v>0</v>
      </c>
      <c r="AR93" s="228" t="s">
        <v>76</v>
      </c>
      <c r="AT93" s="228" t="s">
        <v>141</v>
      </c>
      <c r="AU93" s="228" t="s">
        <v>78</v>
      </c>
      <c r="AY93" s="15" t="s">
        <v>139</v>
      </c>
      <c r="BE93" s="229">
        <f>IF(N93="základní",J93,0)</f>
        <v>0</v>
      </c>
      <c r="BF93" s="229">
        <f>IF(N93="snížená",J93,0)</f>
        <v>0</v>
      </c>
      <c r="BG93" s="229">
        <f>IF(N93="zákl. přenesená",J93,0)</f>
        <v>0</v>
      </c>
      <c r="BH93" s="229">
        <f>IF(N93="sníž. přenesená",J93,0)</f>
        <v>0</v>
      </c>
      <c r="BI93" s="229">
        <f>IF(N93="nulová",J93,0)</f>
        <v>0</v>
      </c>
      <c r="BJ93" s="15" t="s">
        <v>76</v>
      </c>
      <c r="BK93" s="229">
        <f>ROUND(I93*H93,2)</f>
        <v>0</v>
      </c>
      <c r="BL93" s="15" t="s">
        <v>76</v>
      </c>
      <c r="BM93" s="228" t="s">
        <v>691</v>
      </c>
    </row>
    <row r="94" s="1" customFormat="1">
      <c r="B94" s="36"/>
      <c r="C94" s="37"/>
      <c r="D94" s="230" t="s">
        <v>148</v>
      </c>
      <c r="E94" s="37"/>
      <c r="F94" s="231" t="s">
        <v>692</v>
      </c>
      <c r="G94" s="37"/>
      <c r="H94" s="37"/>
      <c r="I94" s="143"/>
      <c r="J94" s="37"/>
      <c r="K94" s="37"/>
      <c r="L94" s="41"/>
      <c r="M94" s="258"/>
      <c r="N94" s="259"/>
      <c r="O94" s="259"/>
      <c r="P94" s="259"/>
      <c r="Q94" s="259"/>
      <c r="R94" s="259"/>
      <c r="S94" s="259"/>
      <c r="T94" s="260"/>
      <c r="AT94" s="15" t="s">
        <v>148</v>
      </c>
      <c r="AU94" s="15" t="s">
        <v>78</v>
      </c>
    </row>
    <row r="95" s="1" customFormat="1" ht="6.96" customHeight="1">
      <c r="B95" s="56"/>
      <c r="C95" s="57"/>
      <c r="D95" s="57"/>
      <c r="E95" s="57"/>
      <c r="F95" s="57"/>
      <c r="G95" s="57"/>
      <c r="H95" s="57"/>
      <c r="I95" s="168"/>
      <c r="J95" s="57"/>
      <c r="K95" s="57"/>
      <c r="L95" s="41"/>
    </row>
  </sheetData>
  <sheetProtection sheet="1" autoFilter="0" formatColumns="0" formatRows="0" objects="1" scenarios="1" spinCount="100000" saltValue="gxnrFWx8j+0qviBrMdk4P8giW+H1x3NCXiXN8BW+FlSpz9s+zG66xyRJl3sx8zcq31J5gE8KuAEjE3ZmQzAhtQ==" hashValue="h9DL9MA1mzDvkZxx+fPcsBdx/Rw+r5CjUZGZi8TswREfLvP3gqXicRy8a7XRIvd5c0gQJ+FfmFWEqplocdffJw==" algorithmName="SHA-512" password="CC35"/>
  <autoFilter ref="C86:K94"/>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50.83" customWidth="1"/>
    <col min="7" max="7" width="7" customWidth="1"/>
    <col min="8" max="8" width="11.5" customWidth="1"/>
    <col min="9" max="9" width="20.17" style="135"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5" t="s">
        <v>101</v>
      </c>
    </row>
    <row r="3" ht="6.96" customHeight="1">
      <c r="B3" s="136"/>
      <c r="C3" s="137"/>
      <c r="D3" s="137"/>
      <c r="E3" s="137"/>
      <c r="F3" s="137"/>
      <c r="G3" s="137"/>
      <c r="H3" s="137"/>
      <c r="I3" s="138"/>
      <c r="J3" s="137"/>
      <c r="K3" s="137"/>
      <c r="L3" s="18"/>
      <c r="AT3" s="15" t="s">
        <v>78</v>
      </c>
    </row>
    <row r="4" ht="24.96" customHeight="1">
      <c r="B4" s="18"/>
      <c r="D4" s="139" t="s">
        <v>105</v>
      </c>
      <c r="L4" s="18"/>
      <c r="M4" s="140" t="s">
        <v>10</v>
      </c>
      <c r="AT4" s="15" t="s">
        <v>4</v>
      </c>
    </row>
    <row r="5" ht="6.96" customHeight="1">
      <c r="B5" s="18"/>
      <c r="L5" s="18"/>
    </row>
    <row r="6" ht="12" customHeight="1">
      <c r="B6" s="18"/>
      <c r="D6" s="141" t="s">
        <v>16</v>
      </c>
      <c r="L6" s="18"/>
    </row>
    <row r="7" ht="16.5" customHeight="1">
      <c r="B7" s="18"/>
      <c r="E7" s="142" t="str">
        <f>'Rekapitulace stavby'!K6</f>
        <v>Oprava topného systému a kalového hospodářství na ČOV Vrchlabí - Podhůří</v>
      </c>
      <c r="F7" s="141"/>
      <c r="G7" s="141"/>
      <c r="H7" s="141"/>
      <c r="L7" s="18"/>
    </row>
    <row r="8" ht="12" customHeight="1">
      <c r="B8" s="18"/>
      <c r="D8" s="141" t="s">
        <v>106</v>
      </c>
      <c r="L8" s="18"/>
    </row>
    <row r="9" s="1" customFormat="1" ht="16.5" customHeight="1">
      <c r="B9" s="41"/>
      <c r="E9" s="142" t="s">
        <v>107</v>
      </c>
      <c r="F9" s="1"/>
      <c r="G9" s="1"/>
      <c r="H9" s="1"/>
      <c r="I9" s="143"/>
      <c r="L9" s="41"/>
    </row>
    <row r="10" s="1" customFormat="1" ht="12" customHeight="1">
      <c r="B10" s="41"/>
      <c r="D10" s="141" t="s">
        <v>108</v>
      </c>
      <c r="I10" s="143"/>
      <c r="L10" s="41"/>
    </row>
    <row r="11" s="1" customFormat="1" ht="36.96" customHeight="1">
      <c r="B11" s="41"/>
      <c r="E11" s="144" t="s">
        <v>693</v>
      </c>
      <c r="F11" s="1"/>
      <c r="G11" s="1"/>
      <c r="H11" s="1"/>
      <c r="I11" s="143"/>
      <c r="L11" s="41"/>
    </row>
    <row r="12" s="1" customFormat="1">
      <c r="B12" s="41"/>
      <c r="I12" s="143"/>
      <c r="L12" s="41"/>
    </row>
    <row r="13" s="1" customFormat="1" ht="12" customHeight="1">
      <c r="B13" s="41"/>
      <c r="D13" s="141" t="s">
        <v>18</v>
      </c>
      <c r="F13" s="130" t="s">
        <v>19</v>
      </c>
      <c r="I13" s="145" t="s">
        <v>20</v>
      </c>
      <c r="J13" s="130" t="s">
        <v>19</v>
      </c>
      <c r="L13" s="41"/>
    </row>
    <row r="14" s="1" customFormat="1" ht="12" customHeight="1">
      <c r="B14" s="41"/>
      <c r="D14" s="141" t="s">
        <v>21</v>
      </c>
      <c r="F14" s="130" t="s">
        <v>22</v>
      </c>
      <c r="I14" s="145" t="s">
        <v>23</v>
      </c>
      <c r="J14" s="146" t="str">
        <f>'Rekapitulace stavby'!AN8</f>
        <v>27. 5. 2019</v>
      </c>
      <c r="L14" s="41"/>
    </row>
    <row r="15" s="1" customFormat="1" ht="10.8" customHeight="1">
      <c r="B15" s="41"/>
      <c r="I15" s="143"/>
      <c r="L15" s="41"/>
    </row>
    <row r="16" s="1" customFormat="1" ht="12" customHeight="1">
      <c r="B16" s="41"/>
      <c r="D16" s="141" t="s">
        <v>25</v>
      </c>
      <c r="I16" s="145" t="s">
        <v>26</v>
      </c>
      <c r="J16" s="130" t="str">
        <f>IF('Rekapitulace stavby'!AN10="","",'Rekapitulace stavby'!AN10)</f>
        <v/>
      </c>
      <c r="L16" s="41"/>
    </row>
    <row r="17" s="1" customFormat="1" ht="18" customHeight="1">
      <c r="B17" s="41"/>
      <c r="E17" s="130" t="str">
        <f>IF('Rekapitulace stavby'!E11="","",'Rekapitulace stavby'!E11)</f>
        <v xml:space="preserve"> </v>
      </c>
      <c r="I17" s="145" t="s">
        <v>27</v>
      </c>
      <c r="J17" s="130" t="str">
        <f>IF('Rekapitulace stavby'!AN11="","",'Rekapitulace stavby'!AN11)</f>
        <v/>
      </c>
      <c r="L17" s="41"/>
    </row>
    <row r="18" s="1" customFormat="1" ht="6.96" customHeight="1">
      <c r="B18" s="41"/>
      <c r="I18" s="143"/>
      <c r="L18" s="41"/>
    </row>
    <row r="19" s="1" customFormat="1" ht="12" customHeight="1">
      <c r="B19" s="41"/>
      <c r="D19" s="141" t="s">
        <v>28</v>
      </c>
      <c r="I19" s="145" t="s">
        <v>26</v>
      </c>
      <c r="J19" s="31" t="str">
        <f>'Rekapitulace stavby'!AN13</f>
        <v>Vyplň údaj</v>
      </c>
      <c r="L19" s="41"/>
    </row>
    <row r="20" s="1" customFormat="1" ht="18" customHeight="1">
      <c r="B20" s="41"/>
      <c r="E20" s="31" t="str">
        <f>'Rekapitulace stavby'!E14</f>
        <v>Vyplň údaj</v>
      </c>
      <c r="F20" s="130"/>
      <c r="G20" s="130"/>
      <c r="H20" s="130"/>
      <c r="I20" s="145" t="s">
        <v>27</v>
      </c>
      <c r="J20" s="31" t="str">
        <f>'Rekapitulace stavby'!AN14</f>
        <v>Vyplň údaj</v>
      </c>
      <c r="L20" s="41"/>
    </row>
    <row r="21" s="1" customFormat="1" ht="6.96" customHeight="1">
      <c r="B21" s="41"/>
      <c r="I21" s="143"/>
      <c r="L21" s="41"/>
    </row>
    <row r="22" s="1" customFormat="1" ht="12" customHeight="1">
      <c r="B22" s="41"/>
      <c r="D22" s="141" t="s">
        <v>30</v>
      </c>
      <c r="I22" s="145" t="s">
        <v>26</v>
      </c>
      <c r="J22" s="130" t="str">
        <f>IF('Rekapitulace stavby'!AN16="","",'Rekapitulace stavby'!AN16)</f>
        <v/>
      </c>
      <c r="L22" s="41"/>
    </row>
    <row r="23" s="1" customFormat="1" ht="18" customHeight="1">
      <c r="B23" s="41"/>
      <c r="E23" s="130" t="str">
        <f>IF('Rekapitulace stavby'!E17="","",'Rekapitulace stavby'!E17)</f>
        <v xml:space="preserve"> </v>
      </c>
      <c r="I23" s="145" t="s">
        <v>27</v>
      </c>
      <c r="J23" s="130" t="str">
        <f>IF('Rekapitulace stavby'!AN17="","",'Rekapitulace stavby'!AN17)</f>
        <v/>
      </c>
      <c r="L23" s="41"/>
    </row>
    <row r="24" s="1" customFormat="1" ht="6.96" customHeight="1">
      <c r="B24" s="41"/>
      <c r="I24" s="143"/>
      <c r="L24" s="41"/>
    </row>
    <row r="25" s="1" customFormat="1" ht="12" customHeight="1">
      <c r="B25" s="41"/>
      <c r="D25" s="141" t="s">
        <v>32</v>
      </c>
      <c r="I25" s="145" t="s">
        <v>26</v>
      </c>
      <c r="J25" s="130" t="str">
        <f>IF('Rekapitulace stavby'!AN19="","",'Rekapitulace stavby'!AN19)</f>
        <v/>
      </c>
      <c r="L25" s="41"/>
    </row>
    <row r="26" s="1" customFormat="1" ht="18" customHeight="1">
      <c r="B26" s="41"/>
      <c r="E26" s="130" t="str">
        <f>IF('Rekapitulace stavby'!E20="","",'Rekapitulace stavby'!E20)</f>
        <v xml:space="preserve"> </v>
      </c>
      <c r="I26" s="145" t="s">
        <v>27</v>
      </c>
      <c r="J26" s="130" t="str">
        <f>IF('Rekapitulace stavby'!AN20="","",'Rekapitulace stavby'!AN20)</f>
        <v/>
      </c>
      <c r="L26" s="41"/>
    </row>
    <row r="27" s="1" customFormat="1" ht="6.96" customHeight="1">
      <c r="B27" s="41"/>
      <c r="I27" s="143"/>
      <c r="L27" s="41"/>
    </row>
    <row r="28" s="1" customFormat="1" ht="12" customHeight="1">
      <c r="B28" s="41"/>
      <c r="D28" s="141" t="s">
        <v>33</v>
      </c>
      <c r="I28" s="143"/>
      <c r="L28" s="41"/>
    </row>
    <row r="29" s="7" customFormat="1" ht="16.5" customHeight="1">
      <c r="B29" s="147"/>
      <c r="E29" s="148" t="s">
        <v>19</v>
      </c>
      <c r="F29" s="148"/>
      <c r="G29" s="148"/>
      <c r="H29" s="148"/>
      <c r="I29" s="149"/>
      <c r="L29" s="147"/>
    </row>
    <row r="30" s="1" customFormat="1" ht="6.96" customHeight="1">
      <c r="B30" s="41"/>
      <c r="I30" s="143"/>
      <c r="L30" s="41"/>
    </row>
    <row r="31" s="1" customFormat="1" ht="6.96" customHeight="1">
      <c r="B31" s="41"/>
      <c r="D31" s="73"/>
      <c r="E31" s="73"/>
      <c r="F31" s="73"/>
      <c r="G31" s="73"/>
      <c r="H31" s="73"/>
      <c r="I31" s="150"/>
      <c r="J31" s="73"/>
      <c r="K31" s="73"/>
      <c r="L31" s="41"/>
    </row>
    <row r="32" s="1" customFormat="1" ht="25.44" customHeight="1">
      <c r="B32" s="41"/>
      <c r="D32" s="151" t="s">
        <v>35</v>
      </c>
      <c r="I32" s="143"/>
      <c r="J32" s="152">
        <f>ROUND(J88, 2)</f>
        <v>0</v>
      </c>
      <c r="L32" s="41"/>
    </row>
    <row r="33" s="1" customFormat="1" ht="6.96" customHeight="1">
      <c r="B33" s="41"/>
      <c r="D33" s="73"/>
      <c r="E33" s="73"/>
      <c r="F33" s="73"/>
      <c r="G33" s="73"/>
      <c r="H33" s="73"/>
      <c r="I33" s="150"/>
      <c r="J33" s="73"/>
      <c r="K33" s="73"/>
      <c r="L33" s="41"/>
    </row>
    <row r="34" s="1" customFormat="1" ht="14.4" customHeight="1">
      <c r="B34" s="41"/>
      <c r="F34" s="153" t="s">
        <v>37</v>
      </c>
      <c r="I34" s="154" t="s">
        <v>36</v>
      </c>
      <c r="J34" s="153" t="s">
        <v>38</v>
      </c>
      <c r="L34" s="41"/>
    </row>
    <row r="35" s="1" customFormat="1" ht="14.4" customHeight="1">
      <c r="B35" s="41"/>
      <c r="D35" s="155" t="s">
        <v>39</v>
      </c>
      <c r="E35" s="141" t="s">
        <v>40</v>
      </c>
      <c r="F35" s="156">
        <f>ROUND((SUM(BE88:BE100)),  2)</f>
        <v>0</v>
      </c>
      <c r="I35" s="157">
        <v>0.20999999999999999</v>
      </c>
      <c r="J35" s="156">
        <f>ROUND(((SUM(BE88:BE100))*I35),  2)</f>
        <v>0</v>
      </c>
      <c r="L35" s="41"/>
    </row>
    <row r="36" s="1" customFormat="1" ht="14.4" customHeight="1">
      <c r="B36" s="41"/>
      <c r="E36" s="141" t="s">
        <v>41</v>
      </c>
      <c r="F36" s="156">
        <f>ROUND((SUM(BF88:BF100)),  2)</f>
        <v>0</v>
      </c>
      <c r="I36" s="157">
        <v>0.14999999999999999</v>
      </c>
      <c r="J36" s="156">
        <f>ROUND(((SUM(BF88:BF100))*I36),  2)</f>
        <v>0</v>
      </c>
      <c r="L36" s="41"/>
    </row>
    <row r="37" hidden="1" s="1" customFormat="1" ht="14.4" customHeight="1">
      <c r="B37" s="41"/>
      <c r="E37" s="141" t="s">
        <v>42</v>
      </c>
      <c r="F37" s="156">
        <f>ROUND((SUM(BG88:BG100)),  2)</f>
        <v>0</v>
      </c>
      <c r="I37" s="157">
        <v>0.20999999999999999</v>
      </c>
      <c r="J37" s="156">
        <f>0</f>
        <v>0</v>
      </c>
      <c r="L37" s="41"/>
    </row>
    <row r="38" hidden="1" s="1" customFormat="1" ht="14.4" customHeight="1">
      <c r="B38" s="41"/>
      <c r="E38" s="141" t="s">
        <v>43</v>
      </c>
      <c r="F38" s="156">
        <f>ROUND((SUM(BH88:BH100)),  2)</f>
        <v>0</v>
      </c>
      <c r="I38" s="157">
        <v>0.14999999999999999</v>
      </c>
      <c r="J38" s="156">
        <f>0</f>
        <v>0</v>
      </c>
      <c r="L38" s="41"/>
    </row>
    <row r="39" hidden="1" s="1" customFormat="1" ht="14.4" customHeight="1">
      <c r="B39" s="41"/>
      <c r="E39" s="141" t="s">
        <v>44</v>
      </c>
      <c r="F39" s="156">
        <f>ROUND((SUM(BI88:BI100)),  2)</f>
        <v>0</v>
      </c>
      <c r="I39" s="157">
        <v>0</v>
      </c>
      <c r="J39" s="156">
        <f>0</f>
        <v>0</v>
      </c>
      <c r="L39" s="41"/>
    </row>
    <row r="40" s="1" customFormat="1" ht="6.96" customHeight="1">
      <c r="B40" s="41"/>
      <c r="I40" s="143"/>
      <c r="L40" s="41"/>
    </row>
    <row r="41" s="1" customFormat="1" ht="25.44" customHeight="1">
      <c r="B41" s="41"/>
      <c r="C41" s="158"/>
      <c r="D41" s="159" t="s">
        <v>45</v>
      </c>
      <c r="E41" s="160"/>
      <c r="F41" s="160"/>
      <c r="G41" s="161" t="s">
        <v>46</v>
      </c>
      <c r="H41" s="162" t="s">
        <v>47</v>
      </c>
      <c r="I41" s="163"/>
      <c r="J41" s="164">
        <f>SUM(J32:J39)</f>
        <v>0</v>
      </c>
      <c r="K41" s="165"/>
      <c r="L41" s="41"/>
    </row>
    <row r="42" s="1" customFormat="1" ht="14.4" customHeight="1">
      <c r="B42" s="166"/>
      <c r="C42" s="167"/>
      <c r="D42" s="167"/>
      <c r="E42" s="167"/>
      <c r="F42" s="167"/>
      <c r="G42" s="167"/>
      <c r="H42" s="167"/>
      <c r="I42" s="168"/>
      <c r="J42" s="167"/>
      <c r="K42" s="167"/>
      <c r="L42" s="41"/>
    </row>
    <row r="46" s="1" customFormat="1" ht="6.96" customHeight="1">
      <c r="B46" s="169"/>
      <c r="C46" s="170"/>
      <c r="D46" s="170"/>
      <c r="E46" s="170"/>
      <c r="F46" s="170"/>
      <c r="G46" s="170"/>
      <c r="H46" s="170"/>
      <c r="I46" s="171"/>
      <c r="J46" s="170"/>
      <c r="K46" s="170"/>
      <c r="L46" s="41"/>
    </row>
    <row r="47" s="1" customFormat="1" ht="24.96" customHeight="1">
      <c r="B47" s="36"/>
      <c r="C47" s="21" t="s">
        <v>110</v>
      </c>
      <c r="D47" s="37"/>
      <c r="E47" s="37"/>
      <c r="F47" s="37"/>
      <c r="G47" s="37"/>
      <c r="H47" s="37"/>
      <c r="I47" s="143"/>
      <c r="J47" s="37"/>
      <c r="K47" s="37"/>
      <c r="L47" s="41"/>
    </row>
    <row r="48" s="1" customFormat="1" ht="6.96" customHeight="1">
      <c r="B48" s="36"/>
      <c r="C48" s="37"/>
      <c r="D48" s="37"/>
      <c r="E48" s="37"/>
      <c r="F48" s="37"/>
      <c r="G48" s="37"/>
      <c r="H48" s="37"/>
      <c r="I48" s="143"/>
      <c r="J48" s="37"/>
      <c r="K48" s="37"/>
      <c r="L48" s="41"/>
    </row>
    <row r="49" s="1" customFormat="1" ht="12" customHeight="1">
      <c r="B49" s="36"/>
      <c r="C49" s="30" t="s">
        <v>16</v>
      </c>
      <c r="D49" s="37"/>
      <c r="E49" s="37"/>
      <c r="F49" s="37"/>
      <c r="G49" s="37"/>
      <c r="H49" s="37"/>
      <c r="I49" s="143"/>
      <c r="J49" s="37"/>
      <c r="K49" s="37"/>
      <c r="L49" s="41"/>
    </row>
    <row r="50" s="1" customFormat="1" ht="16.5" customHeight="1">
      <c r="B50" s="36"/>
      <c r="C50" s="37"/>
      <c r="D50" s="37"/>
      <c r="E50" s="172" t="str">
        <f>E7</f>
        <v>Oprava topného systému a kalového hospodářství na ČOV Vrchlabí - Podhůří</v>
      </c>
      <c r="F50" s="30"/>
      <c r="G50" s="30"/>
      <c r="H50" s="30"/>
      <c r="I50" s="143"/>
      <c r="J50" s="37"/>
      <c r="K50" s="37"/>
      <c r="L50" s="41"/>
    </row>
    <row r="51" ht="12" customHeight="1">
      <c r="B51" s="19"/>
      <c r="C51" s="30" t="s">
        <v>106</v>
      </c>
      <c r="D51" s="20"/>
      <c r="E51" s="20"/>
      <c r="F51" s="20"/>
      <c r="G51" s="20"/>
      <c r="H51" s="20"/>
      <c r="I51" s="135"/>
      <c r="J51" s="20"/>
      <c r="K51" s="20"/>
      <c r="L51" s="18"/>
    </row>
    <row r="52" s="1" customFormat="1" ht="16.5" customHeight="1">
      <c r="B52" s="36"/>
      <c r="C52" s="37"/>
      <c r="D52" s="37"/>
      <c r="E52" s="172" t="s">
        <v>107</v>
      </c>
      <c r="F52" s="37"/>
      <c r="G52" s="37"/>
      <c r="H52" s="37"/>
      <c r="I52" s="143"/>
      <c r="J52" s="37"/>
      <c r="K52" s="37"/>
      <c r="L52" s="41"/>
    </row>
    <row r="53" s="1" customFormat="1" ht="12" customHeight="1">
      <c r="B53" s="36"/>
      <c r="C53" s="30" t="s">
        <v>108</v>
      </c>
      <c r="D53" s="37"/>
      <c r="E53" s="37"/>
      <c r="F53" s="37"/>
      <c r="G53" s="37"/>
      <c r="H53" s="37"/>
      <c r="I53" s="143"/>
      <c r="J53" s="37"/>
      <c r="K53" s="37"/>
      <c r="L53" s="41"/>
    </row>
    <row r="54" s="1" customFormat="1" ht="16.5" customHeight="1">
      <c r="B54" s="36"/>
      <c r="C54" s="37"/>
      <c r="D54" s="37"/>
      <c r="E54" s="66" t="str">
        <f>E11</f>
        <v>PS101.7 - Demontáže</v>
      </c>
      <c r="F54" s="37"/>
      <c r="G54" s="37"/>
      <c r="H54" s="37"/>
      <c r="I54" s="143"/>
      <c r="J54" s="37"/>
      <c r="K54" s="37"/>
      <c r="L54" s="41"/>
    </row>
    <row r="55" s="1" customFormat="1" ht="6.96" customHeight="1">
      <c r="B55" s="36"/>
      <c r="C55" s="37"/>
      <c r="D55" s="37"/>
      <c r="E55" s="37"/>
      <c r="F55" s="37"/>
      <c r="G55" s="37"/>
      <c r="H55" s="37"/>
      <c r="I55" s="143"/>
      <c r="J55" s="37"/>
      <c r="K55" s="37"/>
      <c r="L55" s="41"/>
    </row>
    <row r="56" s="1" customFormat="1" ht="12" customHeight="1">
      <c r="B56" s="36"/>
      <c r="C56" s="30" t="s">
        <v>21</v>
      </c>
      <c r="D56" s="37"/>
      <c r="E56" s="37"/>
      <c r="F56" s="25" t="str">
        <f>F14</f>
        <v xml:space="preserve"> </v>
      </c>
      <c r="G56" s="37"/>
      <c r="H56" s="37"/>
      <c r="I56" s="145" t="s">
        <v>23</v>
      </c>
      <c r="J56" s="69" t="str">
        <f>IF(J14="","",J14)</f>
        <v>27. 5. 2019</v>
      </c>
      <c r="K56" s="37"/>
      <c r="L56" s="41"/>
    </row>
    <row r="57" s="1" customFormat="1" ht="6.96" customHeight="1">
      <c r="B57" s="36"/>
      <c r="C57" s="37"/>
      <c r="D57" s="37"/>
      <c r="E57" s="37"/>
      <c r="F57" s="37"/>
      <c r="G57" s="37"/>
      <c r="H57" s="37"/>
      <c r="I57" s="143"/>
      <c r="J57" s="37"/>
      <c r="K57" s="37"/>
      <c r="L57" s="41"/>
    </row>
    <row r="58" s="1" customFormat="1" ht="15.15" customHeight="1">
      <c r="B58" s="36"/>
      <c r="C58" s="30" t="s">
        <v>25</v>
      </c>
      <c r="D58" s="37"/>
      <c r="E58" s="37"/>
      <c r="F58" s="25" t="str">
        <f>E17</f>
        <v xml:space="preserve"> </v>
      </c>
      <c r="G58" s="37"/>
      <c r="H58" s="37"/>
      <c r="I58" s="145" t="s">
        <v>30</v>
      </c>
      <c r="J58" s="34" t="str">
        <f>E23</f>
        <v xml:space="preserve"> </v>
      </c>
      <c r="K58" s="37"/>
      <c r="L58" s="41"/>
    </row>
    <row r="59" s="1" customFormat="1" ht="15.15" customHeight="1">
      <c r="B59" s="36"/>
      <c r="C59" s="30" t="s">
        <v>28</v>
      </c>
      <c r="D59" s="37"/>
      <c r="E59" s="37"/>
      <c r="F59" s="25" t="str">
        <f>IF(E20="","",E20)</f>
        <v>Vyplň údaj</v>
      </c>
      <c r="G59" s="37"/>
      <c r="H59" s="37"/>
      <c r="I59" s="145" t="s">
        <v>32</v>
      </c>
      <c r="J59" s="34" t="str">
        <f>E26</f>
        <v xml:space="preserve"> </v>
      </c>
      <c r="K59" s="37"/>
      <c r="L59" s="41"/>
    </row>
    <row r="60" s="1" customFormat="1" ht="10.32" customHeight="1">
      <c r="B60" s="36"/>
      <c r="C60" s="37"/>
      <c r="D60" s="37"/>
      <c r="E60" s="37"/>
      <c r="F60" s="37"/>
      <c r="G60" s="37"/>
      <c r="H60" s="37"/>
      <c r="I60" s="143"/>
      <c r="J60" s="37"/>
      <c r="K60" s="37"/>
      <c r="L60" s="41"/>
    </row>
    <row r="61" s="1" customFormat="1" ht="29.28" customHeight="1">
      <c r="B61" s="36"/>
      <c r="C61" s="173" t="s">
        <v>111</v>
      </c>
      <c r="D61" s="174"/>
      <c r="E61" s="174"/>
      <c r="F61" s="174"/>
      <c r="G61" s="174"/>
      <c r="H61" s="174"/>
      <c r="I61" s="175"/>
      <c r="J61" s="176" t="s">
        <v>112</v>
      </c>
      <c r="K61" s="174"/>
      <c r="L61" s="41"/>
    </row>
    <row r="62" s="1" customFormat="1" ht="10.32" customHeight="1">
      <c r="B62" s="36"/>
      <c r="C62" s="37"/>
      <c r="D62" s="37"/>
      <c r="E62" s="37"/>
      <c r="F62" s="37"/>
      <c r="G62" s="37"/>
      <c r="H62" s="37"/>
      <c r="I62" s="143"/>
      <c r="J62" s="37"/>
      <c r="K62" s="37"/>
      <c r="L62" s="41"/>
    </row>
    <row r="63" s="1" customFormat="1" ht="22.8" customHeight="1">
      <c r="B63" s="36"/>
      <c r="C63" s="177" t="s">
        <v>67</v>
      </c>
      <c r="D63" s="37"/>
      <c r="E63" s="37"/>
      <c r="F63" s="37"/>
      <c r="G63" s="37"/>
      <c r="H63" s="37"/>
      <c r="I63" s="143"/>
      <c r="J63" s="99">
        <f>J88</f>
        <v>0</v>
      </c>
      <c r="K63" s="37"/>
      <c r="L63" s="41"/>
      <c r="AU63" s="15" t="s">
        <v>113</v>
      </c>
    </row>
    <row r="64" s="8" customFormat="1" ht="24.96" customHeight="1">
      <c r="B64" s="178"/>
      <c r="C64" s="179"/>
      <c r="D64" s="180" t="s">
        <v>119</v>
      </c>
      <c r="E64" s="181"/>
      <c r="F64" s="181"/>
      <c r="G64" s="181"/>
      <c r="H64" s="181"/>
      <c r="I64" s="182"/>
      <c r="J64" s="183">
        <f>J89</f>
        <v>0</v>
      </c>
      <c r="K64" s="179"/>
      <c r="L64" s="184"/>
    </row>
    <row r="65" s="9" customFormat="1" ht="19.92" customHeight="1">
      <c r="B65" s="185"/>
      <c r="C65" s="122"/>
      <c r="D65" s="186" t="s">
        <v>647</v>
      </c>
      <c r="E65" s="187"/>
      <c r="F65" s="187"/>
      <c r="G65" s="187"/>
      <c r="H65" s="187"/>
      <c r="I65" s="188"/>
      <c r="J65" s="189">
        <f>J90</f>
        <v>0</v>
      </c>
      <c r="K65" s="122"/>
      <c r="L65" s="190"/>
    </row>
    <row r="66" s="9" customFormat="1" ht="19.92" customHeight="1">
      <c r="B66" s="185"/>
      <c r="C66" s="122"/>
      <c r="D66" s="186" t="s">
        <v>529</v>
      </c>
      <c r="E66" s="187"/>
      <c r="F66" s="187"/>
      <c r="G66" s="187"/>
      <c r="H66" s="187"/>
      <c r="I66" s="188"/>
      <c r="J66" s="189">
        <f>J95</f>
        <v>0</v>
      </c>
      <c r="K66" s="122"/>
      <c r="L66" s="190"/>
    </row>
    <row r="67" s="1" customFormat="1" ht="21.84" customHeight="1">
      <c r="B67" s="36"/>
      <c r="C67" s="37"/>
      <c r="D67" s="37"/>
      <c r="E67" s="37"/>
      <c r="F67" s="37"/>
      <c r="G67" s="37"/>
      <c r="H67" s="37"/>
      <c r="I67" s="143"/>
      <c r="J67" s="37"/>
      <c r="K67" s="37"/>
      <c r="L67" s="41"/>
    </row>
    <row r="68" s="1" customFormat="1" ht="6.96" customHeight="1">
      <c r="B68" s="56"/>
      <c r="C68" s="57"/>
      <c r="D68" s="57"/>
      <c r="E68" s="57"/>
      <c r="F68" s="57"/>
      <c r="G68" s="57"/>
      <c r="H68" s="57"/>
      <c r="I68" s="168"/>
      <c r="J68" s="57"/>
      <c r="K68" s="57"/>
      <c r="L68" s="41"/>
    </row>
    <row r="72" s="1" customFormat="1" ht="6.96" customHeight="1">
      <c r="B72" s="58"/>
      <c r="C72" s="59"/>
      <c r="D72" s="59"/>
      <c r="E72" s="59"/>
      <c r="F72" s="59"/>
      <c r="G72" s="59"/>
      <c r="H72" s="59"/>
      <c r="I72" s="171"/>
      <c r="J72" s="59"/>
      <c r="K72" s="59"/>
      <c r="L72" s="41"/>
    </row>
    <row r="73" s="1" customFormat="1" ht="24.96" customHeight="1">
      <c r="B73" s="36"/>
      <c r="C73" s="21" t="s">
        <v>124</v>
      </c>
      <c r="D73" s="37"/>
      <c r="E73" s="37"/>
      <c r="F73" s="37"/>
      <c r="G73" s="37"/>
      <c r="H73" s="37"/>
      <c r="I73" s="143"/>
      <c r="J73" s="37"/>
      <c r="K73" s="37"/>
      <c r="L73" s="41"/>
    </row>
    <row r="74" s="1" customFormat="1" ht="6.96" customHeight="1">
      <c r="B74" s="36"/>
      <c r="C74" s="37"/>
      <c r="D74" s="37"/>
      <c r="E74" s="37"/>
      <c r="F74" s="37"/>
      <c r="G74" s="37"/>
      <c r="H74" s="37"/>
      <c r="I74" s="143"/>
      <c r="J74" s="37"/>
      <c r="K74" s="37"/>
      <c r="L74" s="41"/>
    </row>
    <row r="75" s="1" customFormat="1" ht="12" customHeight="1">
      <c r="B75" s="36"/>
      <c r="C75" s="30" t="s">
        <v>16</v>
      </c>
      <c r="D75" s="37"/>
      <c r="E75" s="37"/>
      <c r="F75" s="37"/>
      <c r="G75" s="37"/>
      <c r="H75" s="37"/>
      <c r="I75" s="143"/>
      <c r="J75" s="37"/>
      <c r="K75" s="37"/>
      <c r="L75" s="41"/>
    </row>
    <row r="76" s="1" customFormat="1" ht="16.5" customHeight="1">
      <c r="B76" s="36"/>
      <c r="C76" s="37"/>
      <c r="D76" s="37"/>
      <c r="E76" s="172" t="str">
        <f>E7</f>
        <v>Oprava topného systému a kalového hospodářství na ČOV Vrchlabí - Podhůří</v>
      </c>
      <c r="F76" s="30"/>
      <c r="G76" s="30"/>
      <c r="H76" s="30"/>
      <c r="I76" s="143"/>
      <c r="J76" s="37"/>
      <c r="K76" s="37"/>
      <c r="L76" s="41"/>
    </row>
    <row r="77" ht="12" customHeight="1">
      <c r="B77" s="19"/>
      <c r="C77" s="30" t="s">
        <v>106</v>
      </c>
      <c r="D77" s="20"/>
      <c r="E77" s="20"/>
      <c r="F77" s="20"/>
      <c r="G77" s="20"/>
      <c r="H77" s="20"/>
      <c r="I77" s="135"/>
      <c r="J77" s="20"/>
      <c r="K77" s="20"/>
      <c r="L77" s="18"/>
    </row>
    <row r="78" s="1" customFormat="1" ht="16.5" customHeight="1">
      <c r="B78" s="36"/>
      <c r="C78" s="37"/>
      <c r="D78" s="37"/>
      <c r="E78" s="172" t="s">
        <v>107</v>
      </c>
      <c r="F78" s="37"/>
      <c r="G78" s="37"/>
      <c r="H78" s="37"/>
      <c r="I78" s="143"/>
      <c r="J78" s="37"/>
      <c r="K78" s="37"/>
      <c r="L78" s="41"/>
    </row>
    <row r="79" s="1" customFormat="1" ht="12" customHeight="1">
      <c r="B79" s="36"/>
      <c r="C79" s="30" t="s">
        <v>108</v>
      </c>
      <c r="D79" s="37"/>
      <c r="E79" s="37"/>
      <c r="F79" s="37"/>
      <c r="G79" s="37"/>
      <c r="H79" s="37"/>
      <c r="I79" s="143"/>
      <c r="J79" s="37"/>
      <c r="K79" s="37"/>
      <c r="L79" s="41"/>
    </row>
    <row r="80" s="1" customFormat="1" ht="16.5" customHeight="1">
      <c r="B80" s="36"/>
      <c r="C80" s="37"/>
      <c r="D80" s="37"/>
      <c r="E80" s="66" t="str">
        <f>E11</f>
        <v>PS101.7 - Demontáže</v>
      </c>
      <c r="F80" s="37"/>
      <c r="G80" s="37"/>
      <c r="H80" s="37"/>
      <c r="I80" s="143"/>
      <c r="J80" s="37"/>
      <c r="K80" s="37"/>
      <c r="L80" s="41"/>
    </row>
    <row r="81" s="1" customFormat="1" ht="6.96" customHeight="1">
      <c r="B81" s="36"/>
      <c r="C81" s="37"/>
      <c r="D81" s="37"/>
      <c r="E81" s="37"/>
      <c r="F81" s="37"/>
      <c r="G81" s="37"/>
      <c r="H81" s="37"/>
      <c r="I81" s="143"/>
      <c r="J81" s="37"/>
      <c r="K81" s="37"/>
      <c r="L81" s="41"/>
    </row>
    <row r="82" s="1" customFormat="1" ht="12" customHeight="1">
      <c r="B82" s="36"/>
      <c r="C82" s="30" t="s">
        <v>21</v>
      </c>
      <c r="D82" s="37"/>
      <c r="E82" s="37"/>
      <c r="F82" s="25" t="str">
        <f>F14</f>
        <v xml:space="preserve"> </v>
      </c>
      <c r="G82" s="37"/>
      <c r="H82" s="37"/>
      <c r="I82" s="145" t="s">
        <v>23</v>
      </c>
      <c r="J82" s="69" t="str">
        <f>IF(J14="","",J14)</f>
        <v>27. 5. 2019</v>
      </c>
      <c r="K82" s="37"/>
      <c r="L82" s="41"/>
    </row>
    <row r="83" s="1" customFormat="1" ht="6.96" customHeight="1">
      <c r="B83" s="36"/>
      <c r="C83" s="37"/>
      <c r="D83" s="37"/>
      <c r="E83" s="37"/>
      <c r="F83" s="37"/>
      <c r="G83" s="37"/>
      <c r="H83" s="37"/>
      <c r="I83" s="143"/>
      <c r="J83" s="37"/>
      <c r="K83" s="37"/>
      <c r="L83" s="41"/>
    </row>
    <row r="84" s="1" customFormat="1" ht="15.15" customHeight="1">
      <c r="B84" s="36"/>
      <c r="C84" s="30" t="s">
        <v>25</v>
      </c>
      <c r="D84" s="37"/>
      <c r="E84" s="37"/>
      <c r="F84" s="25" t="str">
        <f>E17</f>
        <v xml:space="preserve"> </v>
      </c>
      <c r="G84" s="37"/>
      <c r="H84" s="37"/>
      <c r="I84" s="145" t="s">
        <v>30</v>
      </c>
      <c r="J84" s="34" t="str">
        <f>E23</f>
        <v xml:space="preserve"> </v>
      </c>
      <c r="K84" s="37"/>
      <c r="L84" s="41"/>
    </row>
    <row r="85" s="1" customFormat="1" ht="15.15" customHeight="1">
      <c r="B85" s="36"/>
      <c r="C85" s="30" t="s">
        <v>28</v>
      </c>
      <c r="D85" s="37"/>
      <c r="E85" s="37"/>
      <c r="F85" s="25" t="str">
        <f>IF(E20="","",E20)</f>
        <v>Vyplň údaj</v>
      </c>
      <c r="G85" s="37"/>
      <c r="H85" s="37"/>
      <c r="I85" s="145" t="s">
        <v>32</v>
      </c>
      <c r="J85" s="34" t="str">
        <f>E26</f>
        <v xml:space="preserve"> </v>
      </c>
      <c r="K85" s="37"/>
      <c r="L85" s="41"/>
    </row>
    <row r="86" s="1" customFormat="1" ht="10.32" customHeight="1">
      <c r="B86" s="36"/>
      <c r="C86" s="37"/>
      <c r="D86" s="37"/>
      <c r="E86" s="37"/>
      <c r="F86" s="37"/>
      <c r="G86" s="37"/>
      <c r="H86" s="37"/>
      <c r="I86" s="143"/>
      <c r="J86" s="37"/>
      <c r="K86" s="37"/>
      <c r="L86" s="41"/>
    </row>
    <row r="87" s="10" customFormat="1" ht="29.28" customHeight="1">
      <c r="B87" s="191"/>
      <c r="C87" s="192" t="s">
        <v>125</v>
      </c>
      <c r="D87" s="193" t="s">
        <v>54</v>
      </c>
      <c r="E87" s="193" t="s">
        <v>50</v>
      </c>
      <c r="F87" s="193" t="s">
        <v>51</v>
      </c>
      <c r="G87" s="193" t="s">
        <v>126</v>
      </c>
      <c r="H87" s="193" t="s">
        <v>127</v>
      </c>
      <c r="I87" s="194" t="s">
        <v>128</v>
      </c>
      <c r="J87" s="193" t="s">
        <v>112</v>
      </c>
      <c r="K87" s="195" t="s">
        <v>129</v>
      </c>
      <c r="L87" s="196"/>
      <c r="M87" s="89" t="s">
        <v>19</v>
      </c>
      <c r="N87" s="90" t="s">
        <v>39</v>
      </c>
      <c r="O87" s="90" t="s">
        <v>130</v>
      </c>
      <c r="P87" s="90" t="s">
        <v>131</v>
      </c>
      <c r="Q87" s="90" t="s">
        <v>132</v>
      </c>
      <c r="R87" s="90" t="s">
        <v>133</v>
      </c>
      <c r="S87" s="90" t="s">
        <v>134</v>
      </c>
      <c r="T87" s="91" t="s">
        <v>135</v>
      </c>
    </row>
    <row r="88" s="1" customFormat="1" ht="22.8" customHeight="1">
      <c r="B88" s="36"/>
      <c r="C88" s="96" t="s">
        <v>136</v>
      </c>
      <c r="D88" s="37"/>
      <c r="E88" s="37"/>
      <c r="F88" s="37"/>
      <c r="G88" s="37"/>
      <c r="H88" s="37"/>
      <c r="I88" s="143"/>
      <c r="J88" s="197">
        <f>BK88</f>
        <v>0</v>
      </c>
      <c r="K88" s="37"/>
      <c r="L88" s="41"/>
      <c r="M88" s="92"/>
      <c r="N88" s="93"/>
      <c r="O88" s="93"/>
      <c r="P88" s="198">
        <f>P89</f>
        <v>0</v>
      </c>
      <c r="Q88" s="93"/>
      <c r="R88" s="198">
        <f>R89</f>
        <v>0</v>
      </c>
      <c r="S88" s="93"/>
      <c r="T88" s="199">
        <f>T89</f>
        <v>0</v>
      </c>
      <c r="AT88" s="15" t="s">
        <v>68</v>
      </c>
      <c r="AU88" s="15" t="s">
        <v>113</v>
      </c>
      <c r="BK88" s="200">
        <f>BK89</f>
        <v>0</v>
      </c>
    </row>
    <row r="89" s="11" customFormat="1" ht="25.92" customHeight="1">
      <c r="B89" s="201"/>
      <c r="C89" s="202"/>
      <c r="D89" s="203" t="s">
        <v>68</v>
      </c>
      <c r="E89" s="204" t="s">
        <v>210</v>
      </c>
      <c r="F89" s="204" t="s">
        <v>211</v>
      </c>
      <c r="G89" s="202"/>
      <c r="H89" s="202"/>
      <c r="I89" s="205"/>
      <c r="J89" s="206">
        <f>BK89</f>
        <v>0</v>
      </c>
      <c r="K89" s="202"/>
      <c r="L89" s="207"/>
      <c r="M89" s="208"/>
      <c r="N89" s="209"/>
      <c r="O89" s="209"/>
      <c r="P89" s="210">
        <f>P90+P95</f>
        <v>0</v>
      </c>
      <c r="Q89" s="209"/>
      <c r="R89" s="210">
        <f>R90+R95</f>
        <v>0</v>
      </c>
      <c r="S89" s="209"/>
      <c r="T89" s="211">
        <f>T90+T95</f>
        <v>0</v>
      </c>
      <c r="AR89" s="212" t="s">
        <v>78</v>
      </c>
      <c r="AT89" s="213" t="s">
        <v>68</v>
      </c>
      <c r="AU89" s="213" t="s">
        <v>69</v>
      </c>
      <c r="AY89" s="212" t="s">
        <v>139</v>
      </c>
      <c r="BK89" s="214">
        <f>BK90+BK95</f>
        <v>0</v>
      </c>
    </row>
    <row r="90" s="11" customFormat="1" ht="22.8" customHeight="1">
      <c r="B90" s="201"/>
      <c r="C90" s="202"/>
      <c r="D90" s="203" t="s">
        <v>68</v>
      </c>
      <c r="E90" s="215" t="s">
        <v>648</v>
      </c>
      <c r="F90" s="215" t="s">
        <v>649</v>
      </c>
      <c r="G90" s="202"/>
      <c r="H90" s="202"/>
      <c r="I90" s="205"/>
      <c r="J90" s="216">
        <f>BK90</f>
        <v>0</v>
      </c>
      <c r="K90" s="202"/>
      <c r="L90" s="207"/>
      <c r="M90" s="208"/>
      <c r="N90" s="209"/>
      <c r="O90" s="209"/>
      <c r="P90" s="210">
        <f>SUM(P91:P94)</f>
        <v>0</v>
      </c>
      <c r="Q90" s="209"/>
      <c r="R90" s="210">
        <f>SUM(R91:R94)</f>
        <v>0</v>
      </c>
      <c r="S90" s="209"/>
      <c r="T90" s="211">
        <f>SUM(T91:T94)</f>
        <v>0</v>
      </c>
      <c r="AR90" s="212" t="s">
        <v>78</v>
      </c>
      <c r="AT90" s="213" t="s">
        <v>68</v>
      </c>
      <c r="AU90" s="213" t="s">
        <v>76</v>
      </c>
      <c r="AY90" s="212" t="s">
        <v>139</v>
      </c>
      <c r="BK90" s="214">
        <f>SUM(BK91:BK94)</f>
        <v>0</v>
      </c>
    </row>
    <row r="91" s="1" customFormat="1" ht="60" customHeight="1">
      <c r="B91" s="36"/>
      <c r="C91" s="217" t="s">
        <v>76</v>
      </c>
      <c r="D91" s="217" t="s">
        <v>141</v>
      </c>
      <c r="E91" s="218" t="s">
        <v>694</v>
      </c>
      <c r="F91" s="219" t="s">
        <v>695</v>
      </c>
      <c r="G91" s="220" t="s">
        <v>19</v>
      </c>
      <c r="H91" s="221">
        <v>3</v>
      </c>
      <c r="I91" s="222"/>
      <c r="J91" s="223">
        <f>ROUND(I91*H91,2)</f>
        <v>0</v>
      </c>
      <c r="K91" s="219" t="s">
        <v>19</v>
      </c>
      <c r="L91" s="41"/>
      <c r="M91" s="224" t="s">
        <v>19</v>
      </c>
      <c r="N91" s="225" t="s">
        <v>40</v>
      </c>
      <c r="O91" s="81"/>
      <c r="P91" s="226">
        <f>O91*H91</f>
        <v>0</v>
      </c>
      <c r="Q91" s="226">
        <v>0</v>
      </c>
      <c r="R91" s="226">
        <f>Q91*H91</f>
        <v>0</v>
      </c>
      <c r="S91" s="226">
        <v>0</v>
      </c>
      <c r="T91" s="227">
        <f>S91*H91</f>
        <v>0</v>
      </c>
      <c r="AR91" s="228" t="s">
        <v>76</v>
      </c>
      <c r="AT91" s="228" t="s">
        <v>141</v>
      </c>
      <c r="AU91" s="228" t="s">
        <v>78</v>
      </c>
      <c r="AY91" s="15" t="s">
        <v>139</v>
      </c>
      <c r="BE91" s="229">
        <f>IF(N91="základní",J91,0)</f>
        <v>0</v>
      </c>
      <c r="BF91" s="229">
        <f>IF(N91="snížená",J91,0)</f>
        <v>0</v>
      </c>
      <c r="BG91" s="229">
        <f>IF(N91="zákl. přenesená",J91,0)</f>
        <v>0</v>
      </c>
      <c r="BH91" s="229">
        <f>IF(N91="sníž. přenesená",J91,0)</f>
        <v>0</v>
      </c>
      <c r="BI91" s="229">
        <f>IF(N91="nulová",J91,0)</f>
        <v>0</v>
      </c>
      <c r="BJ91" s="15" t="s">
        <v>76</v>
      </c>
      <c r="BK91" s="229">
        <f>ROUND(I91*H91,2)</f>
        <v>0</v>
      </c>
      <c r="BL91" s="15" t="s">
        <v>76</v>
      </c>
      <c r="BM91" s="228" t="s">
        <v>696</v>
      </c>
    </row>
    <row r="92" s="12" customFormat="1">
      <c r="B92" s="233"/>
      <c r="C92" s="234"/>
      <c r="D92" s="230" t="s">
        <v>150</v>
      </c>
      <c r="E92" s="235" t="s">
        <v>19</v>
      </c>
      <c r="F92" s="236" t="s">
        <v>697</v>
      </c>
      <c r="G92" s="234"/>
      <c r="H92" s="237">
        <v>3</v>
      </c>
      <c r="I92" s="238"/>
      <c r="J92" s="234"/>
      <c r="K92" s="234"/>
      <c r="L92" s="239"/>
      <c r="M92" s="240"/>
      <c r="N92" s="241"/>
      <c r="O92" s="241"/>
      <c r="P92" s="241"/>
      <c r="Q92" s="241"/>
      <c r="R92" s="241"/>
      <c r="S92" s="241"/>
      <c r="T92" s="242"/>
      <c r="AT92" s="243" t="s">
        <v>150</v>
      </c>
      <c r="AU92" s="243" t="s">
        <v>78</v>
      </c>
      <c r="AV92" s="12" t="s">
        <v>78</v>
      </c>
      <c r="AW92" s="12" t="s">
        <v>31</v>
      </c>
      <c r="AX92" s="12" t="s">
        <v>69</v>
      </c>
      <c r="AY92" s="243" t="s">
        <v>139</v>
      </c>
    </row>
    <row r="93" s="1" customFormat="1" ht="36" customHeight="1">
      <c r="B93" s="36"/>
      <c r="C93" s="217" t="s">
        <v>78</v>
      </c>
      <c r="D93" s="217" t="s">
        <v>141</v>
      </c>
      <c r="E93" s="218" t="s">
        <v>670</v>
      </c>
      <c r="F93" s="219" t="s">
        <v>671</v>
      </c>
      <c r="G93" s="220" t="s">
        <v>240</v>
      </c>
      <c r="H93" s="254"/>
      <c r="I93" s="222"/>
      <c r="J93" s="223">
        <f>ROUND(I93*H93,2)</f>
        <v>0</v>
      </c>
      <c r="K93" s="219" t="s">
        <v>145</v>
      </c>
      <c r="L93" s="41"/>
      <c r="M93" s="224" t="s">
        <v>19</v>
      </c>
      <c r="N93" s="225" t="s">
        <v>40</v>
      </c>
      <c r="O93" s="81"/>
      <c r="P93" s="226">
        <f>O93*H93</f>
        <v>0</v>
      </c>
      <c r="Q93" s="226">
        <v>0</v>
      </c>
      <c r="R93" s="226">
        <f>Q93*H93</f>
        <v>0</v>
      </c>
      <c r="S93" s="226">
        <v>0</v>
      </c>
      <c r="T93" s="227">
        <f>S93*H93</f>
        <v>0</v>
      </c>
      <c r="AR93" s="228" t="s">
        <v>76</v>
      </c>
      <c r="AT93" s="228" t="s">
        <v>141</v>
      </c>
      <c r="AU93" s="228" t="s">
        <v>78</v>
      </c>
      <c r="AY93" s="15" t="s">
        <v>139</v>
      </c>
      <c r="BE93" s="229">
        <f>IF(N93="základní",J93,0)</f>
        <v>0</v>
      </c>
      <c r="BF93" s="229">
        <f>IF(N93="snížená",J93,0)</f>
        <v>0</v>
      </c>
      <c r="BG93" s="229">
        <f>IF(N93="zákl. přenesená",J93,0)</f>
        <v>0</v>
      </c>
      <c r="BH93" s="229">
        <f>IF(N93="sníž. přenesená",J93,0)</f>
        <v>0</v>
      </c>
      <c r="BI93" s="229">
        <f>IF(N93="nulová",J93,0)</f>
        <v>0</v>
      </c>
      <c r="BJ93" s="15" t="s">
        <v>76</v>
      </c>
      <c r="BK93" s="229">
        <f>ROUND(I93*H93,2)</f>
        <v>0</v>
      </c>
      <c r="BL93" s="15" t="s">
        <v>76</v>
      </c>
      <c r="BM93" s="228" t="s">
        <v>698</v>
      </c>
    </row>
    <row r="94" s="1" customFormat="1">
      <c r="B94" s="36"/>
      <c r="C94" s="37"/>
      <c r="D94" s="230" t="s">
        <v>148</v>
      </c>
      <c r="E94" s="37"/>
      <c r="F94" s="231" t="s">
        <v>673</v>
      </c>
      <c r="G94" s="37"/>
      <c r="H94" s="37"/>
      <c r="I94" s="143"/>
      <c r="J94" s="37"/>
      <c r="K94" s="37"/>
      <c r="L94" s="41"/>
      <c r="M94" s="232"/>
      <c r="N94" s="81"/>
      <c r="O94" s="81"/>
      <c r="P94" s="81"/>
      <c r="Q94" s="81"/>
      <c r="R94" s="81"/>
      <c r="S94" s="81"/>
      <c r="T94" s="82"/>
      <c r="AT94" s="15" t="s">
        <v>148</v>
      </c>
      <c r="AU94" s="15" t="s">
        <v>78</v>
      </c>
    </row>
    <row r="95" s="11" customFormat="1" ht="22.8" customHeight="1">
      <c r="B95" s="201"/>
      <c r="C95" s="202"/>
      <c r="D95" s="203" t="s">
        <v>68</v>
      </c>
      <c r="E95" s="215" t="s">
        <v>547</v>
      </c>
      <c r="F95" s="215" t="s">
        <v>548</v>
      </c>
      <c r="G95" s="202"/>
      <c r="H95" s="202"/>
      <c r="I95" s="205"/>
      <c r="J95" s="216">
        <f>BK95</f>
        <v>0</v>
      </c>
      <c r="K95" s="202"/>
      <c r="L95" s="207"/>
      <c r="M95" s="208"/>
      <c r="N95" s="209"/>
      <c r="O95" s="209"/>
      <c r="P95" s="210">
        <f>SUM(P96:P100)</f>
        <v>0</v>
      </c>
      <c r="Q95" s="209"/>
      <c r="R95" s="210">
        <f>SUM(R96:R100)</f>
        <v>0</v>
      </c>
      <c r="S95" s="209"/>
      <c r="T95" s="211">
        <f>SUM(T96:T100)</f>
        <v>0</v>
      </c>
      <c r="AR95" s="212" t="s">
        <v>78</v>
      </c>
      <c r="AT95" s="213" t="s">
        <v>68</v>
      </c>
      <c r="AU95" s="213" t="s">
        <v>76</v>
      </c>
      <c r="AY95" s="212" t="s">
        <v>139</v>
      </c>
      <c r="BK95" s="214">
        <f>SUM(BK96:BK100)</f>
        <v>0</v>
      </c>
    </row>
    <row r="96" s="1" customFormat="1" ht="48" customHeight="1">
      <c r="B96" s="36"/>
      <c r="C96" s="217" t="s">
        <v>155</v>
      </c>
      <c r="D96" s="217" t="s">
        <v>141</v>
      </c>
      <c r="E96" s="218" t="s">
        <v>699</v>
      </c>
      <c r="F96" s="219" t="s">
        <v>700</v>
      </c>
      <c r="G96" s="220" t="s">
        <v>19</v>
      </c>
      <c r="H96" s="221">
        <v>1</v>
      </c>
      <c r="I96" s="222"/>
      <c r="J96" s="223">
        <f>ROUND(I96*H96,2)</f>
        <v>0</v>
      </c>
      <c r="K96" s="219" t="s">
        <v>19</v>
      </c>
      <c r="L96" s="41"/>
      <c r="M96" s="224" t="s">
        <v>19</v>
      </c>
      <c r="N96" s="225" t="s">
        <v>40</v>
      </c>
      <c r="O96" s="81"/>
      <c r="P96" s="226">
        <f>O96*H96</f>
        <v>0</v>
      </c>
      <c r="Q96" s="226">
        <v>0</v>
      </c>
      <c r="R96" s="226">
        <f>Q96*H96</f>
        <v>0</v>
      </c>
      <c r="S96" s="226">
        <v>0</v>
      </c>
      <c r="T96" s="227">
        <f>S96*H96</f>
        <v>0</v>
      </c>
      <c r="AR96" s="228" t="s">
        <v>76</v>
      </c>
      <c r="AT96" s="228" t="s">
        <v>141</v>
      </c>
      <c r="AU96" s="228" t="s">
        <v>78</v>
      </c>
      <c r="AY96" s="15" t="s">
        <v>139</v>
      </c>
      <c r="BE96" s="229">
        <f>IF(N96="základní",J96,0)</f>
        <v>0</v>
      </c>
      <c r="BF96" s="229">
        <f>IF(N96="snížená",J96,0)</f>
        <v>0</v>
      </c>
      <c r="BG96" s="229">
        <f>IF(N96="zákl. přenesená",J96,0)</f>
        <v>0</v>
      </c>
      <c r="BH96" s="229">
        <f>IF(N96="sníž. přenesená",J96,0)</f>
        <v>0</v>
      </c>
      <c r="BI96" s="229">
        <f>IF(N96="nulová",J96,0)</f>
        <v>0</v>
      </c>
      <c r="BJ96" s="15" t="s">
        <v>76</v>
      </c>
      <c r="BK96" s="229">
        <f>ROUND(I96*H96,2)</f>
        <v>0</v>
      </c>
      <c r="BL96" s="15" t="s">
        <v>76</v>
      </c>
      <c r="BM96" s="228" t="s">
        <v>701</v>
      </c>
    </row>
    <row r="97" s="12" customFormat="1">
      <c r="B97" s="233"/>
      <c r="C97" s="234"/>
      <c r="D97" s="230" t="s">
        <v>150</v>
      </c>
      <c r="E97" s="235" t="s">
        <v>19</v>
      </c>
      <c r="F97" s="236" t="s">
        <v>317</v>
      </c>
      <c r="G97" s="234"/>
      <c r="H97" s="237">
        <v>1</v>
      </c>
      <c r="I97" s="238"/>
      <c r="J97" s="234"/>
      <c r="K97" s="234"/>
      <c r="L97" s="239"/>
      <c r="M97" s="240"/>
      <c r="N97" s="241"/>
      <c r="O97" s="241"/>
      <c r="P97" s="241"/>
      <c r="Q97" s="241"/>
      <c r="R97" s="241"/>
      <c r="S97" s="241"/>
      <c r="T97" s="242"/>
      <c r="AT97" s="243" t="s">
        <v>150</v>
      </c>
      <c r="AU97" s="243" t="s">
        <v>78</v>
      </c>
      <c r="AV97" s="12" t="s">
        <v>78</v>
      </c>
      <c r="AW97" s="12" t="s">
        <v>31</v>
      </c>
      <c r="AX97" s="12" t="s">
        <v>69</v>
      </c>
      <c r="AY97" s="243" t="s">
        <v>139</v>
      </c>
    </row>
    <row r="98" s="1" customFormat="1" ht="16.5" customHeight="1">
      <c r="B98" s="36"/>
      <c r="C98" s="217" t="s">
        <v>146</v>
      </c>
      <c r="D98" s="217" t="s">
        <v>141</v>
      </c>
      <c r="E98" s="218" t="s">
        <v>558</v>
      </c>
      <c r="F98" s="219" t="s">
        <v>559</v>
      </c>
      <c r="G98" s="220" t="s">
        <v>560</v>
      </c>
      <c r="H98" s="221">
        <v>1</v>
      </c>
      <c r="I98" s="222"/>
      <c r="J98" s="223">
        <f>ROUND(I98*H98,2)</f>
        <v>0</v>
      </c>
      <c r="K98" s="219" t="s">
        <v>19</v>
      </c>
      <c r="L98" s="41"/>
      <c r="M98" s="224" t="s">
        <v>19</v>
      </c>
      <c r="N98" s="225" t="s">
        <v>40</v>
      </c>
      <c r="O98" s="81"/>
      <c r="P98" s="226">
        <f>O98*H98</f>
        <v>0</v>
      </c>
      <c r="Q98" s="226">
        <v>0</v>
      </c>
      <c r="R98" s="226">
        <f>Q98*H98</f>
        <v>0</v>
      </c>
      <c r="S98" s="226">
        <v>0</v>
      </c>
      <c r="T98" s="227">
        <f>S98*H98</f>
        <v>0</v>
      </c>
      <c r="AR98" s="228" t="s">
        <v>76</v>
      </c>
      <c r="AT98" s="228" t="s">
        <v>141</v>
      </c>
      <c r="AU98" s="228" t="s">
        <v>78</v>
      </c>
      <c r="AY98" s="15" t="s">
        <v>139</v>
      </c>
      <c r="BE98" s="229">
        <f>IF(N98="základní",J98,0)</f>
        <v>0</v>
      </c>
      <c r="BF98" s="229">
        <f>IF(N98="snížená",J98,0)</f>
        <v>0</v>
      </c>
      <c r="BG98" s="229">
        <f>IF(N98="zákl. přenesená",J98,0)</f>
        <v>0</v>
      </c>
      <c r="BH98" s="229">
        <f>IF(N98="sníž. přenesená",J98,0)</f>
        <v>0</v>
      </c>
      <c r="BI98" s="229">
        <f>IF(N98="nulová",J98,0)</f>
        <v>0</v>
      </c>
      <c r="BJ98" s="15" t="s">
        <v>76</v>
      </c>
      <c r="BK98" s="229">
        <f>ROUND(I98*H98,2)</f>
        <v>0</v>
      </c>
      <c r="BL98" s="15" t="s">
        <v>76</v>
      </c>
      <c r="BM98" s="228" t="s">
        <v>702</v>
      </c>
    </row>
    <row r="99" s="1" customFormat="1" ht="36" customHeight="1">
      <c r="B99" s="36"/>
      <c r="C99" s="217" t="s">
        <v>167</v>
      </c>
      <c r="D99" s="217" t="s">
        <v>141</v>
      </c>
      <c r="E99" s="218" t="s">
        <v>562</v>
      </c>
      <c r="F99" s="219" t="s">
        <v>563</v>
      </c>
      <c r="G99" s="220" t="s">
        <v>240</v>
      </c>
      <c r="H99" s="254"/>
      <c r="I99" s="222"/>
      <c r="J99" s="223">
        <f>ROUND(I99*H99,2)</f>
        <v>0</v>
      </c>
      <c r="K99" s="219" t="s">
        <v>145</v>
      </c>
      <c r="L99" s="41"/>
      <c r="M99" s="224" t="s">
        <v>19</v>
      </c>
      <c r="N99" s="225" t="s">
        <v>40</v>
      </c>
      <c r="O99" s="81"/>
      <c r="P99" s="226">
        <f>O99*H99</f>
        <v>0</v>
      </c>
      <c r="Q99" s="226">
        <v>0</v>
      </c>
      <c r="R99" s="226">
        <f>Q99*H99</f>
        <v>0</v>
      </c>
      <c r="S99" s="226">
        <v>0</v>
      </c>
      <c r="T99" s="227">
        <f>S99*H99</f>
        <v>0</v>
      </c>
      <c r="AR99" s="228" t="s">
        <v>76</v>
      </c>
      <c r="AT99" s="228" t="s">
        <v>141</v>
      </c>
      <c r="AU99" s="228" t="s">
        <v>78</v>
      </c>
      <c r="AY99" s="15" t="s">
        <v>139</v>
      </c>
      <c r="BE99" s="229">
        <f>IF(N99="základní",J99,0)</f>
        <v>0</v>
      </c>
      <c r="BF99" s="229">
        <f>IF(N99="snížená",J99,0)</f>
        <v>0</v>
      </c>
      <c r="BG99" s="229">
        <f>IF(N99="zákl. přenesená",J99,0)</f>
        <v>0</v>
      </c>
      <c r="BH99" s="229">
        <f>IF(N99="sníž. přenesená",J99,0)</f>
        <v>0</v>
      </c>
      <c r="BI99" s="229">
        <f>IF(N99="nulová",J99,0)</f>
        <v>0</v>
      </c>
      <c r="BJ99" s="15" t="s">
        <v>76</v>
      </c>
      <c r="BK99" s="229">
        <f>ROUND(I99*H99,2)</f>
        <v>0</v>
      </c>
      <c r="BL99" s="15" t="s">
        <v>76</v>
      </c>
      <c r="BM99" s="228" t="s">
        <v>703</v>
      </c>
    </row>
    <row r="100" s="1" customFormat="1">
      <c r="B100" s="36"/>
      <c r="C100" s="37"/>
      <c r="D100" s="230" t="s">
        <v>148</v>
      </c>
      <c r="E100" s="37"/>
      <c r="F100" s="231" t="s">
        <v>242</v>
      </c>
      <c r="G100" s="37"/>
      <c r="H100" s="37"/>
      <c r="I100" s="143"/>
      <c r="J100" s="37"/>
      <c r="K100" s="37"/>
      <c r="L100" s="41"/>
      <c r="M100" s="258"/>
      <c r="N100" s="259"/>
      <c r="O100" s="259"/>
      <c r="P100" s="259"/>
      <c r="Q100" s="259"/>
      <c r="R100" s="259"/>
      <c r="S100" s="259"/>
      <c r="T100" s="260"/>
      <c r="AT100" s="15" t="s">
        <v>148</v>
      </c>
      <c r="AU100" s="15" t="s">
        <v>78</v>
      </c>
    </row>
    <row r="101" s="1" customFormat="1" ht="6.96" customHeight="1">
      <c r="B101" s="56"/>
      <c r="C101" s="57"/>
      <c r="D101" s="57"/>
      <c r="E101" s="57"/>
      <c r="F101" s="57"/>
      <c r="G101" s="57"/>
      <c r="H101" s="57"/>
      <c r="I101" s="168"/>
      <c r="J101" s="57"/>
      <c r="K101" s="57"/>
      <c r="L101" s="41"/>
    </row>
  </sheetData>
  <sheetProtection sheet="1" autoFilter="0" formatColumns="0" formatRows="0" objects="1" scenarios="1" spinCount="100000" saltValue="VeoqHFp2IPs9F9KQ/E7YS3cpsEuQp0Z43S6Nm7s6v55452Ez8Cg1L008k7o2H4ExVeEl96w71Uw/imCjLirXTw==" hashValue="U2+7qtJfaKJ1I+n021qqHy/TcD48T/CKmdRZXv2MEGN9z8WoNzED4Uz8tUbd1R1ZXv+5jDLmlbTwQSvj1n7eCA==" algorithmName="SHA-512" password="CC35"/>
  <autoFilter ref="C87:K100"/>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50.83" customWidth="1"/>
    <col min="7" max="7" width="7" customWidth="1"/>
    <col min="8" max="8" width="11.5" customWidth="1"/>
    <col min="9" max="9" width="20.17" style="135"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5" t="s">
        <v>104</v>
      </c>
    </row>
    <row r="3" ht="6.96" customHeight="1">
      <c r="B3" s="136"/>
      <c r="C3" s="137"/>
      <c r="D3" s="137"/>
      <c r="E3" s="137"/>
      <c r="F3" s="137"/>
      <c r="G3" s="137"/>
      <c r="H3" s="137"/>
      <c r="I3" s="138"/>
      <c r="J3" s="137"/>
      <c r="K3" s="137"/>
      <c r="L3" s="18"/>
      <c r="AT3" s="15" t="s">
        <v>78</v>
      </c>
    </row>
    <row r="4" ht="24.96" customHeight="1">
      <c r="B4" s="18"/>
      <c r="D4" s="139" t="s">
        <v>105</v>
      </c>
      <c r="L4" s="18"/>
      <c r="M4" s="140" t="s">
        <v>10</v>
      </c>
      <c r="AT4" s="15" t="s">
        <v>4</v>
      </c>
    </row>
    <row r="5" ht="6.96" customHeight="1">
      <c r="B5" s="18"/>
      <c r="L5" s="18"/>
    </row>
    <row r="6" ht="12" customHeight="1">
      <c r="B6" s="18"/>
      <c r="D6" s="141" t="s">
        <v>16</v>
      </c>
      <c r="L6" s="18"/>
    </row>
    <row r="7" ht="16.5" customHeight="1">
      <c r="B7" s="18"/>
      <c r="E7" s="142" t="str">
        <f>'Rekapitulace stavby'!K6</f>
        <v>Oprava topného systému a kalového hospodářství na ČOV Vrchlabí - Podhůří</v>
      </c>
      <c r="F7" s="141"/>
      <c r="G7" s="141"/>
      <c r="H7" s="141"/>
      <c r="L7" s="18"/>
    </row>
    <row r="8" s="1" customFormat="1" ht="12" customHeight="1">
      <c r="B8" s="41"/>
      <c r="D8" s="141" t="s">
        <v>106</v>
      </c>
      <c r="I8" s="143"/>
      <c r="L8" s="41"/>
    </row>
    <row r="9" s="1" customFormat="1" ht="36.96" customHeight="1">
      <c r="B9" s="41"/>
      <c r="E9" s="144" t="s">
        <v>704</v>
      </c>
      <c r="F9" s="1"/>
      <c r="G9" s="1"/>
      <c r="H9" s="1"/>
      <c r="I9" s="143"/>
      <c r="L9" s="41"/>
    </row>
    <row r="10" s="1" customFormat="1">
      <c r="B10" s="41"/>
      <c r="I10" s="143"/>
      <c r="L10" s="41"/>
    </row>
    <row r="11" s="1" customFormat="1" ht="12" customHeight="1">
      <c r="B11" s="41"/>
      <c r="D11" s="141" t="s">
        <v>18</v>
      </c>
      <c r="F11" s="130" t="s">
        <v>19</v>
      </c>
      <c r="I11" s="145" t="s">
        <v>20</v>
      </c>
      <c r="J11" s="130" t="s">
        <v>19</v>
      </c>
      <c r="L11" s="41"/>
    </row>
    <row r="12" s="1" customFormat="1" ht="12" customHeight="1">
      <c r="B12" s="41"/>
      <c r="D12" s="141" t="s">
        <v>21</v>
      </c>
      <c r="F12" s="130" t="s">
        <v>22</v>
      </c>
      <c r="I12" s="145" t="s">
        <v>23</v>
      </c>
      <c r="J12" s="146" t="str">
        <f>'Rekapitulace stavby'!AN8</f>
        <v>27. 5. 2019</v>
      </c>
      <c r="L12" s="41"/>
    </row>
    <row r="13" s="1" customFormat="1" ht="10.8" customHeight="1">
      <c r="B13" s="41"/>
      <c r="I13" s="143"/>
      <c r="L13" s="41"/>
    </row>
    <row r="14" s="1" customFormat="1" ht="12" customHeight="1">
      <c r="B14" s="41"/>
      <c r="D14" s="141" t="s">
        <v>25</v>
      </c>
      <c r="I14" s="145" t="s">
        <v>26</v>
      </c>
      <c r="J14" s="130" t="str">
        <f>IF('Rekapitulace stavby'!AN10="","",'Rekapitulace stavby'!AN10)</f>
        <v/>
      </c>
      <c r="L14" s="41"/>
    </row>
    <row r="15" s="1" customFormat="1" ht="18" customHeight="1">
      <c r="B15" s="41"/>
      <c r="E15" s="130" t="str">
        <f>IF('Rekapitulace stavby'!E11="","",'Rekapitulace stavby'!E11)</f>
        <v xml:space="preserve"> </v>
      </c>
      <c r="I15" s="145" t="s">
        <v>27</v>
      </c>
      <c r="J15" s="130" t="str">
        <f>IF('Rekapitulace stavby'!AN11="","",'Rekapitulace stavby'!AN11)</f>
        <v/>
      </c>
      <c r="L15" s="41"/>
    </row>
    <row r="16" s="1" customFormat="1" ht="6.96" customHeight="1">
      <c r="B16" s="41"/>
      <c r="I16" s="143"/>
      <c r="L16" s="41"/>
    </row>
    <row r="17" s="1" customFormat="1" ht="12" customHeight="1">
      <c r="B17" s="41"/>
      <c r="D17" s="141" t="s">
        <v>28</v>
      </c>
      <c r="I17" s="145" t="s">
        <v>26</v>
      </c>
      <c r="J17" s="31" t="str">
        <f>'Rekapitulace stavby'!AN13</f>
        <v>Vyplň údaj</v>
      </c>
      <c r="L17" s="41"/>
    </row>
    <row r="18" s="1" customFormat="1" ht="18" customHeight="1">
      <c r="B18" s="41"/>
      <c r="E18" s="31" t="str">
        <f>'Rekapitulace stavby'!E14</f>
        <v>Vyplň údaj</v>
      </c>
      <c r="F18" s="130"/>
      <c r="G18" s="130"/>
      <c r="H18" s="130"/>
      <c r="I18" s="145" t="s">
        <v>27</v>
      </c>
      <c r="J18" s="31" t="str">
        <f>'Rekapitulace stavby'!AN14</f>
        <v>Vyplň údaj</v>
      </c>
      <c r="L18" s="41"/>
    </row>
    <row r="19" s="1" customFormat="1" ht="6.96" customHeight="1">
      <c r="B19" s="41"/>
      <c r="I19" s="143"/>
      <c r="L19" s="41"/>
    </row>
    <row r="20" s="1" customFormat="1" ht="12" customHeight="1">
      <c r="B20" s="41"/>
      <c r="D20" s="141" t="s">
        <v>30</v>
      </c>
      <c r="I20" s="145" t="s">
        <v>26</v>
      </c>
      <c r="J20" s="130" t="str">
        <f>IF('Rekapitulace stavby'!AN16="","",'Rekapitulace stavby'!AN16)</f>
        <v/>
      </c>
      <c r="L20" s="41"/>
    </row>
    <row r="21" s="1" customFormat="1" ht="18" customHeight="1">
      <c r="B21" s="41"/>
      <c r="E21" s="130" t="str">
        <f>IF('Rekapitulace stavby'!E17="","",'Rekapitulace stavby'!E17)</f>
        <v xml:space="preserve"> </v>
      </c>
      <c r="I21" s="145" t="s">
        <v>27</v>
      </c>
      <c r="J21" s="130" t="str">
        <f>IF('Rekapitulace stavby'!AN17="","",'Rekapitulace stavby'!AN17)</f>
        <v/>
      </c>
      <c r="L21" s="41"/>
    </row>
    <row r="22" s="1" customFormat="1" ht="6.96" customHeight="1">
      <c r="B22" s="41"/>
      <c r="I22" s="143"/>
      <c r="L22" s="41"/>
    </row>
    <row r="23" s="1" customFormat="1" ht="12" customHeight="1">
      <c r="B23" s="41"/>
      <c r="D23" s="141" t="s">
        <v>32</v>
      </c>
      <c r="I23" s="145" t="s">
        <v>26</v>
      </c>
      <c r="J23" s="130" t="str">
        <f>IF('Rekapitulace stavby'!AN19="","",'Rekapitulace stavby'!AN19)</f>
        <v/>
      </c>
      <c r="L23" s="41"/>
    </row>
    <row r="24" s="1" customFormat="1" ht="18" customHeight="1">
      <c r="B24" s="41"/>
      <c r="E24" s="130" t="str">
        <f>IF('Rekapitulace stavby'!E20="","",'Rekapitulace stavby'!E20)</f>
        <v xml:space="preserve"> </v>
      </c>
      <c r="I24" s="145" t="s">
        <v>27</v>
      </c>
      <c r="J24" s="130" t="str">
        <f>IF('Rekapitulace stavby'!AN20="","",'Rekapitulace stavby'!AN20)</f>
        <v/>
      </c>
      <c r="L24" s="41"/>
    </row>
    <row r="25" s="1" customFormat="1" ht="6.96" customHeight="1">
      <c r="B25" s="41"/>
      <c r="I25" s="143"/>
      <c r="L25" s="41"/>
    </row>
    <row r="26" s="1" customFormat="1" ht="12" customHeight="1">
      <c r="B26" s="41"/>
      <c r="D26" s="141" t="s">
        <v>33</v>
      </c>
      <c r="I26" s="143"/>
      <c r="L26" s="41"/>
    </row>
    <row r="27" s="7" customFormat="1" ht="16.5" customHeight="1">
      <c r="B27" s="147"/>
      <c r="E27" s="148" t="s">
        <v>19</v>
      </c>
      <c r="F27" s="148"/>
      <c r="G27" s="148"/>
      <c r="H27" s="148"/>
      <c r="I27" s="149"/>
      <c r="L27" s="147"/>
    </row>
    <row r="28" s="1" customFormat="1" ht="6.96" customHeight="1">
      <c r="B28" s="41"/>
      <c r="I28" s="143"/>
      <c r="L28" s="41"/>
    </row>
    <row r="29" s="1" customFormat="1" ht="6.96" customHeight="1">
      <c r="B29" s="41"/>
      <c r="D29" s="73"/>
      <c r="E29" s="73"/>
      <c r="F29" s="73"/>
      <c r="G29" s="73"/>
      <c r="H29" s="73"/>
      <c r="I29" s="150"/>
      <c r="J29" s="73"/>
      <c r="K29" s="73"/>
      <c r="L29" s="41"/>
    </row>
    <row r="30" s="1" customFormat="1" ht="25.44" customHeight="1">
      <c r="B30" s="41"/>
      <c r="D30" s="151" t="s">
        <v>35</v>
      </c>
      <c r="I30" s="143"/>
      <c r="J30" s="152">
        <f>ROUND(J84, 2)</f>
        <v>0</v>
      </c>
      <c r="L30" s="41"/>
    </row>
    <row r="31" s="1" customFormat="1" ht="6.96" customHeight="1">
      <c r="B31" s="41"/>
      <c r="D31" s="73"/>
      <c r="E31" s="73"/>
      <c r="F31" s="73"/>
      <c r="G31" s="73"/>
      <c r="H31" s="73"/>
      <c r="I31" s="150"/>
      <c r="J31" s="73"/>
      <c r="K31" s="73"/>
      <c r="L31" s="41"/>
    </row>
    <row r="32" s="1" customFormat="1" ht="14.4" customHeight="1">
      <c r="B32" s="41"/>
      <c r="F32" s="153" t="s">
        <v>37</v>
      </c>
      <c r="I32" s="154" t="s">
        <v>36</v>
      </c>
      <c r="J32" s="153" t="s">
        <v>38</v>
      </c>
      <c r="L32" s="41"/>
    </row>
    <row r="33" s="1" customFormat="1" ht="14.4" customHeight="1">
      <c r="B33" s="41"/>
      <c r="D33" s="155" t="s">
        <v>39</v>
      </c>
      <c r="E33" s="141" t="s">
        <v>40</v>
      </c>
      <c r="F33" s="156">
        <f>ROUND((SUM(BE84:BE102)),  2)</f>
        <v>0</v>
      </c>
      <c r="I33" s="157">
        <v>0.20999999999999999</v>
      </c>
      <c r="J33" s="156">
        <f>ROUND(((SUM(BE84:BE102))*I33),  2)</f>
        <v>0</v>
      </c>
      <c r="L33" s="41"/>
    </row>
    <row r="34" s="1" customFormat="1" ht="14.4" customHeight="1">
      <c r="B34" s="41"/>
      <c r="E34" s="141" t="s">
        <v>41</v>
      </c>
      <c r="F34" s="156">
        <f>ROUND((SUM(BF84:BF102)),  2)</f>
        <v>0</v>
      </c>
      <c r="I34" s="157">
        <v>0.14999999999999999</v>
      </c>
      <c r="J34" s="156">
        <f>ROUND(((SUM(BF84:BF102))*I34),  2)</f>
        <v>0</v>
      </c>
      <c r="L34" s="41"/>
    </row>
    <row r="35" hidden="1" s="1" customFormat="1" ht="14.4" customHeight="1">
      <c r="B35" s="41"/>
      <c r="E35" s="141" t="s">
        <v>42</v>
      </c>
      <c r="F35" s="156">
        <f>ROUND((SUM(BG84:BG102)),  2)</f>
        <v>0</v>
      </c>
      <c r="I35" s="157">
        <v>0.20999999999999999</v>
      </c>
      <c r="J35" s="156">
        <f>0</f>
        <v>0</v>
      </c>
      <c r="L35" s="41"/>
    </row>
    <row r="36" hidden="1" s="1" customFormat="1" ht="14.4" customHeight="1">
      <c r="B36" s="41"/>
      <c r="E36" s="141" t="s">
        <v>43</v>
      </c>
      <c r="F36" s="156">
        <f>ROUND((SUM(BH84:BH102)),  2)</f>
        <v>0</v>
      </c>
      <c r="I36" s="157">
        <v>0.14999999999999999</v>
      </c>
      <c r="J36" s="156">
        <f>0</f>
        <v>0</v>
      </c>
      <c r="L36" s="41"/>
    </row>
    <row r="37" hidden="1" s="1" customFormat="1" ht="14.4" customHeight="1">
      <c r="B37" s="41"/>
      <c r="E37" s="141" t="s">
        <v>44</v>
      </c>
      <c r="F37" s="156">
        <f>ROUND((SUM(BI84:BI102)),  2)</f>
        <v>0</v>
      </c>
      <c r="I37" s="157">
        <v>0</v>
      </c>
      <c r="J37" s="156">
        <f>0</f>
        <v>0</v>
      </c>
      <c r="L37" s="41"/>
    </row>
    <row r="38" s="1" customFormat="1" ht="6.96" customHeight="1">
      <c r="B38" s="41"/>
      <c r="I38" s="143"/>
      <c r="L38" s="41"/>
    </row>
    <row r="39" s="1" customFormat="1" ht="25.44" customHeight="1">
      <c r="B39" s="41"/>
      <c r="C39" s="158"/>
      <c r="D39" s="159" t="s">
        <v>45</v>
      </c>
      <c r="E39" s="160"/>
      <c r="F39" s="160"/>
      <c r="G39" s="161" t="s">
        <v>46</v>
      </c>
      <c r="H39" s="162" t="s">
        <v>47</v>
      </c>
      <c r="I39" s="163"/>
      <c r="J39" s="164">
        <f>SUM(J30:J37)</f>
        <v>0</v>
      </c>
      <c r="K39" s="165"/>
      <c r="L39" s="41"/>
    </row>
    <row r="40" s="1" customFormat="1" ht="14.4" customHeight="1">
      <c r="B40" s="166"/>
      <c r="C40" s="167"/>
      <c r="D40" s="167"/>
      <c r="E40" s="167"/>
      <c r="F40" s="167"/>
      <c r="G40" s="167"/>
      <c r="H40" s="167"/>
      <c r="I40" s="168"/>
      <c r="J40" s="167"/>
      <c r="K40" s="167"/>
      <c r="L40" s="41"/>
    </row>
    <row r="44" s="1" customFormat="1" ht="6.96" customHeight="1">
      <c r="B44" s="169"/>
      <c r="C44" s="170"/>
      <c r="D44" s="170"/>
      <c r="E44" s="170"/>
      <c r="F44" s="170"/>
      <c r="G44" s="170"/>
      <c r="H44" s="170"/>
      <c r="I44" s="171"/>
      <c r="J44" s="170"/>
      <c r="K44" s="170"/>
      <c r="L44" s="41"/>
    </row>
    <row r="45" s="1" customFormat="1" ht="24.96" customHeight="1">
      <c r="B45" s="36"/>
      <c r="C45" s="21" t="s">
        <v>110</v>
      </c>
      <c r="D45" s="37"/>
      <c r="E45" s="37"/>
      <c r="F45" s="37"/>
      <c r="G45" s="37"/>
      <c r="H45" s="37"/>
      <c r="I45" s="143"/>
      <c r="J45" s="37"/>
      <c r="K45" s="37"/>
      <c r="L45" s="41"/>
    </row>
    <row r="46" s="1" customFormat="1" ht="6.96" customHeight="1">
      <c r="B46" s="36"/>
      <c r="C46" s="37"/>
      <c r="D46" s="37"/>
      <c r="E46" s="37"/>
      <c r="F46" s="37"/>
      <c r="G46" s="37"/>
      <c r="H46" s="37"/>
      <c r="I46" s="143"/>
      <c r="J46" s="37"/>
      <c r="K46" s="37"/>
      <c r="L46" s="41"/>
    </row>
    <row r="47" s="1" customFormat="1" ht="12" customHeight="1">
      <c r="B47" s="36"/>
      <c r="C47" s="30" t="s">
        <v>16</v>
      </c>
      <c r="D47" s="37"/>
      <c r="E47" s="37"/>
      <c r="F47" s="37"/>
      <c r="G47" s="37"/>
      <c r="H47" s="37"/>
      <c r="I47" s="143"/>
      <c r="J47" s="37"/>
      <c r="K47" s="37"/>
      <c r="L47" s="41"/>
    </row>
    <row r="48" s="1" customFormat="1" ht="16.5" customHeight="1">
      <c r="B48" s="36"/>
      <c r="C48" s="37"/>
      <c r="D48" s="37"/>
      <c r="E48" s="172" t="str">
        <f>E7</f>
        <v>Oprava topného systému a kalového hospodářství na ČOV Vrchlabí - Podhůří</v>
      </c>
      <c r="F48" s="30"/>
      <c r="G48" s="30"/>
      <c r="H48" s="30"/>
      <c r="I48" s="143"/>
      <c r="J48" s="37"/>
      <c r="K48" s="37"/>
      <c r="L48" s="41"/>
    </row>
    <row r="49" s="1" customFormat="1" ht="12" customHeight="1">
      <c r="B49" s="36"/>
      <c r="C49" s="30" t="s">
        <v>106</v>
      </c>
      <c r="D49" s="37"/>
      <c r="E49" s="37"/>
      <c r="F49" s="37"/>
      <c r="G49" s="37"/>
      <c r="H49" s="37"/>
      <c r="I49" s="143"/>
      <c r="J49" s="37"/>
      <c r="K49" s="37"/>
      <c r="L49" s="41"/>
    </row>
    <row r="50" s="1" customFormat="1" ht="16.5" customHeight="1">
      <c r="B50" s="36"/>
      <c r="C50" s="37"/>
      <c r="D50" s="37"/>
      <c r="E50" s="66" t="str">
        <f>E9</f>
        <v>VON - Vedlejší a ostatní náklady</v>
      </c>
      <c r="F50" s="37"/>
      <c r="G50" s="37"/>
      <c r="H50" s="37"/>
      <c r="I50" s="143"/>
      <c r="J50" s="37"/>
      <c r="K50" s="37"/>
      <c r="L50" s="41"/>
    </row>
    <row r="51" s="1" customFormat="1" ht="6.96" customHeight="1">
      <c r="B51" s="36"/>
      <c r="C51" s="37"/>
      <c r="D51" s="37"/>
      <c r="E51" s="37"/>
      <c r="F51" s="37"/>
      <c r="G51" s="37"/>
      <c r="H51" s="37"/>
      <c r="I51" s="143"/>
      <c r="J51" s="37"/>
      <c r="K51" s="37"/>
      <c r="L51" s="41"/>
    </row>
    <row r="52" s="1" customFormat="1" ht="12" customHeight="1">
      <c r="B52" s="36"/>
      <c r="C52" s="30" t="s">
        <v>21</v>
      </c>
      <c r="D52" s="37"/>
      <c r="E52" s="37"/>
      <c r="F52" s="25" t="str">
        <f>F12</f>
        <v xml:space="preserve"> </v>
      </c>
      <c r="G52" s="37"/>
      <c r="H52" s="37"/>
      <c r="I52" s="145" t="s">
        <v>23</v>
      </c>
      <c r="J52" s="69" t="str">
        <f>IF(J12="","",J12)</f>
        <v>27. 5. 2019</v>
      </c>
      <c r="K52" s="37"/>
      <c r="L52" s="41"/>
    </row>
    <row r="53" s="1" customFormat="1" ht="6.96" customHeight="1">
      <c r="B53" s="36"/>
      <c r="C53" s="37"/>
      <c r="D53" s="37"/>
      <c r="E53" s="37"/>
      <c r="F53" s="37"/>
      <c r="G53" s="37"/>
      <c r="H53" s="37"/>
      <c r="I53" s="143"/>
      <c r="J53" s="37"/>
      <c r="K53" s="37"/>
      <c r="L53" s="41"/>
    </row>
    <row r="54" s="1" customFormat="1" ht="15.15" customHeight="1">
      <c r="B54" s="36"/>
      <c r="C54" s="30" t="s">
        <v>25</v>
      </c>
      <c r="D54" s="37"/>
      <c r="E54" s="37"/>
      <c r="F54" s="25" t="str">
        <f>E15</f>
        <v xml:space="preserve"> </v>
      </c>
      <c r="G54" s="37"/>
      <c r="H54" s="37"/>
      <c r="I54" s="145" t="s">
        <v>30</v>
      </c>
      <c r="J54" s="34" t="str">
        <f>E21</f>
        <v xml:space="preserve"> </v>
      </c>
      <c r="K54" s="37"/>
      <c r="L54" s="41"/>
    </row>
    <row r="55" s="1" customFormat="1" ht="15.15" customHeight="1">
      <c r="B55" s="36"/>
      <c r="C55" s="30" t="s">
        <v>28</v>
      </c>
      <c r="D55" s="37"/>
      <c r="E55" s="37"/>
      <c r="F55" s="25" t="str">
        <f>IF(E18="","",E18)</f>
        <v>Vyplň údaj</v>
      </c>
      <c r="G55" s="37"/>
      <c r="H55" s="37"/>
      <c r="I55" s="145" t="s">
        <v>32</v>
      </c>
      <c r="J55" s="34" t="str">
        <f>E24</f>
        <v xml:space="preserve"> </v>
      </c>
      <c r="K55" s="37"/>
      <c r="L55" s="41"/>
    </row>
    <row r="56" s="1" customFormat="1" ht="10.32" customHeight="1">
      <c r="B56" s="36"/>
      <c r="C56" s="37"/>
      <c r="D56" s="37"/>
      <c r="E56" s="37"/>
      <c r="F56" s="37"/>
      <c r="G56" s="37"/>
      <c r="H56" s="37"/>
      <c r="I56" s="143"/>
      <c r="J56" s="37"/>
      <c r="K56" s="37"/>
      <c r="L56" s="41"/>
    </row>
    <row r="57" s="1" customFormat="1" ht="29.28" customHeight="1">
      <c r="B57" s="36"/>
      <c r="C57" s="173" t="s">
        <v>111</v>
      </c>
      <c r="D57" s="174"/>
      <c r="E57" s="174"/>
      <c r="F57" s="174"/>
      <c r="G57" s="174"/>
      <c r="H57" s="174"/>
      <c r="I57" s="175"/>
      <c r="J57" s="176" t="s">
        <v>112</v>
      </c>
      <c r="K57" s="174"/>
      <c r="L57" s="41"/>
    </row>
    <row r="58" s="1" customFormat="1" ht="10.32" customHeight="1">
      <c r="B58" s="36"/>
      <c r="C58" s="37"/>
      <c r="D58" s="37"/>
      <c r="E58" s="37"/>
      <c r="F58" s="37"/>
      <c r="G58" s="37"/>
      <c r="H58" s="37"/>
      <c r="I58" s="143"/>
      <c r="J58" s="37"/>
      <c r="K58" s="37"/>
      <c r="L58" s="41"/>
    </row>
    <row r="59" s="1" customFormat="1" ht="22.8" customHeight="1">
      <c r="B59" s="36"/>
      <c r="C59" s="177" t="s">
        <v>67</v>
      </c>
      <c r="D59" s="37"/>
      <c r="E59" s="37"/>
      <c r="F59" s="37"/>
      <c r="G59" s="37"/>
      <c r="H59" s="37"/>
      <c r="I59" s="143"/>
      <c r="J59" s="99">
        <f>J84</f>
        <v>0</v>
      </c>
      <c r="K59" s="37"/>
      <c r="L59" s="41"/>
      <c r="AU59" s="15" t="s">
        <v>113</v>
      </c>
    </row>
    <row r="60" s="8" customFormat="1" ht="24.96" customHeight="1">
      <c r="B60" s="178"/>
      <c r="C60" s="179"/>
      <c r="D60" s="180" t="s">
        <v>705</v>
      </c>
      <c r="E60" s="181"/>
      <c r="F60" s="181"/>
      <c r="G60" s="181"/>
      <c r="H60" s="181"/>
      <c r="I60" s="182"/>
      <c r="J60" s="183">
        <f>J85</f>
        <v>0</v>
      </c>
      <c r="K60" s="179"/>
      <c r="L60" s="184"/>
    </row>
    <row r="61" s="9" customFormat="1" ht="19.92" customHeight="1">
      <c r="B61" s="185"/>
      <c r="C61" s="122"/>
      <c r="D61" s="186" t="s">
        <v>706</v>
      </c>
      <c r="E61" s="187"/>
      <c r="F61" s="187"/>
      <c r="G61" s="187"/>
      <c r="H61" s="187"/>
      <c r="I61" s="188"/>
      <c r="J61" s="189">
        <f>J86</f>
        <v>0</v>
      </c>
      <c r="K61" s="122"/>
      <c r="L61" s="190"/>
    </row>
    <row r="62" s="9" customFormat="1" ht="19.92" customHeight="1">
      <c r="B62" s="185"/>
      <c r="C62" s="122"/>
      <c r="D62" s="186" t="s">
        <v>707</v>
      </c>
      <c r="E62" s="187"/>
      <c r="F62" s="187"/>
      <c r="G62" s="187"/>
      <c r="H62" s="187"/>
      <c r="I62" s="188"/>
      <c r="J62" s="189">
        <f>J93</f>
        <v>0</v>
      </c>
      <c r="K62" s="122"/>
      <c r="L62" s="190"/>
    </row>
    <row r="63" s="9" customFormat="1" ht="19.92" customHeight="1">
      <c r="B63" s="185"/>
      <c r="C63" s="122"/>
      <c r="D63" s="186" t="s">
        <v>708</v>
      </c>
      <c r="E63" s="187"/>
      <c r="F63" s="187"/>
      <c r="G63" s="187"/>
      <c r="H63" s="187"/>
      <c r="I63" s="188"/>
      <c r="J63" s="189">
        <f>J95</f>
        <v>0</v>
      </c>
      <c r="K63" s="122"/>
      <c r="L63" s="190"/>
    </row>
    <row r="64" s="9" customFormat="1" ht="19.92" customHeight="1">
      <c r="B64" s="185"/>
      <c r="C64" s="122"/>
      <c r="D64" s="186" t="s">
        <v>709</v>
      </c>
      <c r="E64" s="187"/>
      <c r="F64" s="187"/>
      <c r="G64" s="187"/>
      <c r="H64" s="187"/>
      <c r="I64" s="188"/>
      <c r="J64" s="189">
        <f>J100</f>
        <v>0</v>
      </c>
      <c r="K64" s="122"/>
      <c r="L64" s="190"/>
    </row>
    <row r="65" s="1" customFormat="1" ht="21.84" customHeight="1">
      <c r="B65" s="36"/>
      <c r="C65" s="37"/>
      <c r="D65" s="37"/>
      <c r="E65" s="37"/>
      <c r="F65" s="37"/>
      <c r="G65" s="37"/>
      <c r="H65" s="37"/>
      <c r="I65" s="143"/>
      <c r="J65" s="37"/>
      <c r="K65" s="37"/>
      <c r="L65" s="41"/>
    </row>
    <row r="66" s="1" customFormat="1" ht="6.96" customHeight="1">
      <c r="B66" s="56"/>
      <c r="C66" s="57"/>
      <c r="D66" s="57"/>
      <c r="E66" s="57"/>
      <c r="F66" s="57"/>
      <c r="G66" s="57"/>
      <c r="H66" s="57"/>
      <c r="I66" s="168"/>
      <c r="J66" s="57"/>
      <c r="K66" s="57"/>
      <c r="L66" s="41"/>
    </row>
    <row r="70" s="1" customFormat="1" ht="6.96" customHeight="1">
      <c r="B70" s="58"/>
      <c r="C70" s="59"/>
      <c r="D70" s="59"/>
      <c r="E70" s="59"/>
      <c r="F70" s="59"/>
      <c r="G70" s="59"/>
      <c r="H70" s="59"/>
      <c r="I70" s="171"/>
      <c r="J70" s="59"/>
      <c r="K70" s="59"/>
      <c r="L70" s="41"/>
    </row>
    <row r="71" s="1" customFormat="1" ht="24.96" customHeight="1">
      <c r="B71" s="36"/>
      <c r="C71" s="21" t="s">
        <v>124</v>
      </c>
      <c r="D71" s="37"/>
      <c r="E71" s="37"/>
      <c r="F71" s="37"/>
      <c r="G71" s="37"/>
      <c r="H71" s="37"/>
      <c r="I71" s="143"/>
      <c r="J71" s="37"/>
      <c r="K71" s="37"/>
      <c r="L71" s="41"/>
    </row>
    <row r="72" s="1" customFormat="1" ht="6.96" customHeight="1">
      <c r="B72" s="36"/>
      <c r="C72" s="37"/>
      <c r="D72" s="37"/>
      <c r="E72" s="37"/>
      <c r="F72" s="37"/>
      <c r="G72" s="37"/>
      <c r="H72" s="37"/>
      <c r="I72" s="143"/>
      <c r="J72" s="37"/>
      <c r="K72" s="37"/>
      <c r="L72" s="41"/>
    </row>
    <row r="73" s="1" customFormat="1" ht="12" customHeight="1">
      <c r="B73" s="36"/>
      <c r="C73" s="30" t="s">
        <v>16</v>
      </c>
      <c r="D73" s="37"/>
      <c r="E73" s="37"/>
      <c r="F73" s="37"/>
      <c r="G73" s="37"/>
      <c r="H73" s="37"/>
      <c r="I73" s="143"/>
      <c r="J73" s="37"/>
      <c r="K73" s="37"/>
      <c r="L73" s="41"/>
    </row>
    <row r="74" s="1" customFormat="1" ht="16.5" customHeight="1">
      <c r="B74" s="36"/>
      <c r="C74" s="37"/>
      <c r="D74" s="37"/>
      <c r="E74" s="172" t="str">
        <f>E7</f>
        <v>Oprava topného systému a kalového hospodářství na ČOV Vrchlabí - Podhůří</v>
      </c>
      <c r="F74" s="30"/>
      <c r="G74" s="30"/>
      <c r="H74" s="30"/>
      <c r="I74" s="143"/>
      <c r="J74" s="37"/>
      <c r="K74" s="37"/>
      <c r="L74" s="41"/>
    </row>
    <row r="75" s="1" customFormat="1" ht="12" customHeight="1">
      <c r="B75" s="36"/>
      <c r="C75" s="30" t="s">
        <v>106</v>
      </c>
      <c r="D75" s="37"/>
      <c r="E75" s="37"/>
      <c r="F75" s="37"/>
      <c r="G75" s="37"/>
      <c r="H75" s="37"/>
      <c r="I75" s="143"/>
      <c r="J75" s="37"/>
      <c r="K75" s="37"/>
      <c r="L75" s="41"/>
    </row>
    <row r="76" s="1" customFormat="1" ht="16.5" customHeight="1">
      <c r="B76" s="36"/>
      <c r="C76" s="37"/>
      <c r="D76" s="37"/>
      <c r="E76" s="66" t="str">
        <f>E9</f>
        <v>VON - Vedlejší a ostatní náklady</v>
      </c>
      <c r="F76" s="37"/>
      <c r="G76" s="37"/>
      <c r="H76" s="37"/>
      <c r="I76" s="143"/>
      <c r="J76" s="37"/>
      <c r="K76" s="37"/>
      <c r="L76" s="41"/>
    </row>
    <row r="77" s="1" customFormat="1" ht="6.96" customHeight="1">
      <c r="B77" s="36"/>
      <c r="C77" s="37"/>
      <c r="D77" s="37"/>
      <c r="E77" s="37"/>
      <c r="F77" s="37"/>
      <c r="G77" s="37"/>
      <c r="H77" s="37"/>
      <c r="I77" s="143"/>
      <c r="J77" s="37"/>
      <c r="K77" s="37"/>
      <c r="L77" s="41"/>
    </row>
    <row r="78" s="1" customFormat="1" ht="12" customHeight="1">
      <c r="B78" s="36"/>
      <c r="C78" s="30" t="s">
        <v>21</v>
      </c>
      <c r="D78" s="37"/>
      <c r="E78" s="37"/>
      <c r="F78" s="25" t="str">
        <f>F12</f>
        <v xml:space="preserve"> </v>
      </c>
      <c r="G78" s="37"/>
      <c r="H78" s="37"/>
      <c r="I78" s="145" t="s">
        <v>23</v>
      </c>
      <c r="J78" s="69" t="str">
        <f>IF(J12="","",J12)</f>
        <v>27. 5. 2019</v>
      </c>
      <c r="K78" s="37"/>
      <c r="L78" s="41"/>
    </row>
    <row r="79" s="1" customFormat="1" ht="6.96" customHeight="1">
      <c r="B79" s="36"/>
      <c r="C79" s="37"/>
      <c r="D79" s="37"/>
      <c r="E79" s="37"/>
      <c r="F79" s="37"/>
      <c r="G79" s="37"/>
      <c r="H79" s="37"/>
      <c r="I79" s="143"/>
      <c r="J79" s="37"/>
      <c r="K79" s="37"/>
      <c r="L79" s="41"/>
    </row>
    <row r="80" s="1" customFormat="1" ht="15.15" customHeight="1">
      <c r="B80" s="36"/>
      <c r="C80" s="30" t="s">
        <v>25</v>
      </c>
      <c r="D80" s="37"/>
      <c r="E80" s="37"/>
      <c r="F80" s="25" t="str">
        <f>E15</f>
        <v xml:space="preserve"> </v>
      </c>
      <c r="G80" s="37"/>
      <c r="H80" s="37"/>
      <c r="I80" s="145" t="s">
        <v>30</v>
      </c>
      <c r="J80" s="34" t="str">
        <f>E21</f>
        <v xml:space="preserve"> </v>
      </c>
      <c r="K80" s="37"/>
      <c r="L80" s="41"/>
    </row>
    <row r="81" s="1" customFormat="1" ht="15.15" customHeight="1">
      <c r="B81" s="36"/>
      <c r="C81" s="30" t="s">
        <v>28</v>
      </c>
      <c r="D81" s="37"/>
      <c r="E81" s="37"/>
      <c r="F81" s="25" t="str">
        <f>IF(E18="","",E18)</f>
        <v>Vyplň údaj</v>
      </c>
      <c r="G81" s="37"/>
      <c r="H81" s="37"/>
      <c r="I81" s="145" t="s">
        <v>32</v>
      </c>
      <c r="J81" s="34" t="str">
        <f>E24</f>
        <v xml:space="preserve"> </v>
      </c>
      <c r="K81" s="37"/>
      <c r="L81" s="41"/>
    </row>
    <row r="82" s="1" customFormat="1" ht="10.32" customHeight="1">
      <c r="B82" s="36"/>
      <c r="C82" s="37"/>
      <c r="D82" s="37"/>
      <c r="E82" s="37"/>
      <c r="F82" s="37"/>
      <c r="G82" s="37"/>
      <c r="H82" s="37"/>
      <c r="I82" s="143"/>
      <c r="J82" s="37"/>
      <c r="K82" s="37"/>
      <c r="L82" s="41"/>
    </row>
    <row r="83" s="10" customFormat="1" ht="29.28" customHeight="1">
      <c r="B83" s="191"/>
      <c r="C83" s="192" t="s">
        <v>125</v>
      </c>
      <c r="D83" s="193" t="s">
        <v>54</v>
      </c>
      <c r="E83" s="193" t="s">
        <v>50</v>
      </c>
      <c r="F83" s="193" t="s">
        <v>51</v>
      </c>
      <c r="G83" s="193" t="s">
        <v>126</v>
      </c>
      <c r="H83" s="193" t="s">
        <v>127</v>
      </c>
      <c r="I83" s="194" t="s">
        <v>128</v>
      </c>
      <c r="J83" s="193" t="s">
        <v>112</v>
      </c>
      <c r="K83" s="195" t="s">
        <v>129</v>
      </c>
      <c r="L83" s="196"/>
      <c r="M83" s="89" t="s">
        <v>19</v>
      </c>
      <c r="N83" s="90" t="s">
        <v>39</v>
      </c>
      <c r="O83" s="90" t="s">
        <v>130</v>
      </c>
      <c r="P83" s="90" t="s">
        <v>131</v>
      </c>
      <c r="Q83" s="90" t="s">
        <v>132</v>
      </c>
      <c r="R83" s="90" t="s">
        <v>133</v>
      </c>
      <c r="S83" s="90" t="s">
        <v>134</v>
      </c>
      <c r="T83" s="91" t="s">
        <v>135</v>
      </c>
    </row>
    <row r="84" s="1" customFormat="1" ht="22.8" customHeight="1">
      <c r="B84" s="36"/>
      <c r="C84" s="96" t="s">
        <v>136</v>
      </c>
      <c r="D84" s="37"/>
      <c r="E84" s="37"/>
      <c r="F84" s="37"/>
      <c r="G84" s="37"/>
      <c r="H84" s="37"/>
      <c r="I84" s="143"/>
      <c r="J84" s="197">
        <f>BK84</f>
        <v>0</v>
      </c>
      <c r="K84" s="37"/>
      <c r="L84" s="41"/>
      <c r="M84" s="92"/>
      <c r="N84" s="93"/>
      <c r="O84" s="93"/>
      <c r="P84" s="198">
        <f>P85</f>
        <v>0</v>
      </c>
      <c r="Q84" s="93"/>
      <c r="R84" s="198">
        <f>R85</f>
        <v>0</v>
      </c>
      <c r="S84" s="93"/>
      <c r="T84" s="199">
        <f>T85</f>
        <v>0</v>
      </c>
      <c r="AT84" s="15" t="s">
        <v>68</v>
      </c>
      <c r="AU84" s="15" t="s">
        <v>113</v>
      </c>
      <c r="BK84" s="200">
        <f>BK85</f>
        <v>0</v>
      </c>
    </row>
    <row r="85" s="11" customFormat="1" ht="25.92" customHeight="1">
      <c r="B85" s="201"/>
      <c r="C85" s="202"/>
      <c r="D85" s="203" t="s">
        <v>68</v>
      </c>
      <c r="E85" s="204" t="s">
        <v>710</v>
      </c>
      <c r="F85" s="204" t="s">
        <v>711</v>
      </c>
      <c r="G85" s="202"/>
      <c r="H85" s="202"/>
      <c r="I85" s="205"/>
      <c r="J85" s="206">
        <f>BK85</f>
        <v>0</v>
      </c>
      <c r="K85" s="202"/>
      <c r="L85" s="207"/>
      <c r="M85" s="208"/>
      <c r="N85" s="209"/>
      <c r="O85" s="209"/>
      <c r="P85" s="210">
        <f>P86+P93+P95+P100</f>
        <v>0</v>
      </c>
      <c r="Q85" s="209"/>
      <c r="R85" s="210">
        <f>R86+R93+R95+R100</f>
        <v>0</v>
      </c>
      <c r="S85" s="209"/>
      <c r="T85" s="211">
        <f>T86+T93+T95+T100</f>
        <v>0</v>
      </c>
      <c r="AR85" s="212" t="s">
        <v>167</v>
      </c>
      <c r="AT85" s="213" t="s">
        <v>68</v>
      </c>
      <c r="AU85" s="213" t="s">
        <v>69</v>
      </c>
      <c r="AY85" s="212" t="s">
        <v>139</v>
      </c>
      <c r="BK85" s="214">
        <f>BK86+BK93+BK95+BK100</f>
        <v>0</v>
      </c>
    </row>
    <row r="86" s="11" customFormat="1" ht="22.8" customHeight="1">
      <c r="B86" s="201"/>
      <c r="C86" s="202"/>
      <c r="D86" s="203" t="s">
        <v>68</v>
      </c>
      <c r="E86" s="215" t="s">
        <v>712</v>
      </c>
      <c r="F86" s="215" t="s">
        <v>713</v>
      </c>
      <c r="G86" s="202"/>
      <c r="H86" s="202"/>
      <c r="I86" s="205"/>
      <c r="J86" s="216">
        <f>BK86</f>
        <v>0</v>
      </c>
      <c r="K86" s="202"/>
      <c r="L86" s="207"/>
      <c r="M86" s="208"/>
      <c r="N86" s="209"/>
      <c r="O86" s="209"/>
      <c r="P86" s="210">
        <f>SUM(P87:P92)</f>
        <v>0</v>
      </c>
      <c r="Q86" s="209"/>
      <c r="R86" s="210">
        <f>SUM(R87:R92)</f>
        <v>0</v>
      </c>
      <c r="S86" s="209"/>
      <c r="T86" s="211">
        <f>SUM(T87:T92)</f>
        <v>0</v>
      </c>
      <c r="AR86" s="212" t="s">
        <v>167</v>
      </c>
      <c r="AT86" s="213" t="s">
        <v>68</v>
      </c>
      <c r="AU86" s="213" t="s">
        <v>76</v>
      </c>
      <c r="AY86" s="212" t="s">
        <v>139</v>
      </c>
      <c r="BK86" s="214">
        <f>SUM(BK87:BK92)</f>
        <v>0</v>
      </c>
    </row>
    <row r="87" s="1" customFormat="1" ht="16.5" customHeight="1">
      <c r="B87" s="36"/>
      <c r="C87" s="217" t="s">
        <v>76</v>
      </c>
      <c r="D87" s="217" t="s">
        <v>141</v>
      </c>
      <c r="E87" s="218" t="s">
        <v>714</v>
      </c>
      <c r="F87" s="219" t="s">
        <v>715</v>
      </c>
      <c r="G87" s="220" t="s">
        <v>560</v>
      </c>
      <c r="H87" s="221">
        <v>1</v>
      </c>
      <c r="I87" s="222"/>
      <c r="J87" s="223">
        <f>ROUND(I87*H87,2)</f>
        <v>0</v>
      </c>
      <c r="K87" s="219" t="s">
        <v>145</v>
      </c>
      <c r="L87" s="41"/>
      <c r="M87" s="224" t="s">
        <v>19</v>
      </c>
      <c r="N87" s="225" t="s">
        <v>40</v>
      </c>
      <c r="O87" s="81"/>
      <c r="P87" s="226">
        <f>O87*H87</f>
        <v>0</v>
      </c>
      <c r="Q87" s="226">
        <v>0</v>
      </c>
      <c r="R87" s="226">
        <f>Q87*H87</f>
        <v>0</v>
      </c>
      <c r="S87" s="226">
        <v>0</v>
      </c>
      <c r="T87" s="227">
        <f>S87*H87</f>
        <v>0</v>
      </c>
      <c r="AR87" s="228" t="s">
        <v>716</v>
      </c>
      <c r="AT87" s="228" t="s">
        <v>141</v>
      </c>
      <c r="AU87" s="228" t="s">
        <v>78</v>
      </c>
      <c r="AY87" s="15" t="s">
        <v>139</v>
      </c>
      <c r="BE87" s="229">
        <f>IF(N87="základní",J87,0)</f>
        <v>0</v>
      </c>
      <c r="BF87" s="229">
        <f>IF(N87="snížená",J87,0)</f>
        <v>0</v>
      </c>
      <c r="BG87" s="229">
        <f>IF(N87="zákl. přenesená",J87,0)</f>
        <v>0</v>
      </c>
      <c r="BH87" s="229">
        <f>IF(N87="sníž. přenesená",J87,0)</f>
        <v>0</v>
      </c>
      <c r="BI87" s="229">
        <f>IF(N87="nulová",J87,0)</f>
        <v>0</v>
      </c>
      <c r="BJ87" s="15" t="s">
        <v>76</v>
      </c>
      <c r="BK87" s="229">
        <f>ROUND(I87*H87,2)</f>
        <v>0</v>
      </c>
      <c r="BL87" s="15" t="s">
        <v>716</v>
      </c>
      <c r="BM87" s="228" t="s">
        <v>717</v>
      </c>
    </row>
    <row r="88" s="1" customFormat="1">
      <c r="B88" s="36"/>
      <c r="C88" s="37"/>
      <c r="D88" s="230" t="s">
        <v>164</v>
      </c>
      <c r="E88" s="37"/>
      <c r="F88" s="231" t="s">
        <v>718</v>
      </c>
      <c r="G88" s="37"/>
      <c r="H88" s="37"/>
      <c r="I88" s="143"/>
      <c r="J88" s="37"/>
      <c r="K88" s="37"/>
      <c r="L88" s="41"/>
      <c r="M88" s="232"/>
      <c r="N88" s="81"/>
      <c r="O88" s="81"/>
      <c r="P88" s="81"/>
      <c r="Q88" s="81"/>
      <c r="R88" s="81"/>
      <c r="S88" s="81"/>
      <c r="T88" s="82"/>
      <c r="AT88" s="15" t="s">
        <v>164</v>
      </c>
      <c r="AU88" s="15" t="s">
        <v>78</v>
      </c>
    </row>
    <row r="89" s="1" customFormat="1" ht="16.5" customHeight="1">
      <c r="B89" s="36"/>
      <c r="C89" s="217" t="s">
        <v>78</v>
      </c>
      <c r="D89" s="217" t="s">
        <v>141</v>
      </c>
      <c r="E89" s="218" t="s">
        <v>719</v>
      </c>
      <c r="F89" s="219" t="s">
        <v>720</v>
      </c>
      <c r="G89" s="220" t="s">
        <v>560</v>
      </c>
      <c r="H89" s="221">
        <v>1</v>
      </c>
      <c r="I89" s="222"/>
      <c r="J89" s="223">
        <f>ROUND(I89*H89,2)</f>
        <v>0</v>
      </c>
      <c r="K89" s="219" t="s">
        <v>145</v>
      </c>
      <c r="L89" s="41"/>
      <c r="M89" s="224" t="s">
        <v>19</v>
      </c>
      <c r="N89" s="225" t="s">
        <v>40</v>
      </c>
      <c r="O89" s="81"/>
      <c r="P89" s="226">
        <f>O89*H89</f>
        <v>0</v>
      </c>
      <c r="Q89" s="226">
        <v>0</v>
      </c>
      <c r="R89" s="226">
        <f>Q89*H89</f>
        <v>0</v>
      </c>
      <c r="S89" s="226">
        <v>0</v>
      </c>
      <c r="T89" s="227">
        <f>S89*H89</f>
        <v>0</v>
      </c>
      <c r="AR89" s="228" t="s">
        <v>716</v>
      </c>
      <c r="AT89" s="228" t="s">
        <v>141</v>
      </c>
      <c r="AU89" s="228" t="s">
        <v>78</v>
      </c>
      <c r="AY89" s="15" t="s">
        <v>139</v>
      </c>
      <c r="BE89" s="229">
        <f>IF(N89="základní",J89,0)</f>
        <v>0</v>
      </c>
      <c r="BF89" s="229">
        <f>IF(N89="snížená",J89,0)</f>
        <v>0</v>
      </c>
      <c r="BG89" s="229">
        <f>IF(N89="zákl. přenesená",J89,0)</f>
        <v>0</v>
      </c>
      <c r="BH89" s="229">
        <f>IF(N89="sníž. přenesená",J89,0)</f>
        <v>0</v>
      </c>
      <c r="BI89" s="229">
        <f>IF(N89="nulová",J89,0)</f>
        <v>0</v>
      </c>
      <c r="BJ89" s="15" t="s">
        <v>76</v>
      </c>
      <c r="BK89" s="229">
        <f>ROUND(I89*H89,2)</f>
        <v>0</v>
      </c>
      <c r="BL89" s="15" t="s">
        <v>716</v>
      </c>
      <c r="BM89" s="228" t="s">
        <v>721</v>
      </c>
    </row>
    <row r="90" s="1" customFormat="1">
      <c r="B90" s="36"/>
      <c r="C90" s="37"/>
      <c r="D90" s="230" t="s">
        <v>164</v>
      </c>
      <c r="E90" s="37"/>
      <c r="F90" s="231" t="s">
        <v>722</v>
      </c>
      <c r="G90" s="37"/>
      <c r="H90" s="37"/>
      <c r="I90" s="143"/>
      <c r="J90" s="37"/>
      <c r="K90" s="37"/>
      <c r="L90" s="41"/>
      <c r="M90" s="232"/>
      <c r="N90" s="81"/>
      <c r="O90" s="81"/>
      <c r="P90" s="81"/>
      <c r="Q90" s="81"/>
      <c r="R90" s="81"/>
      <c r="S90" s="81"/>
      <c r="T90" s="82"/>
      <c r="AT90" s="15" t="s">
        <v>164</v>
      </c>
      <c r="AU90" s="15" t="s">
        <v>78</v>
      </c>
    </row>
    <row r="91" s="1" customFormat="1" ht="16.5" customHeight="1">
      <c r="B91" s="36"/>
      <c r="C91" s="217" t="s">
        <v>155</v>
      </c>
      <c r="D91" s="217" t="s">
        <v>141</v>
      </c>
      <c r="E91" s="218" t="s">
        <v>723</v>
      </c>
      <c r="F91" s="219" t="s">
        <v>724</v>
      </c>
      <c r="G91" s="220" t="s">
        <v>560</v>
      </c>
      <c r="H91" s="221">
        <v>1</v>
      </c>
      <c r="I91" s="222"/>
      <c r="J91" s="223">
        <f>ROUND(I91*H91,2)</f>
        <v>0</v>
      </c>
      <c r="K91" s="219" t="s">
        <v>145</v>
      </c>
      <c r="L91" s="41"/>
      <c r="M91" s="224" t="s">
        <v>19</v>
      </c>
      <c r="N91" s="225" t="s">
        <v>40</v>
      </c>
      <c r="O91" s="81"/>
      <c r="P91" s="226">
        <f>O91*H91</f>
        <v>0</v>
      </c>
      <c r="Q91" s="226">
        <v>0</v>
      </c>
      <c r="R91" s="226">
        <f>Q91*H91</f>
        <v>0</v>
      </c>
      <c r="S91" s="226">
        <v>0</v>
      </c>
      <c r="T91" s="227">
        <f>S91*H91</f>
        <v>0</v>
      </c>
      <c r="AR91" s="228" t="s">
        <v>716</v>
      </c>
      <c r="AT91" s="228" t="s">
        <v>141</v>
      </c>
      <c r="AU91" s="228" t="s">
        <v>78</v>
      </c>
      <c r="AY91" s="15" t="s">
        <v>139</v>
      </c>
      <c r="BE91" s="229">
        <f>IF(N91="základní",J91,0)</f>
        <v>0</v>
      </c>
      <c r="BF91" s="229">
        <f>IF(N91="snížená",J91,0)</f>
        <v>0</v>
      </c>
      <c r="BG91" s="229">
        <f>IF(N91="zákl. přenesená",J91,0)</f>
        <v>0</v>
      </c>
      <c r="BH91" s="229">
        <f>IF(N91="sníž. přenesená",J91,0)</f>
        <v>0</v>
      </c>
      <c r="BI91" s="229">
        <f>IF(N91="nulová",J91,0)</f>
        <v>0</v>
      </c>
      <c r="BJ91" s="15" t="s">
        <v>76</v>
      </c>
      <c r="BK91" s="229">
        <f>ROUND(I91*H91,2)</f>
        <v>0</v>
      </c>
      <c r="BL91" s="15" t="s">
        <v>716</v>
      </c>
      <c r="BM91" s="228" t="s">
        <v>725</v>
      </c>
    </row>
    <row r="92" s="1" customFormat="1">
      <c r="B92" s="36"/>
      <c r="C92" s="37"/>
      <c r="D92" s="230" t="s">
        <v>164</v>
      </c>
      <c r="E92" s="37"/>
      <c r="F92" s="231" t="s">
        <v>726</v>
      </c>
      <c r="G92" s="37"/>
      <c r="H92" s="37"/>
      <c r="I92" s="143"/>
      <c r="J92" s="37"/>
      <c r="K92" s="37"/>
      <c r="L92" s="41"/>
      <c r="M92" s="232"/>
      <c r="N92" s="81"/>
      <c r="O92" s="81"/>
      <c r="P92" s="81"/>
      <c r="Q92" s="81"/>
      <c r="R92" s="81"/>
      <c r="S92" s="81"/>
      <c r="T92" s="82"/>
      <c r="AT92" s="15" t="s">
        <v>164</v>
      </c>
      <c r="AU92" s="15" t="s">
        <v>78</v>
      </c>
    </row>
    <row r="93" s="11" customFormat="1" ht="22.8" customHeight="1">
      <c r="B93" s="201"/>
      <c r="C93" s="202"/>
      <c r="D93" s="203" t="s">
        <v>68</v>
      </c>
      <c r="E93" s="215" t="s">
        <v>727</v>
      </c>
      <c r="F93" s="215" t="s">
        <v>728</v>
      </c>
      <c r="G93" s="202"/>
      <c r="H93" s="202"/>
      <c r="I93" s="205"/>
      <c r="J93" s="216">
        <f>BK93</f>
        <v>0</v>
      </c>
      <c r="K93" s="202"/>
      <c r="L93" s="207"/>
      <c r="M93" s="208"/>
      <c r="N93" s="209"/>
      <c r="O93" s="209"/>
      <c r="P93" s="210">
        <f>P94</f>
        <v>0</v>
      </c>
      <c r="Q93" s="209"/>
      <c r="R93" s="210">
        <f>R94</f>
        <v>0</v>
      </c>
      <c r="S93" s="209"/>
      <c r="T93" s="211">
        <f>T94</f>
        <v>0</v>
      </c>
      <c r="AR93" s="212" t="s">
        <v>167</v>
      </c>
      <c r="AT93" s="213" t="s">
        <v>68</v>
      </c>
      <c r="AU93" s="213" t="s">
        <v>76</v>
      </c>
      <c r="AY93" s="212" t="s">
        <v>139</v>
      </c>
      <c r="BK93" s="214">
        <f>BK94</f>
        <v>0</v>
      </c>
    </row>
    <row r="94" s="1" customFormat="1" ht="16.5" customHeight="1">
      <c r="B94" s="36"/>
      <c r="C94" s="217" t="s">
        <v>146</v>
      </c>
      <c r="D94" s="217" t="s">
        <v>141</v>
      </c>
      <c r="E94" s="218" t="s">
        <v>729</v>
      </c>
      <c r="F94" s="219" t="s">
        <v>728</v>
      </c>
      <c r="G94" s="220" t="s">
        <v>560</v>
      </c>
      <c r="H94" s="221">
        <v>1</v>
      </c>
      <c r="I94" s="222"/>
      <c r="J94" s="223">
        <f>ROUND(I94*H94,2)</f>
        <v>0</v>
      </c>
      <c r="K94" s="219" t="s">
        <v>145</v>
      </c>
      <c r="L94" s="41"/>
      <c r="M94" s="224" t="s">
        <v>19</v>
      </c>
      <c r="N94" s="225" t="s">
        <v>40</v>
      </c>
      <c r="O94" s="81"/>
      <c r="P94" s="226">
        <f>O94*H94</f>
        <v>0</v>
      </c>
      <c r="Q94" s="226">
        <v>0</v>
      </c>
      <c r="R94" s="226">
        <f>Q94*H94</f>
        <v>0</v>
      </c>
      <c r="S94" s="226">
        <v>0</v>
      </c>
      <c r="T94" s="227">
        <f>S94*H94</f>
        <v>0</v>
      </c>
      <c r="AR94" s="228" t="s">
        <v>716</v>
      </c>
      <c r="AT94" s="228" t="s">
        <v>141</v>
      </c>
      <c r="AU94" s="228" t="s">
        <v>78</v>
      </c>
      <c r="AY94" s="15" t="s">
        <v>139</v>
      </c>
      <c r="BE94" s="229">
        <f>IF(N94="základní",J94,0)</f>
        <v>0</v>
      </c>
      <c r="BF94" s="229">
        <f>IF(N94="snížená",J94,0)</f>
        <v>0</v>
      </c>
      <c r="BG94" s="229">
        <f>IF(N94="zákl. přenesená",J94,0)</f>
        <v>0</v>
      </c>
      <c r="BH94" s="229">
        <f>IF(N94="sníž. přenesená",J94,0)</f>
        <v>0</v>
      </c>
      <c r="BI94" s="229">
        <f>IF(N94="nulová",J94,0)</f>
        <v>0</v>
      </c>
      <c r="BJ94" s="15" t="s">
        <v>76</v>
      </c>
      <c r="BK94" s="229">
        <f>ROUND(I94*H94,2)</f>
        <v>0</v>
      </c>
      <c r="BL94" s="15" t="s">
        <v>716</v>
      </c>
      <c r="BM94" s="228" t="s">
        <v>730</v>
      </c>
    </row>
    <row r="95" s="11" customFormat="1" ht="22.8" customHeight="1">
      <c r="B95" s="201"/>
      <c r="C95" s="202"/>
      <c r="D95" s="203" t="s">
        <v>68</v>
      </c>
      <c r="E95" s="215" t="s">
        <v>731</v>
      </c>
      <c r="F95" s="215" t="s">
        <v>732</v>
      </c>
      <c r="G95" s="202"/>
      <c r="H95" s="202"/>
      <c r="I95" s="205"/>
      <c r="J95" s="216">
        <f>BK95</f>
        <v>0</v>
      </c>
      <c r="K95" s="202"/>
      <c r="L95" s="207"/>
      <c r="M95" s="208"/>
      <c r="N95" s="209"/>
      <c r="O95" s="209"/>
      <c r="P95" s="210">
        <f>SUM(P96:P99)</f>
        <v>0</v>
      </c>
      <c r="Q95" s="209"/>
      <c r="R95" s="210">
        <f>SUM(R96:R99)</f>
        <v>0</v>
      </c>
      <c r="S95" s="209"/>
      <c r="T95" s="211">
        <f>SUM(T96:T99)</f>
        <v>0</v>
      </c>
      <c r="AR95" s="212" t="s">
        <v>167</v>
      </c>
      <c r="AT95" s="213" t="s">
        <v>68</v>
      </c>
      <c r="AU95" s="213" t="s">
        <v>76</v>
      </c>
      <c r="AY95" s="212" t="s">
        <v>139</v>
      </c>
      <c r="BK95" s="214">
        <f>SUM(BK96:BK99)</f>
        <v>0</v>
      </c>
    </row>
    <row r="96" s="1" customFormat="1" ht="16.5" customHeight="1">
      <c r="B96" s="36"/>
      <c r="C96" s="217" t="s">
        <v>167</v>
      </c>
      <c r="D96" s="217" t="s">
        <v>141</v>
      </c>
      <c r="E96" s="218" t="s">
        <v>733</v>
      </c>
      <c r="F96" s="219" t="s">
        <v>734</v>
      </c>
      <c r="G96" s="220" t="s">
        <v>560</v>
      </c>
      <c r="H96" s="221">
        <v>1</v>
      </c>
      <c r="I96" s="222"/>
      <c r="J96" s="223">
        <f>ROUND(I96*H96,2)</f>
        <v>0</v>
      </c>
      <c r="K96" s="219" t="s">
        <v>145</v>
      </c>
      <c r="L96" s="41"/>
      <c r="M96" s="224" t="s">
        <v>19</v>
      </c>
      <c r="N96" s="225" t="s">
        <v>40</v>
      </c>
      <c r="O96" s="81"/>
      <c r="P96" s="226">
        <f>O96*H96</f>
        <v>0</v>
      </c>
      <c r="Q96" s="226">
        <v>0</v>
      </c>
      <c r="R96" s="226">
        <f>Q96*H96</f>
        <v>0</v>
      </c>
      <c r="S96" s="226">
        <v>0</v>
      </c>
      <c r="T96" s="227">
        <f>S96*H96</f>
        <v>0</v>
      </c>
      <c r="AR96" s="228" t="s">
        <v>716</v>
      </c>
      <c r="AT96" s="228" t="s">
        <v>141</v>
      </c>
      <c r="AU96" s="228" t="s">
        <v>78</v>
      </c>
      <c r="AY96" s="15" t="s">
        <v>139</v>
      </c>
      <c r="BE96" s="229">
        <f>IF(N96="základní",J96,0)</f>
        <v>0</v>
      </c>
      <c r="BF96" s="229">
        <f>IF(N96="snížená",J96,0)</f>
        <v>0</v>
      </c>
      <c r="BG96" s="229">
        <f>IF(N96="zákl. přenesená",J96,0)</f>
        <v>0</v>
      </c>
      <c r="BH96" s="229">
        <f>IF(N96="sníž. přenesená",J96,0)</f>
        <v>0</v>
      </c>
      <c r="BI96" s="229">
        <f>IF(N96="nulová",J96,0)</f>
        <v>0</v>
      </c>
      <c r="BJ96" s="15" t="s">
        <v>76</v>
      </c>
      <c r="BK96" s="229">
        <f>ROUND(I96*H96,2)</f>
        <v>0</v>
      </c>
      <c r="BL96" s="15" t="s">
        <v>716</v>
      </c>
      <c r="BM96" s="228" t="s">
        <v>735</v>
      </c>
    </row>
    <row r="97" s="1" customFormat="1" ht="16.5" customHeight="1">
      <c r="B97" s="36"/>
      <c r="C97" s="217" t="s">
        <v>175</v>
      </c>
      <c r="D97" s="217" t="s">
        <v>141</v>
      </c>
      <c r="E97" s="218" t="s">
        <v>736</v>
      </c>
      <c r="F97" s="219" t="s">
        <v>737</v>
      </c>
      <c r="G97" s="220" t="s">
        <v>560</v>
      </c>
      <c r="H97" s="221">
        <v>1</v>
      </c>
      <c r="I97" s="222"/>
      <c r="J97" s="223">
        <f>ROUND(I97*H97,2)</f>
        <v>0</v>
      </c>
      <c r="K97" s="219" t="s">
        <v>145</v>
      </c>
      <c r="L97" s="41"/>
      <c r="M97" s="224" t="s">
        <v>19</v>
      </c>
      <c r="N97" s="225" t="s">
        <v>40</v>
      </c>
      <c r="O97" s="81"/>
      <c r="P97" s="226">
        <f>O97*H97</f>
        <v>0</v>
      </c>
      <c r="Q97" s="226">
        <v>0</v>
      </c>
      <c r="R97" s="226">
        <f>Q97*H97</f>
        <v>0</v>
      </c>
      <c r="S97" s="226">
        <v>0</v>
      </c>
      <c r="T97" s="227">
        <f>S97*H97</f>
        <v>0</v>
      </c>
      <c r="AR97" s="228" t="s">
        <v>716</v>
      </c>
      <c r="AT97" s="228" t="s">
        <v>141</v>
      </c>
      <c r="AU97" s="228" t="s">
        <v>78</v>
      </c>
      <c r="AY97" s="15" t="s">
        <v>139</v>
      </c>
      <c r="BE97" s="229">
        <f>IF(N97="základní",J97,0)</f>
        <v>0</v>
      </c>
      <c r="BF97" s="229">
        <f>IF(N97="snížená",J97,0)</f>
        <v>0</v>
      </c>
      <c r="BG97" s="229">
        <f>IF(N97="zákl. přenesená",J97,0)</f>
        <v>0</v>
      </c>
      <c r="BH97" s="229">
        <f>IF(N97="sníž. přenesená",J97,0)</f>
        <v>0</v>
      </c>
      <c r="BI97" s="229">
        <f>IF(N97="nulová",J97,0)</f>
        <v>0</v>
      </c>
      <c r="BJ97" s="15" t="s">
        <v>76</v>
      </c>
      <c r="BK97" s="229">
        <f>ROUND(I97*H97,2)</f>
        <v>0</v>
      </c>
      <c r="BL97" s="15" t="s">
        <v>716</v>
      </c>
      <c r="BM97" s="228" t="s">
        <v>738</v>
      </c>
    </row>
    <row r="98" s="1" customFormat="1" ht="16.5" customHeight="1">
      <c r="B98" s="36"/>
      <c r="C98" s="217" t="s">
        <v>181</v>
      </c>
      <c r="D98" s="217" t="s">
        <v>141</v>
      </c>
      <c r="E98" s="218" t="s">
        <v>739</v>
      </c>
      <c r="F98" s="219" t="s">
        <v>740</v>
      </c>
      <c r="G98" s="220" t="s">
        <v>560</v>
      </c>
      <c r="H98" s="221">
        <v>1</v>
      </c>
      <c r="I98" s="222"/>
      <c r="J98" s="223">
        <f>ROUND(I98*H98,2)</f>
        <v>0</v>
      </c>
      <c r="K98" s="219" t="s">
        <v>145</v>
      </c>
      <c r="L98" s="41"/>
      <c r="M98" s="224" t="s">
        <v>19</v>
      </c>
      <c r="N98" s="225" t="s">
        <v>40</v>
      </c>
      <c r="O98" s="81"/>
      <c r="P98" s="226">
        <f>O98*H98</f>
        <v>0</v>
      </c>
      <c r="Q98" s="226">
        <v>0</v>
      </c>
      <c r="R98" s="226">
        <f>Q98*H98</f>
        <v>0</v>
      </c>
      <c r="S98" s="226">
        <v>0</v>
      </c>
      <c r="T98" s="227">
        <f>S98*H98</f>
        <v>0</v>
      </c>
      <c r="AR98" s="228" t="s">
        <v>716</v>
      </c>
      <c r="AT98" s="228" t="s">
        <v>141</v>
      </c>
      <c r="AU98" s="228" t="s">
        <v>78</v>
      </c>
      <c r="AY98" s="15" t="s">
        <v>139</v>
      </c>
      <c r="BE98" s="229">
        <f>IF(N98="základní",J98,0)</f>
        <v>0</v>
      </c>
      <c r="BF98" s="229">
        <f>IF(N98="snížená",J98,0)</f>
        <v>0</v>
      </c>
      <c r="BG98" s="229">
        <f>IF(N98="zákl. přenesená",J98,0)</f>
        <v>0</v>
      </c>
      <c r="BH98" s="229">
        <f>IF(N98="sníž. přenesená",J98,0)</f>
        <v>0</v>
      </c>
      <c r="BI98" s="229">
        <f>IF(N98="nulová",J98,0)</f>
        <v>0</v>
      </c>
      <c r="BJ98" s="15" t="s">
        <v>76</v>
      </c>
      <c r="BK98" s="229">
        <f>ROUND(I98*H98,2)</f>
        <v>0</v>
      </c>
      <c r="BL98" s="15" t="s">
        <v>716</v>
      </c>
      <c r="BM98" s="228" t="s">
        <v>741</v>
      </c>
    </row>
    <row r="99" s="1" customFormat="1">
      <c r="B99" s="36"/>
      <c r="C99" s="37"/>
      <c r="D99" s="230" t="s">
        <v>164</v>
      </c>
      <c r="E99" s="37"/>
      <c r="F99" s="231" t="s">
        <v>742</v>
      </c>
      <c r="G99" s="37"/>
      <c r="H99" s="37"/>
      <c r="I99" s="143"/>
      <c r="J99" s="37"/>
      <c r="K99" s="37"/>
      <c r="L99" s="41"/>
      <c r="M99" s="232"/>
      <c r="N99" s="81"/>
      <c r="O99" s="81"/>
      <c r="P99" s="81"/>
      <c r="Q99" s="81"/>
      <c r="R99" s="81"/>
      <c r="S99" s="81"/>
      <c r="T99" s="82"/>
      <c r="AT99" s="15" t="s">
        <v>164</v>
      </c>
      <c r="AU99" s="15" t="s">
        <v>78</v>
      </c>
    </row>
    <row r="100" s="11" customFormat="1" ht="22.8" customHeight="1">
      <c r="B100" s="201"/>
      <c r="C100" s="202"/>
      <c r="D100" s="203" t="s">
        <v>68</v>
      </c>
      <c r="E100" s="215" t="s">
        <v>743</v>
      </c>
      <c r="F100" s="215" t="s">
        <v>744</v>
      </c>
      <c r="G100" s="202"/>
      <c r="H100" s="202"/>
      <c r="I100" s="205"/>
      <c r="J100" s="216">
        <f>BK100</f>
        <v>0</v>
      </c>
      <c r="K100" s="202"/>
      <c r="L100" s="207"/>
      <c r="M100" s="208"/>
      <c r="N100" s="209"/>
      <c r="O100" s="209"/>
      <c r="P100" s="210">
        <f>SUM(P101:P102)</f>
        <v>0</v>
      </c>
      <c r="Q100" s="209"/>
      <c r="R100" s="210">
        <f>SUM(R101:R102)</f>
        <v>0</v>
      </c>
      <c r="S100" s="209"/>
      <c r="T100" s="211">
        <f>SUM(T101:T102)</f>
        <v>0</v>
      </c>
      <c r="AR100" s="212" t="s">
        <v>167</v>
      </c>
      <c r="AT100" s="213" t="s">
        <v>68</v>
      </c>
      <c r="AU100" s="213" t="s">
        <v>76</v>
      </c>
      <c r="AY100" s="212" t="s">
        <v>139</v>
      </c>
      <c r="BK100" s="214">
        <f>SUM(BK101:BK102)</f>
        <v>0</v>
      </c>
    </row>
    <row r="101" s="1" customFormat="1" ht="16.5" customHeight="1">
      <c r="B101" s="36"/>
      <c r="C101" s="217" t="s">
        <v>188</v>
      </c>
      <c r="D101" s="217" t="s">
        <v>141</v>
      </c>
      <c r="E101" s="218" t="s">
        <v>745</v>
      </c>
      <c r="F101" s="219" t="s">
        <v>746</v>
      </c>
      <c r="G101" s="220" t="s">
        <v>560</v>
      </c>
      <c r="H101" s="221">
        <v>1</v>
      </c>
      <c r="I101" s="222"/>
      <c r="J101" s="223">
        <f>ROUND(I101*H101,2)</f>
        <v>0</v>
      </c>
      <c r="K101" s="219" t="s">
        <v>145</v>
      </c>
      <c r="L101" s="41"/>
      <c r="M101" s="224" t="s">
        <v>19</v>
      </c>
      <c r="N101" s="225" t="s">
        <v>40</v>
      </c>
      <c r="O101" s="81"/>
      <c r="P101" s="226">
        <f>O101*H101</f>
        <v>0</v>
      </c>
      <c r="Q101" s="226">
        <v>0</v>
      </c>
      <c r="R101" s="226">
        <f>Q101*H101</f>
        <v>0</v>
      </c>
      <c r="S101" s="226">
        <v>0</v>
      </c>
      <c r="T101" s="227">
        <f>S101*H101</f>
        <v>0</v>
      </c>
      <c r="AR101" s="228" t="s">
        <v>716</v>
      </c>
      <c r="AT101" s="228" t="s">
        <v>141</v>
      </c>
      <c r="AU101" s="228" t="s">
        <v>78</v>
      </c>
      <c r="AY101" s="15" t="s">
        <v>139</v>
      </c>
      <c r="BE101" s="229">
        <f>IF(N101="základní",J101,0)</f>
        <v>0</v>
      </c>
      <c r="BF101" s="229">
        <f>IF(N101="snížená",J101,0)</f>
        <v>0</v>
      </c>
      <c r="BG101" s="229">
        <f>IF(N101="zákl. přenesená",J101,0)</f>
        <v>0</v>
      </c>
      <c r="BH101" s="229">
        <f>IF(N101="sníž. přenesená",J101,0)</f>
        <v>0</v>
      </c>
      <c r="BI101" s="229">
        <f>IF(N101="nulová",J101,0)</f>
        <v>0</v>
      </c>
      <c r="BJ101" s="15" t="s">
        <v>76</v>
      </c>
      <c r="BK101" s="229">
        <f>ROUND(I101*H101,2)</f>
        <v>0</v>
      </c>
      <c r="BL101" s="15" t="s">
        <v>716</v>
      </c>
      <c r="BM101" s="228" t="s">
        <v>747</v>
      </c>
    </row>
    <row r="102" s="1" customFormat="1">
      <c r="B102" s="36"/>
      <c r="C102" s="37"/>
      <c r="D102" s="230" t="s">
        <v>164</v>
      </c>
      <c r="E102" s="37"/>
      <c r="F102" s="231" t="s">
        <v>748</v>
      </c>
      <c r="G102" s="37"/>
      <c r="H102" s="37"/>
      <c r="I102" s="143"/>
      <c r="J102" s="37"/>
      <c r="K102" s="37"/>
      <c r="L102" s="41"/>
      <c r="M102" s="258"/>
      <c r="N102" s="259"/>
      <c r="O102" s="259"/>
      <c r="P102" s="259"/>
      <c r="Q102" s="259"/>
      <c r="R102" s="259"/>
      <c r="S102" s="259"/>
      <c r="T102" s="260"/>
      <c r="AT102" s="15" t="s">
        <v>164</v>
      </c>
      <c r="AU102" s="15" t="s">
        <v>78</v>
      </c>
    </row>
    <row r="103" s="1" customFormat="1" ht="6.96" customHeight="1">
      <c r="B103" s="56"/>
      <c r="C103" s="57"/>
      <c r="D103" s="57"/>
      <c r="E103" s="57"/>
      <c r="F103" s="57"/>
      <c r="G103" s="57"/>
      <c r="H103" s="57"/>
      <c r="I103" s="168"/>
      <c r="J103" s="57"/>
      <c r="K103" s="57"/>
      <c r="L103" s="41"/>
    </row>
  </sheetData>
  <sheetProtection sheet="1" autoFilter="0" formatColumns="0" formatRows="0" objects="1" scenarios="1" spinCount="100000" saltValue="i12HeG+x6/7vRWRKSLHi9lVX/EJpI5QvKLs2DZCEQL1QoydTuivgZUPdXeRdPHv7X+KvO+d1/r/D31j7FNxfbg==" hashValue="IRSAM6aDAYkx/0uGTw/wslKv7d7mHlR7sNU2FOpXTiDErdjpHqnv418ruw+j/hzUputSDU2G3TudYHc2I9TcEQ==" algorithmName="SHA-512" password="CC35"/>
  <autoFilter ref="C83:K102"/>
  <mergeCells count="9">
    <mergeCell ref="E7:H7"/>
    <mergeCell ref="E9:H9"/>
    <mergeCell ref="E18:H18"/>
    <mergeCell ref="E27:H27"/>
    <mergeCell ref="E48:H48"/>
    <mergeCell ref="E50:H50"/>
    <mergeCell ref="E74:H74"/>
    <mergeCell ref="E76:H7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sheetFormatPr defaultRowHeight="13.5"/>
  <cols>
    <col min="1" max="1" width="8.33" style="261" customWidth="1"/>
    <col min="2" max="2" width="1.664063" style="261" customWidth="1"/>
    <col min="3" max="4" width="5" style="261" customWidth="1"/>
    <col min="5" max="5" width="11.67" style="261" customWidth="1"/>
    <col min="6" max="6" width="9.17" style="261" customWidth="1"/>
    <col min="7" max="7" width="5" style="261" customWidth="1"/>
    <col min="8" max="8" width="77.83" style="261" customWidth="1"/>
    <col min="9" max="10" width="20" style="261" customWidth="1"/>
    <col min="11" max="11" width="1.664063" style="261" customWidth="1"/>
  </cols>
  <sheetData>
    <row r="1" ht="37.5" customHeight="1"/>
    <row r="2" ht="7.5" customHeight="1">
      <c r="B2" s="262"/>
      <c r="C2" s="263"/>
      <c r="D2" s="263"/>
      <c r="E2" s="263"/>
      <c r="F2" s="263"/>
      <c r="G2" s="263"/>
      <c r="H2" s="263"/>
      <c r="I2" s="263"/>
      <c r="J2" s="263"/>
      <c r="K2" s="264"/>
    </row>
    <row r="3" s="13" customFormat="1" ht="45" customHeight="1">
      <c r="B3" s="265"/>
      <c r="C3" s="266" t="s">
        <v>749</v>
      </c>
      <c r="D3" s="266"/>
      <c r="E3" s="266"/>
      <c r="F3" s="266"/>
      <c r="G3" s="266"/>
      <c r="H3" s="266"/>
      <c r="I3" s="266"/>
      <c r="J3" s="266"/>
      <c r="K3" s="267"/>
    </row>
    <row r="4" ht="25.5" customHeight="1">
      <c r="B4" s="268"/>
      <c r="C4" s="269" t="s">
        <v>750</v>
      </c>
      <c r="D4" s="269"/>
      <c r="E4" s="269"/>
      <c r="F4" s="269"/>
      <c r="G4" s="269"/>
      <c r="H4" s="269"/>
      <c r="I4" s="269"/>
      <c r="J4" s="269"/>
      <c r="K4" s="270"/>
    </row>
    <row r="5" ht="5.25" customHeight="1">
      <c r="B5" s="268"/>
      <c r="C5" s="271"/>
      <c r="D5" s="271"/>
      <c r="E5" s="271"/>
      <c r="F5" s="271"/>
      <c r="G5" s="271"/>
      <c r="H5" s="271"/>
      <c r="I5" s="271"/>
      <c r="J5" s="271"/>
      <c r="K5" s="270"/>
    </row>
    <row r="6" ht="15" customHeight="1">
      <c r="B6" s="268"/>
      <c r="C6" s="272" t="s">
        <v>751</v>
      </c>
      <c r="D6" s="272"/>
      <c r="E6" s="272"/>
      <c r="F6" s="272"/>
      <c r="G6" s="272"/>
      <c r="H6" s="272"/>
      <c r="I6" s="272"/>
      <c r="J6" s="272"/>
      <c r="K6" s="270"/>
    </row>
    <row r="7" ht="15" customHeight="1">
      <c r="B7" s="273"/>
      <c r="C7" s="272" t="s">
        <v>752</v>
      </c>
      <c r="D7" s="272"/>
      <c r="E7" s="272"/>
      <c r="F7" s="272"/>
      <c r="G7" s="272"/>
      <c r="H7" s="272"/>
      <c r="I7" s="272"/>
      <c r="J7" s="272"/>
      <c r="K7" s="270"/>
    </row>
    <row r="8" ht="12.75" customHeight="1">
      <c r="B8" s="273"/>
      <c r="C8" s="272"/>
      <c r="D8" s="272"/>
      <c r="E8" s="272"/>
      <c r="F8" s="272"/>
      <c r="G8" s="272"/>
      <c r="H8" s="272"/>
      <c r="I8" s="272"/>
      <c r="J8" s="272"/>
      <c r="K8" s="270"/>
    </row>
    <row r="9" ht="15" customHeight="1">
      <c r="B9" s="273"/>
      <c r="C9" s="272" t="s">
        <v>753</v>
      </c>
      <c r="D9" s="272"/>
      <c r="E9" s="272"/>
      <c r="F9" s="272"/>
      <c r="G9" s="272"/>
      <c r="H9" s="272"/>
      <c r="I9" s="272"/>
      <c r="J9" s="272"/>
      <c r="K9" s="270"/>
    </row>
    <row r="10" ht="15" customHeight="1">
      <c r="B10" s="273"/>
      <c r="C10" s="272"/>
      <c r="D10" s="272" t="s">
        <v>754</v>
      </c>
      <c r="E10" s="272"/>
      <c r="F10" s="272"/>
      <c r="G10" s="272"/>
      <c r="H10" s="272"/>
      <c r="I10" s="272"/>
      <c r="J10" s="272"/>
      <c r="K10" s="270"/>
    </row>
    <row r="11" ht="15" customHeight="1">
      <c r="B11" s="273"/>
      <c r="C11" s="274"/>
      <c r="D11" s="272" t="s">
        <v>755</v>
      </c>
      <c r="E11" s="272"/>
      <c r="F11" s="272"/>
      <c r="G11" s="272"/>
      <c r="H11" s="272"/>
      <c r="I11" s="272"/>
      <c r="J11" s="272"/>
      <c r="K11" s="270"/>
    </row>
    <row r="12" ht="15" customHeight="1">
      <c r="B12" s="273"/>
      <c r="C12" s="274"/>
      <c r="D12" s="272"/>
      <c r="E12" s="272"/>
      <c r="F12" s="272"/>
      <c r="G12" s="272"/>
      <c r="H12" s="272"/>
      <c r="I12" s="272"/>
      <c r="J12" s="272"/>
      <c r="K12" s="270"/>
    </row>
    <row r="13" ht="15" customHeight="1">
      <c r="B13" s="273"/>
      <c r="C13" s="274"/>
      <c r="D13" s="275" t="s">
        <v>756</v>
      </c>
      <c r="E13" s="272"/>
      <c r="F13" s="272"/>
      <c r="G13" s="272"/>
      <c r="H13" s="272"/>
      <c r="I13" s="272"/>
      <c r="J13" s="272"/>
      <c r="K13" s="270"/>
    </row>
    <row r="14" ht="12.75" customHeight="1">
      <c r="B14" s="273"/>
      <c r="C14" s="274"/>
      <c r="D14" s="274"/>
      <c r="E14" s="274"/>
      <c r="F14" s="274"/>
      <c r="G14" s="274"/>
      <c r="H14" s="274"/>
      <c r="I14" s="274"/>
      <c r="J14" s="274"/>
      <c r="K14" s="270"/>
    </row>
    <row r="15" ht="15" customHeight="1">
      <c r="B15" s="273"/>
      <c r="C15" s="274"/>
      <c r="D15" s="272" t="s">
        <v>757</v>
      </c>
      <c r="E15" s="272"/>
      <c r="F15" s="272"/>
      <c r="G15" s="272"/>
      <c r="H15" s="272"/>
      <c r="I15" s="272"/>
      <c r="J15" s="272"/>
      <c r="K15" s="270"/>
    </row>
    <row r="16" ht="15" customHeight="1">
      <c r="B16" s="273"/>
      <c r="C16" s="274"/>
      <c r="D16" s="272" t="s">
        <v>758</v>
      </c>
      <c r="E16" s="272"/>
      <c r="F16" s="272"/>
      <c r="G16" s="272"/>
      <c r="H16" s="272"/>
      <c r="I16" s="272"/>
      <c r="J16" s="272"/>
      <c r="K16" s="270"/>
    </row>
    <row r="17" ht="15" customHeight="1">
      <c r="B17" s="273"/>
      <c r="C17" s="274"/>
      <c r="D17" s="272" t="s">
        <v>759</v>
      </c>
      <c r="E17" s="272"/>
      <c r="F17" s="272"/>
      <c r="G17" s="272"/>
      <c r="H17" s="272"/>
      <c r="I17" s="272"/>
      <c r="J17" s="272"/>
      <c r="K17" s="270"/>
    </row>
    <row r="18" ht="15" customHeight="1">
      <c r="B18" s="273"/>
      <c r="C18" s="274"/>
      <c r="D18" s="274"/>
      <c r="E18" s="276" t="s">
        <v>760</v>
      </c>
      <c r="F18" s="272" t="s">
        <v>761</v>
      </c>
      <c r="G18" s="272"/>
      <c r="H18" s="272"/>
      <c r="I18" s="272"/>
      <c r="J18" s="272"/>
      <c r="K18" s="270"/>
    </row>
    <row r="19" ht="15" customHeight="1">
      <c r="B19" s="273"/>
      <c r="C19" s="274"/>
      <c r="D19" s="274"/>
      <c r="E19" s="276" t="s">
        <v>762</v>
      </c>
      <c r="F19" s="272" t="s">
        <v>763</v>
      </c>
      <c r="G19" s="272"/>
      <c r="H19" s="272"/>
      <c r="I19" s="272"/>
      <c r="J19" s="272"/>
      <c r="K19" s="270"/>
    </row>
    <row r="20" ht="15" customHeight="1">
      <c r="B20" s="273"/>
      <c r="C20" s="274"/>
      <c r="D20" s="274"/>
      <c r="E20" s="276" t="s">
        <v>75</v>
      </c>
      <c r="F20" s="272" t="s">
        <v>764</v>
      </c>
      <c r="G20" s="272"/>
      <c r="H20" s="272"/>
      <c r="I20" s="272"/>
      <c r="J20" s="272"/>
      <c r="K20" s="270"/>
    </row>
    <row r="21" ht="15" customHeight="1">
      <c r="B21" s="273"/>
      <c r="C21" s="274"/>
      <c r="D21" s="274"/>
      <c r="E21" s="276" t="s">
        <v>102</v>
      </c>
      <c r="F21" s="272" t="s">
        <v>103</v>
      </c>
      <c r="G21" s="272"/>
      <c r="H21" s="272"/>
      <c r="I21" s="272"/>
      <c r="J21" s="272"/>
      <c r="K21" s="270"/>
    </row>
    <row r="22" ht="15" customHeight="1">
      <c r="B22" s="273"/>
      <c r="C22" s="274"/>
      <c r="D22" s="274"/>
      <c r="E22" s="276" t="s">
        <v>765</v>
      </c>
      <c r="F22" s="272" t="s">
        <v>766</v>
      </c>
      <c r="G22" s="272"/>
      <c r="H22" s="272"/>
      <c r="I22" s="272"/>
      <c r="J22" s="272"/>
      <c r="K22" s="270"/>
    </row>
    <row r="23" ht="15" customHeight="1">
      <c r="B23" s="273"/>
      <c r="C23" s="274"/>
      <c r="D23" s="274"/>
      <c r="E23" s="276" t="s">
        <v>82</v>
      </c>
      <c r="F23" s="272" t="s">
        <v>767</v>
      </c>
      <c r="G23" s="272"/>
      <c r="H23" s="272"/>
      <c r="I23" s="272"/>
      <c r="J23" s="272"/>
      <c r="K23" s="270"/>
    </row>
    <row r="24" ht="12.75" customHeight="1">
      <c r="B24" s="273"/>
      <c r="C24" s="274"/>
      <c r="D24" s="274"/>
      <c r="E24" s="274"/>
      <c r="F24" s="274"/>
      <c r="G24" s="274"/>
      <c r="H24" s="274"/>
      <c r="I24" s="274"/>
      <c r="J24" s="274"/>
      <c r="K24" s="270"/>
    </row>
    <row r="25" ht="15" customHeight="1">
      <c r="B25" s="273"/>
      <c r="C25" s="272" t="s">
        <v>768</v>
      </c>
      <c r="D25" s="272"/>
      <c r="E25" s="272"/>
      <c r="F25" s="272"/>
      <c r="G25" s="272"/>
      <c r="H25" s="272"/>
      <c r="I25" s="272"/>
      <c r="J25" s="272"/>
      <c r="K25" s="270"/>
    </row>
    <row r="26" ht="15" customHeight="1">
      <c r="B26" s="273"/>
      <c r="C26" s="272" t="s">
        <v>769</v>
      </c>
      <c r="D26" s="272"/>
      <c r="E26" s="272"/>
      <c r="F26" s="272"/>
      <c r="G26" s="272"/>
      <c r="H26" s="272"/>
      <c r="I26" s="272"/>
      <c r="J26" s="272"/>
      <c r="K26" s="270"/>
    </row>
    <row r="27" ht="15" customHeight="1">
      <c r="B27" s="273"/>
      <c r="C27" s="272"/>
      <c r="D27" s="272" t="s">
        <v>770</v>
      </c>
      <c r="E27" s="272"/>
      <c r="F27" s="272"/>
      <c r="G27" s="272"/>
      <c r="H27" s="272"/>
      <c r="I27" s="272"/>
      <c r="J27" s="272"/>
      <c r="K27" s="270"/>
    </row>
    <row r="28" ht="15" customHeight="1">
      <c r="B28" s="273"/>
      <c r="C28" s="274"/>
      <c r="D28" s="272" t="s">
        <v>771</v>
      </c>
      <c r="E28" s="272"/>
      <c r="F28" s="272"/>
      <c r="G28" s="272"/>
      <c r="H28" s="272"/>
      <c r="I28" s="272"/>
      <c r="J28" s="272"/>
      <c r="K28" s="270"/>
    </row>
    <row r="29" ht="12.75" customHeight="1">
      <c r="B29" s="273"/>
      <c r="C29" s="274"/>
      <c r="D29" s="274"/>
      <c r="E29" s="274"/>
      <c r="F29" s="274"/>
      <c r="G29" s="274"/>
      <c r="H29" s="274"/>
      <c r="I29" s="274"/>
      <c r="J29" s="274"/>
      <c r="K29" s="270"/>
    </row>
    <row r="30" ht="15" customHeight="1">
      <c r="B30" s="273"/>
      <c r="C30" s="274"/>
      <c r="D30" s="272" t="s">
        <v>772</v>
      </c>
      <c r="E30" s="272"/>
      <c r="F30" s="272"/>
      <c r="G30" s="272"/>
      <c r="H30" s="272"/>
      <c r="I30" s="272"/>
      <c r="J30" s="272"/>
      <c r="K30" s="270"/>
    </row>
    <row r="31" ht="15" customHeight="1">
      <c r="B31" s="273"/>
      <c r="C31" s="274"/>
      <c r="D31" s="272" t="s">
        <v>773</v>
      </c>
      <c r="E31" s="272"/>
      <c r="F31" s="272"/>
      <c r="G31" s="272"/>
      <c r="H31" s="272"/>
      <c r="I31" s="272"/>
      <c r="J31" s="272"/>
      <c r="K31" s="270"/>
    </row>
    <row r="32" ht="12.75" customHeight="1">
      <c r="B32" s="273"/>
      <c r="C32" s="274"/>
      <c r="D32" s="274"/>
      <c r="E32" s="274"/>
      <c r="F32" s="274"/>
      <c r="G32" s="274"/>
      <c r="H32" s="274"/>
      <c r="I32" s="274"/>
      <c r="J32" s="274"/>
      <c r="K32" s="270"/>
    </row>
    <row r="33" ht="15" customHeight="1">
      <c r="B33" s="273"/>
      <c r="C33" s="274"/>
      <c r="D33" s="272" t="s">
        <v>774</v>
      </c>
      <c r="E33" s="272"/>
      <c r="F33" s="272"/>
      <c r="G33" s="272"/>
      <c r="H33" s="272"/>
      <c r="I33" s="272"/>
      <c r="J33" s="272"/>
      <c r="K33" s="270"/>
    </row>
    <row r="34" ht="15" customHeight="1">
      <c r="B34" s="273"/>
      <c r="C34" s="274"/>
      <c r="D34" s="272" t="s">
        <v>775</v>
      </c>
      <c r="E34" s="272"/>
      <c r="F34" s="272"/>
      <c r="G34" s="272"/>
      <c r="H34" s="272"/>
      <c r="I34" s="272"/>
      <c r="J34" s="272"/>
      <c r="K34" s="270"/>
    </row>
    <row r="35" ht="15" customHeight="1">
      <c r="B35" s="273"/>
      <c r="C35" s="274"/>
      <c r="D35" s="272" t="s">
        <v>776</v>
      </c>
      <c r="E35" s="272"/>
      <c r="F35" s="272"/>
      <c r="G35" s="272"/>
      <c r="H35" s="272"/>
      <c r="I35" s="272"/>
      <c r="J35" s="272"/>
      <c r="K35" s="270"/>
    </row>
    <row r="36" ht="15" customHeight="1">
      <c r="B36" s="273"/>
      <c r="C36" s="274"/>
      <c r="D36" s="272"/>
      <c r="E36" s="275" t="s">
        <v>125</v>
      </c>
      <c r="F36" s="272"/>
      <c r="G36" s="272" t="s">
        <v>777</v>
      </c>
      <c r="H36" s="272"/>
      <c r="I36" s="272"/>
      <c r="J36" s="272"/>
      <c r="K36" s="270"/>
    </row>
    <row r="37" ht="30.75" customHeight="1">
      <c r="B37" s="273"/>
      <c r="C37" s="274"/>
      <c r="D37" s="272"/>
      <c r="E37" s="275" t="s">
        <v>778</v>
      </c>
      <c r="F37" s="272"/>
      <c r="G37" s="272" t="s">
        <v>779</v>
      </c>
      <c r="H37" s="272"/>
      <c r="I37" s="272"/>
      <c r="J37" s="272"/>
      <c r="K37" s="270"/>
    </row>
    <row r="38" ht="15" customHeight="1">
      <c r="B38" s="273"/>
      <c r="C38" s="274"/>
      <c r="D38" s="272"/>
      <c r="E38" s="275" t="s">
        <v>50</v>
      </c>
      <c r="F38" s="272"/>
      <c r="G38" s="272" t="s">
        <v>780</v>
      </c>
      <c r="H38" s="272"/>
      <c r="I38" s="272"/>
      <c r="J38" s="272"/>
      <c r="K38" s="270"/>
    </row>
    <row r="39" ht="15" customHeight="1">
      <c r="B39" s="273"/>
      <c r="C39" s="274"/>
      <c r="D39" s="272"/>
      <c r="E39" s="275" t="s">
        <v>51</v>
      </c>
      <c r="F39" s="272"/>
      <c r="G39" s="272" t="s">
        <v>781</v>
      </c>
      <c r="H39" s="272"/>
      <c r="I39" s="272"/>
      <c r="J39" s="272"/>
      <c r="K39" s="270"/>
    </row>
    <row r="40" ht="15" customHeight="1">
      <c r="B40" s="273"/>
      <c r="C40" s="274"/>
      <c r="D40" s="272"/>
      <c r="E40" s="275" t="s">
        <v>126</v>
      </c>
      <c r="F40" s="272"/>
      <c r="G40" s="272" t="s">
        <v>782</v>
      </c>
      <c r="H40" s="272"/>
      <c r="I40" s="272"/>
      <c r="J40" s="272"/>
      <c r="K40" s="270"/>
    </row>
    <row r="41" ht="15" customHeight="1">
      <c r="B41" s="273"/>
      <c r="C41" s="274"/>
      <c r="D41" s="272"/>
      <c r="E41" s="275" t="s">
        <v>127</v>
      </c>
      <c r="F41" s="272"/>
      <c r="G41" s="272" t="s">
        <v>783</v>
      </c>
      <c r="H41" s="272"/>
      <c r="I41" s="272"/>
      <c r="J41" s="272"/>
      <c r="K41" s="270"/>
    </row>
    <row r="42" ht="15" customHeight="1">
      <c r="B42" s="273"/>
      <c r="C42" s="274"/>
      <c r="D42" s="272"/>
      <c r="E42" s="275" t="s">
        <v>784</v>
      </c>
      <c r="F42" s="272"/>
      <c r="G42" s="272" t="s">
        <v>785</v>
      </c>
      <c r="H42" s="272"/>
      <c r="I42" s="272"/>
      <c r="J42" s="272"/>
      <c r="K42" s="270"/>
    </row>
    <row r="43" ht="15" customHeight="1">
      <c r="B43" s="273"/>
      <c r="C43" s="274"/>
      <c r="D43" s="272"/>
      <c r="E43" s="275"/>
      <c r="F43" s="272"/>
      <c r="G43" s="272" t="s">
        <v>786</v>
      </c>
      <c r="H43" s="272"/>
      <c r="I43" s="272"/>
      <c r="J43" s="272"/>
      <c r="K43" s="270"/>
    </row>
    <row r="44" ht="15" customHeight="1">
      <c r="B44" s="273"/>
      <c r="C44" s="274"/>
      <c r="D44" s="272"/>
      <c r="E44" s="275" t="s">
        <v>787</v>
      </c>
      <c r="F44" s="272"/>
      <c r="G44" s="272" t="s">
        <v>788</v>
      </c>
      <c r="H44" s="272"/>
      <c r="I44" s="272"/>
      <c r="J44" s="272"/>
      <c r="K44" s="270"/>
    </row>
    <row r="45" ht="15" customHeight="1">
      <c r="B45" s="273"/>
      <c r="C45" s="274"/>
      <c r="D45" s="272"/>
      <c r="E45" s="275" t="s">
        <v>129</v>
      </c>
      <c r="F45" s="272"/>
      <c r="G45" s="272" t="s">
        <v>789</v>
      </c>
      <c r="H45" s="272"/>
      <c r="I45" s="272"/>
      <c r="J45" s="272"/>
      <c r="K45" s="270"/>
    </row>
    <row r="46" ht="12.75" customHeight="1">
      <c r="B46" s="273"/>
      <c r="C46" s="274"/>
      <c r="D46" s="272"/>
      <c r="E46" s="272"/>
      <c r="F46" s="272"/>
      <c r="G46" s="272"/>
      <c r="H46" s="272"/>
      <c r="I46" s="272"/>
      <c r="J46" s="272"/>
      <c r="K46" s="270"/>
    </row>
    <row r="47" ht="15" customHeight="1">
      <c r="B47" s="273"/>
      <c r="C47" s="274"/>
      <c r="D47" s="272" t="s">
        <v>790</v>
      </c>
      <c r="E47" s="272"/>
      <c r="F47" s="272"/>
      <c r="G47" s="272"/>
      <c r="H47" s="272"/>
      <c r="I47" s="272"/>
      <c r="J47" s="272"/>
      <c r="K47" s="270"/>
    </row>
    <row r="48" ht="15" customHeight="1">
      <c r="B48" s="273"/>
      <c r="C48" s="274"/>
      <c r="D48" s="274"/>
      <c r="E48" s="272" t="s">
        <v>791</v>
      </c>
      <c r="F48" s="272"/>
      <c r="G48" s="272"/>
      <c r="H48" s="272"/>
      <c r="I48" s="272"/>
      <c r="J48" s="272"/>
      <c r="K48" s="270"/>
    </row>
    <row r="49" ht="15" customHeight="1">
      <c r="B49" s="273"/>
      <c r="C49" s="274"/>
      <c r="D49" s="274"/>
      <c r="E49" s="272" t="s">
        <v>792</v>
      </c>
      <c r="F49" s="272"/>
      <c r="G49" s="272"/>
      <c r="H49" s="272"/>
      <c r="I49" s="272"/>
      <c r="J49" s="272"/>
      <c r="K49" s="270"/>
    </row>
    <row r="50" ht="15" customHeight="1">
      <c r="B50" s="273"/>
      <c r="C50" s="274"/>
      <c r="D50" s="274"/>
      <c r="E50" s="272" t="s">
        <v>793</v>
      </c>
      <c r="F50" s="272"/>
      <c r="G50" s="272"/>
      <c r="H50" s="272"/>
      <c r="I50" s="272"/>
      <c r="J50" s="272"/>
      <c r="K50" s="270"/>
    </row>
    <row r="51" ht="15" customHeight="1">
      <c r="B51" s="273"/>
      <c r="C51" s="274"/>
      <c r="D51" s="272" t="s">
        <v>794</v>
      </c>
      <c r="E51" s="272"/>
      <c r="F51" s="272"/>
      <c r="G51" s="272"/>
      <c r="H51" s="272"/>
      <c r="I51" s="272"/>
      <c r="J51" s="272"/>
      <c r="K51" s="270"/>
    </row>
    <row r="52" ht="25.5" customHeight="1">
      <c r="B52" s="268"/>
      <c r="C52" s="269" t="s">
        <v>795</v>
      </c>
      <c r="D52" s="269"/>
      <c r="E52" s="269"/>
      <c r="F52" s="269"/>
      <c r="G52" s="269"/>
      <c r="H52" s="269"/>
      <c r="I52" s="269"/>
      <c r="J52" s="269"/>
      <c r="K52" s="270"/>
    </row>
    <row r="53" ht="5.25" customHeight="1">
      <c r="B53" s="268"/>
      <c r="C53" s="271"/>
      <c r="D53" s="271"/>
      <c r="E53" s="271"/>
      <c r="F53" s="271"/>
      <c r="G53" s="271"/>
      <c r="H53" s="271"/>
      <c r="I53" s="271"/>
      <c r="J53" s="271"/>
      <c r="K53" s="270"/>
    </row>
    <row r="54" ht="15" customHeight="1">
      <c r="B54" s="268"/>
      <c r="C54" s="272" t="s">
        <v>796</v>
      </c>
      <c r="D54" s="272"/>
      <c r="E54" s="272"/>
      <c r="F54" s="272"/>
      <c r="G54" s="272"/>
      <c r="H54" s="272"/>
      <c r="I54" s="272"/>
      <c r="J54" s="272"/>
      <c r="K54" s="270"/>
    </row>
    <row r="55" ht="15" customHeight="1">
      <c r="B55" s="268"/>
      <c r="C55" s="272" t="s">
        <v>797</v>
      </c>
      <c r="D55" s="272"/>
      <c r="E55" s="272"/>
      <c r="F55" s="272"/>
      <c r="G55" s="272"/>
      <c r="H55" s="272"/>
      <c r="I55" s="272"/>
      <c r="J55" s="272"/>
      <c r="K55" s="270"/>
    </row>
    <row r="56" ht="12.75" customHeight="1">
      <c r="B56" s="268"/>
      <c r="C56" s="272"/>
      <c r="D56" s="272"/>
      <c r="E56" s="272"/>
      <c r="F56" s="272"/>
      <c r="G56" s="272"/>
      <c r="H56" s="272"/>
      <c r="I56" s="272"/>
      <c r="J56" s="272"/>
      <c r="K56" s="270"/>
    </row>
    <row r="57" ht="15" customHeight="1">
      <c r="B57" s="268"/>
      <c r="C57" s="272" t="s">
        <v>798</v>
      </c>
      <c r="D57" s="272"/>
      <c r="E57" s="272"/>
      <c r="F57" s="272"/>
      <c r="G57" s="272"/>
      <c r="H57" s="272"/>
      <c r="I57" s="272"/>
      <c r="J57" s="272"/>
      <c r="K57" s="270"/>
    </row>
    <row r="58" ht="15" customHeight="1">
      <c r="B58" s="268"/>
      <c r="C58" s="274"/>
      <c r="D58" s="272" t="s">
        <v>799</v>
      </c>
      <c r="E58" s="272"/>
      <c r="F58" s="272"/>
      <c r="G58" s="272"/>
      <c r="H58" s="272"/>
      <c r="I58" s="272"/>
      <c r="J58" s="272"/>
      <c r="K58" s="270"/>
    </row>
    <row r="59" ht="15" customHeight="1">
      <c r="B59" s="268"/>
      <c r="C59" s="274"/>
      <c r="D59" s="272" t="s">
        <v>800</v>
      </c>
      <c r="E59" s="272"/>
      <c r="F59" s="272"/>
      <c r="G59" s="272"/>
      <c r="H59" s="272"/>
      <c r="I59" s="272"/>
      <c r="J59" s="272"/>
      <c r="K59" s="270"/>
    </row>
    <row r="60" ht="15" customHeight="1">
      <c r="B60" s="268"/>
      <c r="C60" s="274"/>
      <c r="D60" s="272" t="s">
        <v>801</v>
      </c>
      <c r="E60" s="272"/>
      <c r="F60" s="272"/>
      <c r="G60" s="272"/>
      <c r="H60" s="272"/>
      <c r="I60" s="272"/>
      <c r="J60" s="272"/>
      <c r="K60" s="270"/>
    </row>
    <row r="61" ht="15" customHeight="1">
      <c r="B61" s="268"/>
      <c r="C61" s="274"/>
      <c r="D61" s="272" t="s">
        <v>802</v>
      </c>
      <c r="E61" s="272"/>
      <c r="F61" s="272"/>
      <c r="G61" s="272"/>
      <c r="H61" s="272"/>
      <c r="I61" s="272"/>
      <c r="J61" s="272"/>
      <c r="K61" s="270"/>
    </row>
    <row r="62" ht="15" customHeight="1">
      <c r="B62" s="268"/>
      <c r="C62" s="274"/>
      <c r="D62" s="277" t="s">
        <v>803</v>
      </c>
      <c r="E62" s="277"/>
      <c r="F62" s="277"/>
      <c r="G62" s="277"/>
      <c r="H62" s="277"/>
      <c r="I62" s="277"/>
      <c r="J62" s="277"/>
      <c r="K62" s="270"/>
    </row>
    <row r="63" ht="15" customHeight="1">
      <c r="B63" s="268"/>
      <c r="C63" s="274"/>
      <c r="D63" s="272" t="s">
        <v>804</v>
      </c>
      <c r="E63" s="272"/>
      <c r="F63" s="272"/>
      <c r="G63" s="272"/>
      <c r="H63" s="272"/>
      <c r="I63" s="272"/>
      <c r="J63" s="272"/>
      <c r="K63" s="270"/>
    </row>
    <row r="64" ht="12.75" customHeight="1">
      <c r="B64" s="268"/>
      <c r="C64" s="274"/>
      <c r="D64" s="274"/>
      <c r="E64" s="278"/>
      <c r="F64" s="274"/>
      <c r="G64" s="274"/>
      <c r="H64" s="274"/>
      <c r="I64" s="274"/>
      <c r="J64" s="274"/>
      <c r="K64" s="270"/>
    </row>
    <row r="65" ht="15" customHeight="1">
      <c r="B65" s="268"/>
      <c r="C65" s="274"/>
      <c r="D65" s="272" t="s">
        <v>805</v>
      </c>
      <c r="E65" s="272"/>
      <c r="F65" s="272"/>
      <c r="G65" s="272"/>
      <c r="H65" s="272"/>
      <c r="I65" s="272"/>
      <c r="J65" s="272"/>
      <c r="K65" s="270"/>
    </row>
    <row r="66" ht="15" customHeight="1">
      <c r="B66" s="268"/>
      <c r="C66" s="274"/>
      <c r="D66" s="277" t="s">
        <v>806</v>
      </c>
      <c r="E66" s="277"/>
      <c r="F66" s="277"/>
      <c r="G66" s="277"/>
      <c r="H66" s="277"/>
      <c r="I66" s="277"/>
      <c r="J66" s="277"/>
      <c r="K66" s="270"/>
    </row>
    <row r="67" ht="15" customHeight="1">
      <c r="B67" s="268"/>
      <c r="C67" s="274"/>
      <c r="D67" s="272" t="s">
        <v>807</v>
      </c>
      <c r="E67" s="272"/>
      <c r="F67" s="272"/>
      <c r="G67" s="272"/>
      <c r="H67" s="272"/>
      <c r="I67" s="272"/>
      <c r="J67" s="272"/>
      <c r="K67" s="270"/>
    </row>
    <row r="68" ht="15" customHeight="1">
      <c r="B68" s="268"/>
      <c r="C68" s="274"/>
      <c r="D68" s="272" t="s">
        <v>808</v>
      </c>
      <c r="E68" s="272"/>
      <c r="F68" s="272"/>
      <c r="G68" s="272"/>
      <c r="H68" s="272"/>
      <c r="I68" s="272"/>
      <c r="J68" s="272"/>
      <c r="K68" s="270"/>
    </row>
    <row r="69" ht="15" customHeight="1">
      <c r="B69" s="268"/>
      <c r="C69" s="274"/>
      <c r="D69" s="272" t="s">
        <v>809</v>
      </c>
      <c r="E69" s="272"/>
      <c r="F69" s="272"/>
      <c r="G69" s="272"/>
      <c r="H69" s="272"/>
      <c r="I69" s="272"/>
      <c r="J69" s="272"/>
      <c r="K69" s="270"/>
    </row>
    <row r="70" ht="15" customHeight="1">
      <c r="B70" s="268"/>
      <c r="C70" s="274"/>
      <c r="D70" s="272" t="s">
        <v>810</v>
      </c>
      <c r="E70" s="272"/>
      <c r="F70" s="272"/>
      <c r="G70" s="272"/>
      <c r="H70" s="272"/>
      <c r="I70" s="272"/>
      <c r="J70" s="272"/>
      <c r="K70" s="270"/>
    </row>
    <row r="71" ht="12.75" customHeight="1">
      <c r="B71" s="279"/>
      <c r="C71" s="280"/>
      <c r="D71" s="280"/>
      <c r="E71" s="280"/>
      <c r="F71" s="280"/>
      <c r="G71" s="280"/>
      <c r="H71" s="280"/>
      <c r="I71" s="280"/>
      <c r="J71" s="280"/>
      <c r="K71" s="281"/>
    </row>
    <row r="72" ht="18.75" customHeight="1">
      <c r="B72" s="282"/>
      <c r="C72" s="282"/>
      <c r="D72" s="282"/>
      <c r="E72" s="282"/>
      <c r="F72" s="282"/>
      <c r="G72" s="282"/>
      <c r="H72" s="282"/>
      <c r="I72" s="282"/>
      <c r="J72" s="282"/>
      <c r="K72" s="283"/>
    </row>
    <row r="73" ht="18.75" customHeight="1">
      <c r="B73" s="283"/>
      <c r="C73" s="283"/>
      <c r="D73" s="283"/>
      <c r="E73" s="283"/>
      <c r="F73" s="283"/>
      <c r="G73" s="283"/>
      <c r="H73" s="283"/>
      <c r="I73" s="283"/>
      <c r="J73" s="283"/>
      <c r="K73" s="283"/>
    </row>
    <row r="74" ht="7.5" customHeight="1">
      <c r="B74" s="284"/>
      <c r="C74" s="285"/>
      <c r="D74" s="285"/>
      <c r="E74" s="285"/>
      <c r="F74" s="285"/>
      <c r="G74" s="285"/>
      <c r="H74" s="285"/>
      <c r="I74" s="285"/>
      <c r="J74" s="285"/>
      <c r="K74" s="286"/>
    </row>
    <row r="75" ht="45" customHeight="1">
      <c r="B75" s="287"/>
      <c r="C75" s="288" t="s">
        <v>811</v>
      </c>
      <c r="D75" s="288"/>
      <c r="E75" s="288"/>
      <c r="F75" s="288"/>
      <c r="G75" s="288"/>
      <c r="H75" s="288"/>
      <c r="I75" s="288"/>
      <c r="J75" s="288"/>
      <c r="K75" s="289"/>
    </row>
    <row r="76" ht="17.25" customHeight="1">
      <c r="B76" s="287"/>
      <c r="C76" s="290" t="s">
        <v>812</v>
      </c>
      <c r="D76" s="290"/>
      <c r="E76" s="290"/>
      <c r="F76" s="290" t="s">
        <v>813</v>
      </c>
      <c r="G76" s="291"/>
      <c r="H76" s="290" t="s">
        <v>51</v>
      </c>
      <c r="I76" s="290" t="s">
        <v>54</v>
      </c>
      <c r="J76" s="290" t="s">
        <v>814</v>
      </c>
      <c r="K76" s="289"/>
    </row>
    <row r="77" ht="17.25" customHeight="1">
      <c r="B77" s="287"/>
      <c r="C77" s="292" t="s">
        <v>815</v>
      </c>
      <c r="D77" s="292"/>
      <c r="E77" s="292"/>
      <c r="F77" s="293" t="s">
        <v>816</v>
      </c>
      <c r="G77" s="294"/>
      <c r="H77" s="292"/>
      <c r="I77" s="292"/>
      <c r="J77" s="292" t="s">
        <v>817</v>
      </c>
      <c r="K77" s="289"/>
    </row>
    <row r="78" ht="5.25" customHeight="1">
      <c r="B78" s="287"/>
      <c r="C78" s="295"/>
      <c r="D78" s="295"/>
      <c r="E78" s="295"/>
      <c r="F78" s="295"/>
      <c r="G78" s="296"/>
      <c r="H78" s="295"/>
      <c r="I78" s="295"/>
      <c r="J78" s="295"/>
      <c r="K78" s="289"/>
    </row>
    <row r="79" ht="15" customHeight="1">
      <c r="B79" s="287"/>
      <c r="C79" s="275" t="s">
        <v>50</v>
      </c>
      <c r="D79" s="295"/>
      <c r="E79" s="295"/>
      <c r="F79" s="297" t="s">
        <v>818</v>
      </c>
      <c r="G79" s="296"/>
      <c r="H79" s="275" t="s">
        <v>819</v>
      </c>
      <c r="I79" s="275" t="s">
        <v>820</v>
      </c>
      <c r="J79" s="275">
        <v>20</v>
      </c>
      <c r="K79" s="289"/>
    </row>
    <row r="80" ht="15" customHeight="1">
      <c r="B80" s="287"/>
      <c r="C80" s="275" t="s">
        <v>821</v>
      </c>
      <c r="D80" s="275"/>
      <c r="E80" s="275"/>
      <c r="F80" s="297" t="s">
        <v>818</v>
      </c>
      <c r="G80" s="296"/>
      <c r="H80" s="275" t="s">
        <v>822</v>
      </c>
      <c r="I80" s="275" t="s">
        <v>820</v>
      </c>
      <c r="J80" s="275">
        <v>120</v>
      </c>
      <c r="K80" s="289"/>
    </row>
    <row r="81" ht="15" customHeight="1">
      <c r="B81" s="298"/>
      <c r="C81" s="275" t="s">
        <v>823</v>
      </c>
      <c r="D81" s="275"/>
      <c r="E81" s="275"/>
      <c r="F81" s="297" t="s">
        <v>824</v>
      </c>
      <c r="G81" s="296"/>
      <c r="H81" s="275" t="s">
        <v>825</v>
      </c>
      <c r="I81" s="275" t="s">
        <v>820</v>
      </c>
      <c r="J81" s="275">
        <v>50</v>
      </c>
      <c r="K81" s="289"/>
    </row>
    <row r="82" ht="15" customHeight="1">
      <c r="B82" s="298"/>
      <c r="C82" s="275" t="s">
        <v>826</v>
      </c>
      <c r="D82" s="275"/>
      <c r="E82" s="275"/>
      <c r="F82" s="297" t="s">
        <v>818</v>
      </c>
      <c r="G82" s="296"/>
      <c r="H82" s="275" t="s">
        <v>827</v>
      </c>
      <c r="I82" s="275" t="s">
        <v>828</v>
      </c>
      <c r="J82" s="275"/>
      <c r="K82" s="289"/>
    </row>
    <row r="83" ht="15" customHeight="1">
      <c r="B83" s="298"/>
      <c r="C83" s="299" t="s">
        <v>829</v>
      </c>
      <c r="D83" s="299"/>
      <c r="E83" s="299"/>
      <c r="F83" s="300" t="s">
        <v>824</v>
      </c>
      <c r="G83" s="299"/>
      <c r="H83" s="299" t="s">
        <v>830</v>
      </c>
      <c r="I83" s="299" t="s">
        <v>820</v>
      </c>
      <c r="J83" s="299">
        <v>15</v>
      </c>
      <c r="K83" s="289"/>
    </row>
    <row r="84" ht="15" customHeight="1">
      <c r="B84" s="298"/>
      <c r="C84" s="299" t="s">
        <v>831</v>
      </c>
      <c r="D84" s="299"/>
      <c r="E84" s="299"/>
      <c r="F84" s="300" t="s">
        <v>824</v>
      </c>
      <c r="G84" s="299"/>
      <c r="H84" s="299" t="s">
        <v>832</v>
      </c>
      <c r="I84" s="299" t="s">
        <v>820</v>
      </c>
      <c r="J84" s="299">
        <v>15</v>
      </c>
      <c r="K84" s="289"/>
    </row>
    <row r="85" ht="15" customHeight="1">
      <c r="B85" s="298"/>
      <c r="C85" s="299" t="s">
        <v>833</v>
      </c>
      <c r="D85" s="299"/>
      <c r="E85" s="299"/>
      <c r="F85" s="300" t="s">
        <v>824</v>
      </c>
      <c r="G85" s="299"/>
      <c r="H85" s="299" t="s">
        <v>834</v>
      </c>
      <c r="I85" s="299" t="s">
        <v>820</v>
      </c>
      <c r="J85" s="299">
        <v>20</v>
      </c>
      <c r="K85" s="289"/>
    </row>
    <row r="86" ht="15" customHeight="1">
      <c r="B86" s="298"/>
      <c r="C86" s="299" t="s">
        <v>835</v>
      </c>
      <c r="D86" s="299"/>
      <c r="E86" s="299"/>
      <c r="F86" s="300" t="s">
        <v>824</v>
      </c>
      <c r="G86" s="299"/>
      <c r="H86" s="299" t="s">
        <v>836</v>
      </c>
      <c r="I86" s="299" t="s">
        <v>820</v>
      </c>
      <c r="J86" s="299">
        <v>20</v>
      </c>
      <c r="K86" s="289"/>
    </row>
    <row r="87" ht="15" customHeight="1">
      <c r="B87" s="298"/>
      <c r="C87" s="275" t="s">
        <v>837</v>
      </c>
      <c r="D87" s="275"/>
      <c r="E87" s="275"/>
      <c r="F87" s="297" t="s">
        <v>824</v>
      </c>
      <c r="G87" s="296"/>
      <c r="H87" s="275" t="s">
        <v>838</v>
      </c>
      <c r="I87" s="275" t="s">
        <v>820</v>
      </c>
      <c r="J87" s="275">
        <v>50</v>
      </c>
      <c r="K87" s="289"/>
    </row>
    <row r="88" ht="15" customHeight="1">
      <c r="B88" s="298"/>
      <c r="C88" s="275" t="s">
        <v>839</v>
      </c>
      <c r="D88" s="275"/>
      <c r="E88" s="275"/>
      <c r="F88" s="297" t="s">
        <v>824</v>
      </c>
      <c r="G88" s="296"/>
      <c r="H88" s="275" t="s">
        <v>840</v>
      </c>
      <c r="I88" s="275" t="s">
        <v>820</v>
      </c>
      <c r="J88" s="275">
        <v>20</v>
      </c>
      <c r="K88" s="289"/>
    </row>
    <row r="89" ht="15" customHeight="1">
      <c r="B89" s="298"/>
      <c r="C89" s="275" t="s">
        <v>841</v>
      </c>
      <c r="D89" s="275"/>
      <c r="E89" s="275"/>
      <c r="F89" s="297" t="s">
        <v>824</v>
      </c>
      <c r="G89" s="296"/>
      <c r="H89" s="275" t="s">
        <v>842</v>
      </c>
      <c r="I89" s="275" t="s">
        <v>820</v>
      </c>
      <c r="J89" s="275">
        <v>20</v>
      </c>
      <c r="K89" s="289"/>
    </row>
    <row r="90" ht="15" customHeight="1">
      <c r="B90" s="298"/>
      <c r="C90" s="275" t="s">
        <v>843</v>
      </c>
      <c r="D90" s="275"/>
      <c r="E90" s="275"/>
      <c r="F90" s="297" t="s">
        <v>824</v>
      </c>
      <c r="G90" s="296"/>
      <c r="H90" s="275" t="s">
        <v>844</v>
      </c>
      <c r="I90" s="275" t="s">
        <v>820</v>
      </c>
      <c r="J90" s="275">
        <v>50</v>
      </c>
      <c r="K90" s="289"/>
    </row>
    <row r="91" ht="15" customHeight="1">
      <c r="B91" s="298"/>
      <c r="C91" s="275" t="s">
        <v>845</v>
      </c>
      <c r="D91" s="275"/>
      <c r="E91" s="275"/>
      <c r="F91" s="297" t="s">
        <v>824</v>
      </c>
      <c r="G91" s="296"/>
      <c r="H91" s="275" t="s">
        <v>845</v>
      </c>
      <c r="I91" s="275" t="s">
        <v>820</v>
      </c>
      <c r="J91" s="275">
        <v>50</v>
      </c>
      <c r="K91" s="289"/>
    </row>
    <row r="92" ht="15" customHeight="1">
      <c r="B92" s="298"/>
      <c r="C92" s="275" t="s">
        <v>846</v>
      </c>
      <c r="D92" s="275"/>
      <c r="E92" s="275"/>
      <c r="F92" s="297" t="s">
        <v>824</v>
      </c>
      <c r="G92" s="296"/>
      <c r="H92" s="275" t="s">
        <v>847</v>
      </c>
      <c r="I92" s="275" t="s">
        <v>820</v>
      </c>
      <c r="J92" s="275">
        <v>255</v>
      </c>
      <c r="K92" s="289"/>
    </row>
    <row r="93" ht="15" customHeight="1">
      <c r="B93" s="298"/>
      <c r="C93" s="275" t="s">
        <v>848</v>
      </c>
      <c r="D93" s="275"/>
      <c r="E93" s="275"/>
      <c r="F93" s="297" t="s">
        <v>818</v>
      </c>
      <c r="G93" s="296"/>
      <c r="H93" s="275" t="s">
        <v>849</v>
      </c>
      <c r="I93" s="275" t="s">
        <v>850</v>
      </c>
      <c r="J93" s="275"/>
      <c r="K93" s="289"/>
    </row>
    <row r="94" ht="15" customHeight="1">
      <c r="B94" s="298"/>
      <c r="C94" s="275" t="s">
        <v>851</v>
      </c>
      <c r="D94" s="275"/>
      <c r="E94" s="275"/>
      <c r="F94" s="297" t="s">
        <v>818</v>
      </c>
      <c r="G94" s="296"/>
      <c r="H94" s="275" t="s">
        <v>852</v>
      </c>
      <c r="I94" s="275" t="s">
        <v>853</v>
      </c>
      <c r="J94" s="275"/>
      <c r="K94" s="289"/>
    </row>
    <row r="95" ht="15" customHeight="1">
      <c r="B95" s="298"/>
      <c r="C95" s="275" t="s">
        <v>854</v>
      </c>
      <c r="D95" s="275"/>
      <c r="E95" s="275"/>
      <c r="F95" s="297" t="s">
        <v>818</v>
      </c>
      <c r="G95" s="296"/>
      <c r="H95" s="275" t="s">
        <v>854</v>
      </c>
      <c r="I95" s="275" t="s">
        <v>853</v>
      </c>
      <c r="J95" s="275"/>
      <c r="K95" s="289"/>
    </row>
    <row r="96" ht="15" customHeight="1">
      <c r="B96" s="298"/>
      <c r="C96" s="275" t="s">
        <v>35</v>
      </c>
      <c r="D96" s="275"/>
      <c r="E96" s="275"/>
      <c r="F96" s="297" t="s">
        <v>818</v>
      </c>
      <c r="G96" s="296"/>
      <c r="H96" s="275" t="s">
        <v>855</v>
      </c>
      <c r="I96" s="275" t="s">
        <v>853</v>
      </c>
      <c r="J96" s="275"/>
      <c r="K96" s="289"/>
    </row>
    <row r="97" ht="15" customHeight="1">
      <c r="B97" s="298"/>
      <c r="C97" s="275" t="s">
        <v>45</v>
      </c>
      <c r="D97" s="275"/>
      <c r="E97" s="275"/>
      <c r="F97" s="297" t="s">
        <v>818</v>
      </c>
      <c r="G97" s="296"/>
      <c r="H97" s="275" t="s">
        <v>856</v>
      </c>
      <c r="I97" s="275" t="s">
        <v>853</v>
      </c>
      <c r="J97" s="275"/>
      <c r="K97" s="289"/>
    </row>
    <row r="98" ht="15" customHeight="1">
      <c r="B98" s="301"/>
      <c r="C98" s="302"/>
      <c r="D98" s="302"/>
      <c r="E98" s="302"/>
      <c r="F98" s="302"/>
      <c r="G98" s="302"/>
      <c r="H98" s="302"/>
      <c r="I98" s="302"/>
      <c r="J98" s="302"/>
      <c r="K98" s="303"/>
    </row>
    <row r="99" ht="18.75" customHeight="1">
      <c r="B99" s="304"/>
      <c r="C99" s="305"/>
      <c r="D99" s="305"/>
      <c r="E99" s="305"/>
      <c r="F99" s="305"/>
      <c r="G99" s="305"/>
      <c r="H99" s="305"/>
      <c r="I99" s="305"/>
      <c r="J99" s="305"/>
      <c r="K99" s="304"/>
    </row>
    <row r="100" ht="18.75" customHeight="1">
      <c r="B100" s="283"/>
      <c r="C100" s="283"/>
      <c r="D100" s="283"/>
      <c r="E100" s="283"/>
      <c r="F100" s="283"/>
      <c r="G100" s="283"/>
      <c r="H100" s="283"/>
      <c r="I100" s="283"/>
      <c r="J100" s="283"/>
      <c r="K100" s="283"/>
    </row>
    <row r="101" ht="7.5" customHeight="1">
      <c r="B101" s="284"/>
      <c r="C101" s="285"/>
      <c r="D101" s="285"/>
      <c r="E101" s="285"/>
      <c r="F101" s="285"/>
      <c r="G101" s="285"/>
      <c r="H101" s="285"/>
      <c r="I101" s="285"/>
      <c r="J101" s="285"/>
      <c r="K101" s="286"/>
    </row>
    <row r="102" ht="45" customHeight="1">
      <c r="B102" s="287"/>
      <c r="C102" s="288" t="s">
        <v>857</v>
      </c>
      <c r="D102" s="288"/>
      <c r="E102" s="288"/>
      <c r="F102" s="288"/>
      <c r="G102" s="288"/>
      <c r="H102" s="288"/>
      <c r="I102" s="288"/>
      <c r="J102" s="288"/>
      <c r="K102" s="289"/>
    </row>
    <row r="103" ht="17.25" customHeight="1">
      <c r="B103" s="287"/>
      <c r="C103" s="290" t="s">
        <v>812</v>
      </c>
      <c r="D103" s="290"/>
      <c r="E103" s="290"/>
      <c r="F103" s="290" t="s">
        <v>813</v>
      </c>
      <c r="G103" s="291"/>
      <c r="H103" s="290" t="s">
        <v>51</v>
      </c>
      <c r="I103" s="290" t="s">
        <v>54</v>
      </c>
      <c r="J103" s="290" t="s">
        <v>814</v>
      </c>
      <c r="K103" s="289"/>
    </row>
    <row r="104" ht="17.25" customHeight="1">
      <c r="B104" s="287"/>
      <c r="C104" s="292" t="s">
        <v>815</v>
      </c>
      <c r="D104" s="292"/>
      <c r="E104" s="292"/>
      <c r="F104" s="293" t="s">
        <v>816</v>
      </c>
      <c r="G104" s="294"/>
      <c r="H104" s="292"/>
      <c r="I104" s="292"/>
      <c r="J104" s="292" t="s">
        <v>817</v>
      </c>
      <c r="K104" s="289"/>
    </row>
    <row r="105" ht="5.25" customHeight="1">
      <c r="B105" s="287"/>
      <c r="C105" s="290"/>
      <c r="D105" s="290"/>
      <c r="E105" s="290"/>
      <c r="F105" s="290"/>
      <c r="G105" s="306"/>
      <c r="H105" s="290"/>
      <c r="I105" s="290"/>
      <c r="J105" s="290"/>
      <c r="K105" s="289"/>
    </row>
    <row r="106" ht="15" customHeight="1">
      <c r="B106" s="287"/>
      <c r="C106" s="275" t="s">
        <v>50</v>
      </c>
      <c r="D106" s="295"/>
      <c r="E106" s="295"/>
      <c r="F106" s="297" t="s">
        <v>818</v>
      </c>
      <c r="G106" s="306"/>
      <c r="H106" s="275" t="s">
        <v>858</v>
      </c>
      <c r="I106" s="275" t="s">
        <v>820</v>
      </c>
      <c r="J106" s="275">
        <v>20</v>
      </c>
      <c r="K106" s="289"/>
    </row>
    <row r="107" ht="15" customHeight="1">
      <c r="B107" s="287"/>
      <c r="C107" s="275" t="s">
        <v>821</v>
      </c>
      <c r="D107" s="275"/>
      <c r="E107" s="275"/>
      <c r="F107" s="297" t="s">
        <v>818</v>
      </c>
      <c r="G107" s="275"/>
      <c r="H107" s="275" t="s">
        <v>858</v>
      </c>
      <c r="I107" s="275" t="s">
        <v>820</v>
      </c>
      <c r="J107" s="275">
        <v>120</v>
      </c>
      <c r="K107" s="289"/>
    </row>
    <row r="108" ht="15" customHeight="1">
      <c r="B108" s="298"/>
      <c r="C108" s="275" t="s">
        <v>823</v>
      </c>
      <c r="D108" s="275"/>
      <c r="E108" s="275"/>
      <c r="F108" s="297" t="s">
        <v>824</v>
      </c>
      <c r="G108" s="275"/>
      <c r="H108" s="275" t="s">
        <v>858</v>
      </c>
      <c r="I108" s="275" t="s">
        <v>820</v>
      </c>
      <c r="J108" s="275">
        <v>50</v>
      </c>
      <c r="K108" s="289"/>
    </row>
    <row r="109" ht="15" customHeight="1">
      <c r="B109" s="298"/>
      <c r="C109" s="275" t="s">
        <v>826</v>
      </c>
      <c r="D109" s="275"/>
      <c r="E109" s="275"/>
      <c r="F109" s="297" t="s">
        <v>818</v>
      </c>
      <c r="G109" s="275"/>
      <c r="H109" s="275" t="s">
        <v>858</v>
      </c>
      <c r="I109" s="275" t="s">
        <v>828</v>
      </c>
      <c r="J109" s="275"/>
      <c r="K109" s="289"/>
    </row>
    <row r="110" ht="15" customHeight="1">
      <c r="B110" s="298"/>
      <c r="C110" s="275" t="s">
        <v>837</v>
      </c>
      <c r="D110" s="275"/>
      <c r="E110" s="275"/>
      <c r="F110" s="297" t="s">
        <v>824</v>
      </c>
      <c r="G110" s="275"/>
      <c r="H110" s="275" t="s">
        <v>858</v>
      </c>
      <c r="I110" s="275" t="s">
        <v>820</v>
      </c>
      <c r="J110" s="275">
        <v>50</v>
      </c>
      <c r="K110" s="289"/>
    </row>
    <row r="111" ht="15" customHeight="1">
      <c r="B111" s="298"/>
      <c r="C111" s="275" t="s">
        <v>845</v>
      </c>
      <c r="D111" s="275"/>
      <c r="E111" s="275"/>
      <c r="F111" s="297" t="s">
        <v>824</v>
      </c>
      <c r="G111" s="275"/>
      <c r="H111" s="275" t="s">
        <v>858</v>
      </c>
      <c r="I111" s="275" t="s">
        <v>820</v>
      </c>
      <c r="J111" s="275">
        <v>50</v>
      </c>
      <c r="K111" s="289"/>
    </row>
    <row r="112" ht="15" customHeight="1">
      <c r="B112" s="298"/>
      <c r="C112" s="275" t="s">
        <v>843</v>
      </c>
      <c r="D112" s="275"/>
      <c r="E112" s="275"/>
      <c r="F112" s="297" t="s">
        <v>824</v>
      </c>
      <c r="G112" s="275"/>
      <c r="H112" s="275" t="s">
        <v>858</v>
      </c>
      <c r="I112" s="275" t="s">
        <v>820</v>
      </c>
      <c r="J112" s="275">
        <v>50</v>
      </c>
      <c r="K112" s="289"/>
    </row>
    <row r="113" ht="15" customHeight="1">
      <c r="B113" s="298"/>
      <c r="C113" s="275" t="s">
        <v>50</v>
      </c>
      <c r="D113" s="275"/>
      <c r="E113" s="275"/>
      <c r="F113" s="297" t="s">
        <v>818</v>
      </c>
      <c r="G113" s="275"/>
      <c r="H113" s="275" t="s">
        <v>859</v>
      </c>
      <c r="I113" s="275" t="s">
        <v>820</v>
      </c>
      <c r="J113" s="275">
        <v>20</v>
      </c>
      <c r="K113" s="289"/>
    </row>
    <row r="114" ht="15" customHeight="1">
      <c r="B114" s="298"/>
      <c r="C114" s="275" t="s">
        <v>860</v>
      </c>
      <c r="D114" s="275"/>
      <c r="E114" s="275"/>
      <c r="F114" s="297" t="s">
        <v>818</v>
      </c>
      <c r="G114" s="275"/>
      <c r="H114" s="275" t="s">
        <v>861</v>
      </c>
      <c r="I114" s="275" t="s">
        <v>820</v>
      </c>
      <c r="J114" s="275">
        <v>120</v>
      </c>
      <c r="K114" s="289"/>
    </row>
    <row r="115" ht="15" customHeight="1">
      <c r="B115" s="298"/>
      <c r="C115" s="275" t="s">
        <v>35</v>
      </c>
      <c r="D115" s="275"/>
      <c r="E115" s="275"/>
      <c r="F115" s="297" t="s">
        <v>818</v>
      </c>
      <c r="G115" s="275"/>
      <c r="H115" s="275" t="s">
        <v>862</v>
      </c>
      <c r="I115" s="275" t="s">
        <v>853</v>
      </c>
      <c r="J115" s="275"/>
      <c r="K115" s="289"/>
    </row>
    <row r="116" ht="15" customHeight="1">
      <c r="B116" s="298"/>
      <c r="C116" s="275" t="s">
        <v>45</v>
      </c>
      <c r="D116" s="275"/>
      <c r="E116" s="275"/>
      <c r="F116" s="297" t="s">
        <v>818</v>
      </c>
      <c r="G116" s="275"/>
      <c r="H116" s="275" t="s">
        <v>863</v>
      </c>
      <c r="I116" s="275" t="s">
        <v>853</v>
      </c>
      <c r="J116" s="275"/>
      <c r="K116" s="289"/>
    </row>
    <row r="117" ht="15" customHeight="1">
      <c r="B117" s="298"/>
      <c r="C117" s="275" t="s">
        <v>54</v>
      </c>
      <c r="D117" s="275"/>
      <c r="E117" s="275"/>
      <c r="F117" s="297" t="s">
        <v>818</v>
      </c>
      <c r="G117" s="275"/>
      <c r="H117" s="275" t="s">
        <v>864</v>
      </c>
      <c r="I117" s="275" t="s">
        <v>865</v>
      </c>
      <c r="J117" s="275"/>
      <c r="K117" s="289"/>
    </row>
    <row r="118" ht="15" customHeight="1">
      <c r="B118" s="301"/>
      <c r="C118" s="307"/>
      <c r="D118" s="307"/>
      <c r="E118" s="307"/>
      <c r="F118" s="307"/>
      <c r="G118" s="307"/>
      <c r="H118" s="307"/>
      <c r="I118" s="307"/>
      <c r="J118" s="307"/>
      <c r="K118" s="303"/>
    </row>
    <row r="119" ht="18.75" customHeight="1">
      <c r="B119" s="308"/>
      <c r="C119" s="272"/>
      <c r="D119" s="272"/>
      <c r="E119" s="272"/>
      <c r="F119" s="309"/>
      <c r="G119" s="272"/>
      <c r="H119" s="272"/>
      <c r="I119" s="272"/>
      <c r="J119" s="272"/>
      <c r="K119" s="308"/>
    </row>
    <row r="120" ht="18.75" customHeight="1">
      <c r="B120" s="283"/>
      <c r="C120" s="283"/>
      <c r="D120" s="283"/>
      <c r="E120" s="283"/>
      <c r="F120" s="283"/>
      <c r="G120" s="283"/>
      <c r="H120" s="283"/>
      <c r="I120" s="283"/>
      <c r="J120" s="283"/>
      <c r="K120" s="283"/>
    </row>
    <row r="121" ht="7.5" customHeight="1">
      <c r="B121" s="310"/>
      <c r="C121" s="311"/>
      <c r="D121" s="311"/>
      <c r="E121" s="311"/>
      <c r="F121" s="311"/>
      <c r="G121" s="311"/>
      <c r="H121" s="311"/>
      <c r="I121" s="311"/>
      <c r="J121" s="311"/>
      <c r="K121" s="312"/>
    </row>
    <row r="122" ht="45" customHeight="1">
      <c r="B122" s="313"/>
      <c r="C122" s="266" t="s">
        <v>866</v>
      </c>
      <c r="D122" s="266"/>
      <c r="E122" s="266"/>
      <c r="F122" s="266"/>
      <c r="G122" s="266"/>
      <c r="H122" s="266"/>
      <c r="I122" s="266"/>
      <c r="J122" s="266"/>
      <c r="K122" s="314"/>
    </row>
    <row r="123" ht="17.25" customHeight="1">
      <c r="B123" s="315"/>
      <c r="C123" s="290" t="s">
        <v>812</v>
      </c>
      <c r="D123" s="290"/>
      <c r="E123" s="290"/>
      <c r="F123" s="290" t="s">
        <v>813</v>
      </c>
      <c r="G123" s="291"/>
      <c r="H123" s="290" t="s">
        <v>51</v>
      </c>
      <c r="I123" s="290" t="s">
        <v>54</v>
      </c>
      <c r="J123" s="290" t="s">
        <v>814</v>
      </c>
      <c r="K123" s="316"/>
    </row>
    <row r="124" ht="17.25" customHeight="1">
      <c r="B124" s="315"/>
      <c r="C124" s="292" t="s">
        <v>815</v>
      </c>
      <c r="D124" s="292"/>
      <c r="E124" s="292"/>
      <c r="F124" s="293" t="s">
        <v>816</v>
      </c>
      <c r="G124" s="294"/>
      <c r="H124" s="292"/>
      <c r="I124" s="292"/>
      <c r="J124" s="292" t="s">
        <v>817</v>
      </c>
      <c r="K124" s="316"/>
    </row>
    <row r="125" ht="5.25" customHeight="1">
      <c r="B125" s="317"/>
      <c r="C125" s="295"/>
      <c r="D125" s="295"/>
      <c r="E125" s="295"/>
      <c r="F125" s="295"/>
      <c r="G125" s="275"/>
      <c r="H125" s="295"/>
      <c r="I125" s="295"/>
      <c r="J125" s="295"/>
      <c r="K125" s="318"/>
    </row>
    <row r="126" ht="15" customHeight="1">
      <c r="B126" s="317"/>
      <c r="C126" s="275" t="s">
        <v>821</v>
      </c>
      <c r="D126" s="295"/>
      <c r="E126" s="295"/>
      <c r="F126" s="297" t="s">
        <v>818</v>
      </c>
      <c r="G126" s="275"/>
      <c r="H126" s="275" t="s">
        <v>858</v>
      </c>
      <c r="I126" s="275" t="s">
        <v>820</v>
      </c>
      <c r="J126" s="275">
        <v>120</v>
      </c>
      <c r="K126" s="319"/>
    </row>
    <row r="127" ht="15" customHeight="1">
      <c r="B127" s="317"/>
      <c r="C127" s="275" t="s">
        <v>867</v>
      </c>
      <c r="D127" s="275"/>
      <c r="E127" s="275"/>
      <c r="F127" s="297" t="s">
        <v>818</v>
      </c>
      <c r="G127" s="275"/>
      <c r="H127" s="275" t="s">
        <v>868</v>
      </c>
      <c r="I127" s="275" t="s">
        <v>820</v>
      </c>
      <c r="J127" s="275" t="s">
        <v>869</v>
      </c>
      <c r="K127" s="319"/>
    </row>
    <row r="128" ht="15" customHeight="1">
      <c r="B128" s="317"/>
      <c r="C128" s="275" t="s">
        <v>82</v>
      </c>
      <c r="D128" s="275"/>
      <c r="E128" s="275"/>
      <c r="F128" s="297" t="s">
        <v>818</v>
      </c>
      <c r="G128" s="275"/>
      <c r="H128" s="275" t="s">
        <v>870</v>
      </c>
      <c r="I128" s="275" t="s">
        <v>820</v>
      </c>
      <c r="J128" s="275" t="s">
        <v>869</v>
      </c>
      <c r="K128" s="319"/>
    </row>
    <row r="129" ht="15" customHeight="1">
      <c r="B129" s="317"/>
      <c r="C129" s="275" t="s">
        <v>829</v>
      </c>
      <c r="D129" s="275"/>
      <c r="E129" s="275"/>
      <c r="F129" s="297" t="s">
        <v>824</v>
      </c>
      <c r="G129" s="275"/>
      <c r="H129" s="275" t="s">
        <v>830</v>
      </c>
      <c r="I129" s="275" t="s">
        <v>820</v>
      </c>
      <c r="J129" s="275">
        <v>15</v>
      </c>
      <c r="K129" s="319"/>
    </row>
    <row r="130" ht="15" customHeight="1">
      <c r="B130" s="317"/>
      <c r="C130" s="299" t="s">
        <v>831</v>
      </c>
      <c r="D130" s="299"/>
      <c r="E130" s="299"/>
      <c r="F130" s="300" t="s">
        <v>824</v>
      </c>
      <c r="G130" s="299"/>
      <c r="H130" s="299" t="s">
        <v>832</v>
      </c>
      <c r="I130" s="299" t="s">
        <v>820</v>
      </c>
      <c r="J130" s="299">
        <v>15</v>
      </c>
      <c r="K130" s="319"/>
    </row>
    <row r="131" ht="15" customHeight="1">
      <c r="B131" s="317"/>
      <c r="C131" s="299" t="s">
        <v>833</v>
      </c>
      <c r="D131" s="299"/>
      <c r="E131" s="299"/>
      <c r="F131" s="300" t="s">
        <v>824</v>
      </c>
      <c r="G131" s="299"/>
      <c r="H131" s="299" t="s">
        <v>834</v>
      </c>
      <c r="I131" s="299" t="s">
        <v>820</v>
      </c>
      <c r="J131" s="299">
        <v>20</v>
      </c>
      <c r="K131" s="319"/>
    </row>
    <row r="132" ht="15" customHeight="1">
      <c r="B132" s="317"/>
      <c r="C132" s="299" t="s">
        <v>835</v>
      </c>
      <c r="D132" s="299"/>
      <c r="E132" s="299"/>
      <c r="F132" s="300" t="s">
        <v>824</v>
      </c>
      <c r="G132" s="299"/>
      <c r="H132" s="299" t="s">
        <v>836</v>
      </c>
      <c r="I132" s="299" t="s">
        <v>820</v>
      </c>
      <c r="J132" s="299">
        <v>20</v>
      </c>
      <c r="K132" s="319"/>
    </row>
    <row r="133" ht="15" customHeight="1">
      <c r="B133" s="317"/>
      <c r="C133" s="275" t="s">
        <v>823</v>
      </c>
      <c r="D133" s="275"/>
      <c r="E133" s="275"/>
      <c r="F133" s="297" t="s">
        <v>824</v>
      </c>
      <c r="G133" s="275"/>
      <c r="H133" s="275" t="s">
        <v>858</v>
      </c>
      <c r="I133" s="275" t="s">
        <v>820</v>
      </c>
      <c r="J133" s="275">
        <v>50</v>
      </c>
      <c r="K133" s="319"/>
    </row>
    <row r="134" ht="15" customHeight="1">
      <c r="B134" s="317"/>
      <c r="C134" s="275" t="s">
        <v>837</v>
      </c>
      <c r="D134" s="275"/>
      <c r="E134" s="275"/>
      <c r="F134" s="297" t="s">
        <v>824</v>
      </c>
      <c r="G134" s="275"/>
      <c r="H134" s="275" t="s">
        <v>858</v>
      </c>
      <c r="I134" s="275" t="s">
        <v>820</v>
      </c>
      <c r="J134" s="275">
        <v>50</v>
      </c>
      <c r="K134" s="319"/>
    </row>
    <row r="135" ht="15" customHeight="1">
      <c r="B135" s="317"/>
      <c r="C135" s="275" t="s">
        <v>843</v>
      </c>
      <c r="D135" s="275"/>
      <c r="E135" s="275"/>
      <c r="F135" s="297" t="s">
        <v>824</v>
      </c>
      <c r="G135" s="275"/>
      <c r="H135" s="275" t="s">
        <v>858</v>
      </c>
      <c r="I135" s="275" t="s">
        <v>820</v>
      </c>
      <c r="J135" s="275">
        <v>50</v>
      </c>
      <c r="K135" s="319"/>
    </row>
    <row r="136" ht="15" customHeight="1">
      <c r="B136" s="317"/>
      <c r="C136" s="275" t="s">
        <v>845</v>
      </c>
      <c r="D136" s="275"/>
      <c r="E136" s="275"/>
      <c r="F136" s="297" t="s">
        <v>824</v>
      </c>
      <c r="G136" s="275"/>
      <c r="H136" s="275" t="s">
        <v>858</v>
      </c>
      <c r="I136" s="275" t="s">
        <v>820</v>
      </c>
      <c r="J136" s="275">
        <v>50</v>
      </c>
      <c r="K136" s="319"/>
    </row>
    <row r="137" ht="15" customHeight="1">
      <c r="B137" s="317"/>
      <c r="C137" s="275" t="s">
        <v>846</v>
      </c>
      <c r="D137" s="275"/>
      <c r="E137" s="275"/>
      <c r="F137" s="297" t="s">
        <v>824</v>
      </c>
      <c r="G137" s="275"/>
      <c r="H137" s="275" t="s">
        <v>871</v>
      </c>
      <c r="I137" s="275" t="s">
        <v>820</v>
      </c>
      <c r="J137" s="275">
        <v>255</v>
      </c>
      <c r="K137" s="319"/>
    </row>
    <row r="138" ht="15" customHeight="1">
      <c r="B138" s="317"/>
      <c r="C138" s="275" t="s">
        <v>848</v>
      </c>
      <c r="D138" s="275"/>
      <c r="E138" s="275"/>
      <c r="F138" s="297" t="s">
        <v>818</v>
      </c>
      <c r="G138" s="275"/>
      <c r="H138" s="275" t="s">
        <v>872</v>
      </c>
      <c r="I138" s="275" t="s">
        <v>850</v>
      </c>
      <c r="J138" s="275"/>
      <c r="K138" s="319"/>
    </row>
    <row r="139" ht="15" customHeight="1">
      <c r="B139" s="317"/>
      <c r="C139" s="275" t="s">
        <v>851</v>
      </c>
      <c r="D139" s="275"/>
      <c r="E139" s="275"/>
      <c r="F139" s="297" t="s">
        <v>818</v>
      </c>
      <c r="G139" s="275"/>
      <c r="H139" s="275" t="s">
        <v>873</v>
      </c>
      <c r="I139" s="275" t="s">
        <v>853</v>
      </c>
      <c r="J139" s="275"/>
      <c r="K139" s="319"/>
    </row>
    <row r="140" ht="15" customHeight="1">
      <c r="B140" s="317"/>
      <c r="C140" s="275" t="s">
        <v>854</v>
      </c>
      <c r="D140" s="275"/>
      <c r="E140" s="275"/>
      <c r="F140" s="297" t="s">
        <v>818</v>
      </c>
      <c r="G140" s="275"/>
      <c r="H140" s="275" t="s">
        <v>854</v>
      </c>
      <c r="I140" s="275" t="s">
        <v>853</v>
      </c>
      <c r="J140" s="275"/>
      <c r="K140" s="319"/>
    </row>
    <row r="141" ht="15" customHeight="1">
      <c r="B141" s="317"/>
      <c r="C141" s="275" t="s">
        <v>35</v>
      </c>
      <c r="D141" s="275"/>
      <c r="E141" s="275"/>
      <c r="F141" s="297" t="s">
        <v>818</v>
      </c>
      <c r="G141" s="275"/>
      <c r="H141" s="275" t="s">
        <v>874</v>
      </c>
      <c r="I141" s="275" t="s">
        <v>853</v>
      </c>
      <c r="J141" s="275"/>
      <c r="K141" s="319"/>
    </row>
    <row r="142" ht="15" customHeight="1">
      <c r="B142" s="317"/>
      <c r="C142" s="275" t="s">
        <v>875</v>
      </c>
      <c r="D142" s="275"/>
      <c r="E142" s="275"/>
      <c r="F142" s="297" t="s">
        <v>818</v>
      </c>
      <c r="G142" s="275"/>
      <c r="H142" s="275" t="s">
        <v>876</v>
      </c>
      <c r="I142" s="275" t="s">
        <v>853</v>
      </c>
      <c r="J142" s="275"/>
      <c r="K142" s="319"/>
    </row>
    <row r="143" ht="15" customHeight="1">
      <c r="B143" s="320"/>
      <c r="C143" s="321"/>
      <c r="D143" s="321"/>
      <c r="E143" s="321"/>
      <c r="F143" s="321"/>
      <c r="G143" s="321"/>
      <c r="H143" s="321"/>
      <c r="I143" s="321"/>
      <c r="J143" s="321"/>
      <c r="K143" s="322"/>
    </row>
    <row r="144" ht="18.75" customHeight="1">
      <c r="B144" s="272"/>
      <c r="C144" s="272"/>
      <c r="D144" s="272"/>
      <c r="E144" s="272"/>
      <c r="F144" s="309"/>
      <c r="G144" s="272"/>
      <c r="H144" s="272"/>
      <c r="I144" s="272"/>
      <c r="J144" s="272"/>
      <c r="K144" s="272"/>
    </row>
    <row r="145" ht="18.75" customHeight="1">
      <c r="B145" s="283"/>
      <c r="C145" s="283"/>
      <c r="D145" s="283"/>
      <c r="E145" s="283"/>
      <c r="F145" s="283"/>
      <c r="G145" s="283"/>
      <c r="H145" s="283"/>
      <c r="I145" s="283"/>
      <c r="J145" s="283"/>
      <c r="K145" s="283"/>
    </row>
    <row r="146" ht="7.5" customHeight="1">
      <c r="B146" s="284"/>
      <c r="C146" s="285"/>
      <c r="D146" s="285"/>
      <c r="E146" s="285"/>
      <c r="F146" s="285"/>
      <c r="G146" s="285"/>
      <c r="H146" s="285"/>
      <c r="I146" s="285"/>
      <c r="J146" s="285"/>
      <c r="K146" s="286"/>
    </row>
    <row r="147" ht="45" customHeight="1">
      <c r="B147" s="287"/>
      <c r="C147" s="288" t="s">
        <v>877</v>
      </c>
      <c r="D147" s="288"/>
      <c r="E147" s="288"/>
      <c r="F147" s="288"/>
      <c r="G147" s="288"/>
      <c r="H147" s="288"/>
      <c r="I147" s="288"/>
      <c r="J147" s="288"/>
      <c r="K147" s="289"/>
    </row>
    <row r="148" ht="17.25" customHeight="1">
      <c r="B148" s="287"/>
      <c r="C148" s="290" t="s">
        <v>812</v>
      </c>
      <c r="D148" s="290"/>
      <c r="E148" s="290"/>
      <c r="F148" s="290" t="s">
        <v>813</v>
      </c>
      <c r="G148" s="291"/>
      <c r="H148" s="290" t="s">
        <v>51</v>
      </c>
      <c r="I148" s="290" t="s">
        <v>54</v>
      </c>
      <c r="J148" s="290" t="s">
        <v>814</v>
      </c>
      <c r="K148" s="289"/>
    </row>
    <row r="149" ht="17.25" customHeight="1">
      <c r="B149" s="287"/>
      <c r="C149" s="292" t="s">
        <v>815</v>
      </c>
      <c r="D149" s="292"/>
      <c r="E149" s="292"/>
      <c r="F149" s="293" t="s">
        <v>816</v>
      </c>
      <c r="G149" s="294"/>
      <c r="H149" s="292"/>
      <c r="I149" s="292"/>
      <c r="J149" s="292" t="s">
        <v>817</v>
      </c>
      <c r="K149" s="289"/>
    </row>
    <row r="150" ht="5.25" customHeight="1">
      <c r="B150" s="298"/>
      <c r="C150" s="295"/>
      <c r="D150" s="295"/>
      <c r="E150" s="295"/>
      <c r="F150" s="295"/>
      <c r="G150" s="296"/>
      <c r="H150" s="295"/>
      <c r="I150" s="295"/>
      <c r="J150" s="295"/>
      <c r="K150" s="319"/>
    </row>
    <row r="151" ht="15" customHeight="1">
      <c r="B151" s="298"/>
      <c r="C151" s="323" t="s">
        <v>821</v>
      </c>
      <c r="D151" s="275"/>
      <c r="E151" s="275"/>
      <c r="F151" s="324" t="s">
        <v>818</v>
      </c>
      <c r="G151" s="275"/>
      <c r="H151" s="323" t="s">
        <v>858</v>
      </c>
      <c r="I151" s="323" t="s">
        <v>820</v>
      </c>
      <c r="J151" s="323">
        <v>120</v>
      </c>
      <c r="K151" s="319"/>
    </row>
    <row r="152" ht="15" customHeight="1">
      <c r="B152" s="298"/>
      <c r="C152" s="323" t="s">
        <v>867</v>
      </c>
      <c r="D152" s="275"/>
      <c r="E152" s="275"/>
      <c r="F152" s="324" t="s">
        <v>818</v>
      </c>
      <c r="G152" s="275"/>
      <c r="H152" s="323" t="s">
        <v>878</v>
      </c>
      <c r="I152" s="323" t="s">
        <v>820</v>
      </c>
      <c r="J152" s="323" t="s">
        <v>869</v>
      </c>
      <c r="K152" s="319"/>
    </row>
    <row r="153" ht="15" customHeight="1">
      <c r="B153" s="298"/>
      <c r="C153" s="323" t="s">
        <v>82</v>
      </c>
      <c r="D153" s="275"/>
      <c r="E153" s="275"/>
      <c r="F153" s="324" t="s">
        <v>818</v>
      </c>
      <c r="G153" s="275"/>
      <c r="H153" s="323" t="s">
        <v>879</v>
      </c>
      <c r="I153" s="323" t="s">
        <v>820</v>
      </c>
      <c r="J153" s="323" t="s">
        <v>869</v>
      </c>
      <c r="K153" s="319"/>
    </row>
    <row r="154" ht="15" customHeight="1">
      <c r="B154" s="298"/>
      <c r="C154" s="323" t="s">
        <v>823</v>
      </c>
      <c r="D154" s="275"/>
      <c r="E154" s="275"/>
      <c r="F154" s="324" t="s">
        <v>824</v>
      </c>
      <c r="G154" s="275"/>
      <c r="H154" s="323" t="s">
        <v>858</v>
      </c>
      <c r="I154" s="323" t="s">
        <v>820</v>
      </c>
      <c r="J154" s="323">
        <v>50</v>
      </c>
      <c r="K154" s="319"/>
    </row>
    <row r="155" ht="15" customHeight="1">
      <c r="B155" s="298"/>
      <c r="C155" s="323" t="s">
        <v>826</v>
      </c>
      <c r="D155" s="275"/>
      <c r="E155" s="275"/>
      <c r="F155" s="324" t="s">
        <v>818</v>
      </c>
      <c r="G155" s="275"/>
      <c r="H155" s="323" t="s">
        <v>858</v>
      </c>
      <c r="I155" s="323" t="s">
        <v>828</v>
      </c>
      <c r="J155" s="323"/>
      <c r="K155" s="319"/>
    </row>
    <row r="156" ht="15" customHeight="1">
      <c r="B156" s="298"/>
      <c r="C156" s="323" t="s">
        <v>837</v>
      </c>
      <c r="D156" s="275"/>
      <c r="E156" s="275"/>
      <c r="F156" s="324" t="s">
        <v>824</v>
      </c>
      <c r="G156" s="275"/>
      <c r="H156" s="323" t="s">
        <v>858</v>
      </c>
      <c r="I156" s="323" t="s">
        <v>820</v>
      </c>
      <c r="J156" s="323">
        <v>50</v>
      </c>
      <c r="K156" s="319"/>
    </row>
    <row r="157" ht="15" customHeight="1">
      <c r="B157" s="298"/>
      <c r="C157" s="323" t="s">
        <v>845</v>
      </c>
      <c r="D157" s="275"/>
      <c r="E157" s="275"/>
      <c r="F157" s="324" t="s">
        <v>824</v>
      </c>
      <c r="G157" s="275"/>
      <c r="H157" s="323" t="s">
        <v>858</v>
      </c>
      <c r="I157" s="323" t="s">
        <v>820</v>
      </c>
      <c r="J157" s="323">
        <v>50</v>
      </c>
      <c r="K157" s="319"/>
    </row>
    <row r="158" ht="15" customHeight="1">
      <c r="B158" s="298"/>
      <c r="C158" s="323" t="s">
        <v>843</v>
      </c>
      <c r="D158" s="275"/>
      <c r="E158" s="275"/>
      <c r="F158" s="324" t="s">
        <v>824</v>
      </c>
      <c r="G158" s="275"/>
      <c r="H158" s="323" t="s">
        <v>858</v>
      </c>
      <c r="I158" s="323" t="s">
        <v>820</v>
      </c>
      <c r="J158" s="323">
        <v>50</v>
      </c>
      <c r="K158" s="319"/>
    </row>
    <row r="159" ht="15" customHeight="1">
      <c r="B159" s="298"/>
      <c r="C159" s="323" t="s">
        <v>111</v>
      </c>
      <c r="D159" s="275"/>
      <c r="E159" s="275"/>
      <c r="F159" s="324" t="s">
        <v>818</v>
      </c>
      <c r="G159" s="275"/>
      <c r="H159" s="323" t="s">
        <v>880</v>
      </c>
      <c r="I159" s="323" t="s">
        <v>820</v>
      </c>
      <c r="J159" s="323" t="s">
        <v>881</v>
      </c>
      <c r="K159" s="319"/>
    </row>
    <row r="160" ht="15" customHeight="1">
      <c r="B160" s="298"/>
      <c r="C160" s="323" t="s">
        <v>882</v>
      </c>
      <c r="D160" s="275"/>
      <c r="E160" s="275"/>
      <c r="F160" s="324" t="s">
        <v>818</v>
      </c>
      <c r="G160" s="275"/>
      <c r="H160" s="323" t="s">
        <v>883</v>
      </c>
      <c r="I160" s="323" t="s">
        <v>853</v>
      </c>
      <c r="J160" s="323"/>
      <c r="K160" s="319"/>
    </row>
    <row r="161" ht="15" customHeight="1">
      <c r="B161" s="325"/>
      <c r="C161" s="307"/>
      <c r="D161" s="307"/>
      <c r="E161" s="307"/>
      <c r="F161" s="307"/>
      <c r="G161" s="307"/>
      <c r="H161" s="307"/>
      <c r="I161" s="307"/>
      <c r="J161" s="307"/>
      <c r="K161" s="326"/>
    </row>
    <row r="162" ht="18.75" customHeight="1">
      <c r="B162" s="272"/>
      <c r="C162" s="275"/>
      <c r="D162" s="275"/>
      <c r="E162" s="275"/>
      <c r="F162" s="297"/>
      <c r="G162" s="275"/>
      <c r="H162" s="275"/>
      <c r="I162" s="275"/>
      <c r="J162" s="275"/>
      <c r="K162" s="272"/>
    </row>
    <row r="163" ht="18.75" customHeight="1">
      <c r="B163" s="283"/>
      <c r="C163" s="283"/>
      <c r="D163" s="283"/>
      <c r="E163" s="283"/>
      <c r="F163" s="283"/>
      <c r="G163" s="283"/>
      <c r="H163" s="283"/>
      <c r="I163" s="283"/>
      <c r="J163" s="283"/>
      <c r="K163" s="283"/>
    </row>
    <row r="164" ht="7.5" customHeight="1">
      <c r="B164" s="262"/>
      <c r="C164" s="263"/>
      <c r="D164" s="263"/>
      <c r="E164" s="263"/>
      <c r="F164" s="263"/>
      <c r="G164" s="263"/>
      <c r="H164" s="263"/>
      <c r="I164" s="263"/>
      <c r="J164" s="263"/>
      <c r="K164" s="264"/>
    </row>
    <row r="165" ht="45" customHeight="1">
      <c r="B165" s="265"/>
      <c r="C165" s="266" t="s">
        <v>884</v>
      </c>
      <c r="D165" s="266"/>
      <c r="E165" s="266"/>
      <c r="F165" s="266"/>
      <c r="G165" s="266"/>
      <c r="H165" s="266"/>
      <c r="I165" s="266"/>
      <c r="J165" s="266"/>
      <c r="K165" s="267"/>
    </row>
    <row r="166" ht="17.25" customHeight="1">
      <c r="B166" s="265"/>
      <c r="C166" s="290" t="s">
        <v>812</v>
      </c>
      <c r="D166" s="290"/>
      <c r="E166" s="290"/>
      <c r="F166" s="290" t="s">
        <v>813</v>
      </c>
      <c r="G166" s="327"/>
      <c r="H166" s="328" t="s">
        <v>51</v>
      </c>
      <c r="I166" s="328" t="s">
        <v>54</v>
      </c>
      <c r="J166" s="290" t="s">
        <v>814</v>
      </c>
      <c r="K166" s="267"/>
    </row>
    <row r="167" ht="17.25" customHeight="1">
      <c r="B167" s="268"/>
      <c r="C167" s="292" t="s">
        <v>815</v>
      </c>
      <c r="D167" s="292"/>
      <c r="E167" s="292"/>
      <c r="F167" s="293" t="s">
        <v>816</v>
      </c>
      <c r="G167" s="329"/>
      <c r="H167" s="330"/>
      <c r="I167" s="330"/>
      <c r="J167" s="292" t="s">
        <v>817</v>
      </c>
      <c r="K167" s="270"/>
    </row>
    <row r="168" ht="5.25" customHeight="1">
      <c r="B168" s="298"/>
      <c r="C168" s="295"/>
      <c r="D168" s="295"/>
      <c r="E168" s="295"/>
      <c r="F168" s="295"/>
      <c r="G168" s="296"/>
      <c r="H168" s="295"/>
      <c r="I168" s="295"/>
      <c r="J168" s="295"/>
      <c r="K168" s="319"/>
    </row>
    <row r="169" ht="15" customHeight="1">
      <c r="B169" s="298"/>
      <c r="C169" s="275" t="s">
        <v>821</v>
      </c>
      <c r="D169" s="275"/>
      <c r="E169" s="275"/>
      <c r="F169" s="297" t="s">
        <v>818</v>
      </c>
      <c r="G169" s="275"/>
      <c r="H169" s="275" t="s">
        <v>858</v>
      </c>
      <c r="I169" s="275" t="s">
        <v>820</v>
      </c>
      <c r="J169" s="275">
        <v>120</v>
      </c>
      <c r="K169" s="319"/>
    </row>
    <row r="170" ht="15" customHeight="1">
      <c r="B170" s="298"/>
      <c r="C170" s="275" t="s">
        <v>867</v>
      </c>
      <c r="D170" s="275"/>
      <c r="E170" s="275"/>
      <c r="F170" s="297" t="s">
        <v>818</v>
      </c>
      <c r="G170" s="275"/>
      <c r="H170" s="275" t="s">
        <v>868</v>
      </c>
      <c r="I170" s="275" t="s">
        <v>820</v>
      </c>
      <c r="J170" s="275" t="s">
        <v>869</v>
      </c>
      <c r="K170" s="319"/>
    </row>
    <row r="171" ht="15" customHeight="1">
      <c r="B171" s="298"/>
      <c r="C171" s="275" t="s">
        <v>82</v>
      </c>
      <c r="D171" s="275"/>
      <c r="E171" s="275"/>
      <c r="F171" s="297" t="s">
        <v>818</v>
      </c>
      <c r="G171" s="275"/>
      <c r="H171" s="275" t="s">
        <v>885</v>
      </c>
      <c r="I171" s="275" t="s">
        <v>820</v>
      </c>
      <c r="J171" s="275" t="s">
        <v>869</v>
      </c>
      <c r="K171" s="319"/>
    </row>
    <row r="172" ht="15" customHeight="1">
      <c r="B172" s="298"/>
      <c r="C172" s="275" t="s">
        <v>823</v>
      </c>
      <c r="D172" s="275"/>
      <c r="E172" s="275"/>
      <c r="F172" s="297" t="s">
        <v>824</v>
      </c>
      <c r="G172" s="275"/>
      <c r="H172" s="275" t="s">
        <v>885</v>
      </c>
      <c r="I172" s="275" t="s">
        <v>820</v>
      </c>
      <c r="J172" s="275">
        <v>50</v>
      </c>
      <c r="K172" s="319"/>
    </row>
    <row r="173" ht="15" customHeight="1">
      <c r="B173" s="298"/>
      <c r="C173" s="275" t="s">
        <v>826</v>
      </c>
      <c r="D173" s="275"/>
      <c r="E173" s="275"/>
      <c r="F173" s="297" t="s">
        <v>818</v>
      </c>
      <c r="G173" s="275"/>
      <c r="H173" s="275" t="s">
        <v>885</v>
      </c>
      <c r="I173" s="275" t="s">
        <v>828</v>
      </c>
      <c r="J173" s="275"/>
      <c r="K173" s="319"/>
    </row>
    <row r="174" ht="15" customHeight="1">
      <c r="B174" s="298"/>
      <c r="C174" s="275" t="s">
        <v>837</v>
      </c>
      <c r="D174" s="275"/>
      <c r="E174" s="275"/>
      <c r="F174" s="297" t="s">
        <v>824</v>
      </c>
      <c r="G174" s="275"/>
      <c r="H174" s="275" t="s">
        <v>885</v>
      </c>
      <c r="I174" s="275" t="s">
        <v>820</v>
      </c>
      <c r="J174" s="275">
        <v>50</v>
      </c>
      <c r="K174" s="319"/>
    </row>
    <row r="175" ht="15" customHeight="1">
      <c r="B175" s="298"/>
      <c r="C175" s="275" t="s">
        <v>845</v>
      </c>
      <c r="D175" s="275"/>
      <c r="E175" s="275"/>
      <c r="F175" s="297" t="s">
        <v>824</v>
      </c>
      <c r="G175" s="275"/>
      <c r="H175" s="275" t="s">
        <v>885</v>
      </c>
      <c r="I175" s="275" t="s">
        <v>820</v>
      </c>
      <c r="J175" s="275">
        <v>50</v>
      </c>
      <c r="K175" s="319"/>
    </row>
    <row r="176" ht="15" customHeight="1">
      <c r="B176" s="298"/>
      <c r="C176" s="275" t="s">
        <v>843</v>
      </c>
      <c r="D176" s="275"/>
      <c r="E176" s="275"/>
      <c r="F176" s="297" t="s">
        <v>824</v>
      </c>
      <c r="G176" s="275"/>
      <c r="H176" s="275" t="s">
        <v>885</v>
      </c>
      <c r="I176" s="275" t="s">
        <v>820</v>
      </c>
      <c r="J176" s="275">
        <v>50</v>
      </c>
      <c r="K176" s="319"/>
    </row>
    <row r="177" ht="15" customHeight="1">
      <c r="B177" s="298"/>
      <c r="C177" s="275" t="s">
        <v>125</v>
      </c>
      <c r="D177" s="275"/>
      <c r="E177" s="275"/>
      <c r="F177" s="297" t="s">
        <v>818</v>
      </c>
      <c r="G177" s="275"/>
      <c r="H177" s="275" t="s">
        <v>886</v>
      </c>
      <c r="I177" s="275" t="s">
        <v>887</v>
      </c>
      <c r="J177" s="275"/>
      <c r="K177" s="319"/>
    </row>
    <row r="178" ht="15" customHeight="1">
      <c r="B178" s="298"/>
      <c r="C178" s="275" t="s">
        <v>54</v>
      </c>
      <c r="D178" s="275"/>
      <c r="E178" s="275"/>
      <c r="F178" s="297" t="s">
        <v>818</v>
      </c>
      <c r="G178" s="275"/>
      <c r="H178" s="275" t="s">
        <v>888</v>
      </c>
      <c r="I178" s="275" t="s">
        <v>889</v>
      </c>
      <c r="J178" s="275">
        <v>1</v>
      </c>
      <c r="K178" s="319"/>
    </row>
    <row r="179" ht="15" customHeight="1">
      <c r="B179" s="298"/>
      <c r="C179" s="275" t="s">
        <v>50</v>
      </c>
      <c r="D179" s="275"/>
      <c r="E179" s="275"/>
      <c r="F179" s="297" t="s">
        <v>818</v>
      </c>
      <c r="G179" s="275"/>
      <c r="H179" s="275" t="s">
        <v>890</v>
      </c>
      <c r="I179" s="275" t="s">
        <v>820</v>
      </c>
      <c r="J179" s="275">
        <v>20</v>
      </c>
      <c r="K179" s="319"/>
    </row>
    <row r="180" ht="15" customHeight="1">
      <c r="B180" s="298"/>
      <c r="C180" s="275" t="s">
        <v>51</v>
      </c>
      <c r="D180" s="275"/>
      <c r="E180" s="275"/>
      <c r="F180" s="297" t="s">
        <v>818</v>
      </c>
      <c r="G180" s="275"/>
      <c r="H180" s="275" t="s">
        <v>891</v>
      </c>
      <c r="I180" s="275" t="s">
        <v>820</v>
      </c>
      <c r="J180" s="275">
        <v>255</v>
      </c>
      <c r="K180" s="319"/>
    </row>
    <row r="181" ht="15" customHeight="1">
      <c r="B181" s="298"/>
      <c r="C181" s="275" t="s">
        <v>126</v>
      </c>
      <c r="D181" s="275"/>
      <c r="E181" s="275"/>
      <c r="F181" s="297" t="s">
        <v>818</v>
      </c>
      <c r="G181" s="275"/>
      <c r="H181" s="275" t="s">
        <v>782</v>
      </c>
      <c r="I181" s="275" t="s">
        <v>820</v>
      </c>
      <c r="J181" s="275">
        <v>10</v>
      </c>
      <c r="K181" s="319"/>
    </row>
    <row r="182" ht="15" customHeight="1">
      <c r="B182" s="298"/>
      <c r="C182" s="275" t="s">
        <v>127</v>
      </c>
      <c r="D182" s="275"/>
      <c r="E182" s="275"/>
      <c r="F182" s="297" t="s">
        <v>818</v>
      </c>
      <c r="G182" s="275"/>
      <c r="H182" s="275" t="s">
        <v>892</v>
      </c>
      <c r="I182" s="275" t="s">
        <v>853</v>
      </c>
      <c r="J182" s="275"/>
      <c r="K182" s="319"/>
    </row>
    <row r="183" ht="15" customHeight="1">
      <c r="B183" s="298"/>
      <c r="C183" s="275" t="s">
        <v>893</v>
      </c>
      <c r="D183" s="275"/>
      <c r="E183" s="275"/>
      <c r="F183" s="297" t="s">
        <v>818</v>
      </c>
      <c r="G183" s="275"/>
      <c r="H183" s="275" t="s">
        <v>894</v>
      </c>
      <c r="I183" s="275" t="s">
        <v>853</v>
      </c>
      <c r="J183" s="275"/>
      <c r="K183" s="319"/>
    </row>
    <row r="184" ht="15" customHeight="1">
      <c r="B184" s="298"/>
      <c r="C184" s="275" t="s">
        <v>882</v>
      </c>
      <c r="D184" s="275"/>
      <c r="E184" s="275"/>
      <c r="F184" s="297" t="s">
        <v>818</v>
      </c>
      <c r="G184" s="275"/>
      <c r="H184" s="275" t="s">
        <v>895</v>
      </c>
      <c r="I184" s="275" t="s">
        <v>853</v>
      </c>
      <c r="J184" s="275"/>
      <c r="K184" s="319"/>
    </row>
    <row r="185" ht="15" customHeight="1">
      <c r="B185" s="298"/>
      <c r="C185" s="275" t="s">
        <v>129</v>
      </c>
      <c r="D185" s="275"/>
      <c r="E185" s="275"/>
      <c r="F185" s="297" t="s">
        <v>824</v>
      </c>
      <c r="G185" s="275"/>
      <c r="H185" s="275" t="s">
        <v>896</v>
      </c>
      <c r="I185" s="275" t="s">
        <v>820</v>
      </c>
      <c r="J185" s="275">
        <v>50</v>
      </c>
      <c r="K185" s="319"/>
    </row>
    <row r="186" ht="15" customHeight="1">
      <c r="B186" s="298"/>
      <c r="C186" s="275" t="s">
        <v>897</v>
      </c>
      <c r="D186" s="275"/>
      <c r="E186" s="275"/>
      <c r="F186" s="297" t="s">
        <v>824</v>
      </c>
      <c r="G186" s="275"/>
      <c r="H186" s="275" t="s">
        <v>898</v>
      </c>
      <c r="I186" s="275" t="s">
        <v>899</v>
      </c>
      <c r="J186" s="275"/>
      <c r="K186" s="319"/>
    </row>
    <row r="187" ht="15" customHeight="1">
      <c r="B187" s="298"/>
      <c r="C187" s="275" t="s">
        <v>900</v>
      </c>
      <c r="D187" s="275"/>
      <c r="E187" s="275"/>
      <c r="F187" s="297" t="s">
        <v>824</v>
      </c>
      <c r="G187" s="275"/>
      <c r="H187" s="275" t="s">
        <v>901</v>
      </c>
      <c r="I187" s="275" t="s">
        <v>899</v>
      </c>
      <c r="J187" s="275"/>
      <c r="K187" s="319"/>
    </row>
    <row r="188" ht="15" customHeight="1">
      <c r="B188" s="298"/>
      <c r="C188" s="275" t="s">
        <v>902</v>
      </c>
      <c r="D188" s="275"/>
      <c r="E188" s="275"/>
      <c r="F188" s="297" t="s">
        <v>824</v>
      </c>
      <c r="G188" s="275"/>
      <c r="H188" s="275" t="s">
        <v>903</v>
      </c>
      <c r="I188" s="275" t="s">
        <v>899</v>
      </c>
      <c r="J188" s="275"/>
      <c r="K188" s="319"/>
    </row>
    <row r="189" ht="15" customHeight="1">
      <c r="B189" s="298"/>
      <c r="C189" s="331" t="s">
        <v>904</v>
      </c>
      <c r="D189" s="275"/>
      <c r="E189" s="275"/>
      <c r="F189" s="297" t="s">
        <v>824</v>
      </c>
      <c r="G189" s="275"/>
      <c r="H189" s="275" t="s">
        <v>905</v>
      </c>
      <c r="I189" s="275" t="s">
        <v>906</v>
      </c>
      <c r="J189" s="332" t="s">
        <v>907</v>
      </c>
      <c r="K189" s="319"/>
    </row>
    <row r="190" ht="15" customHeight="1">
      <c r="B190" s="298"/>
      <c r="C190" s="282" t="s">
        <v>39</v>
      </c>
      <c r="D190" s="275"/>
      <c r="E190" s="275"/>
      <c r="F190" s="297" t="s">
        <v>818</v>
      </c>
      <c r="G190" s="275"/>
      <c r="H190" s="272" t="s">
        <v>908</v>
      </c>
      <c r="I190" s="275" t="s">
        <v>909</v>
      </c>
      <c r="J190" s="275"/>
      <c r="K190" s="319"/>
    </row>
    <row r="191" ht="15" customHeight="1">
      <c r="B191" s="298"/>
      <c r="C191" s="282" t="s">
        <v>910</v>
      </c>
      <c r="D191" s="275"/>
      <c r="E191" s="275"/>
      <c r="F191" s="297" t="s">
        <v>818</v>
      </c>
      <c r="G191" s="275"/>
      <c r="H191" s="275" t="s">
        <v>911</v>
      </c>
      <c r="I191" s="275" t="s">
        <v>853</v>
      </c>
      <c r="J191" s="275"/>
      <c r="K191" s="319"/>
    </row>
    <row r="192" ht="15" customHeight="1">
      <c r="B192" s="298"/>
      <c r="C192" s="282" t="s">
        <v>912</v>
      </c>
      <c r="D192" s="275"/>
      <c r="E192" s="275"/>
      <c r="F192" s="297" t="s">
        <v>818</v>
      </c>
      <c r="G192" s="275"/>
      <c r="H192" s="275" t="s">
        <v>913</v>
      </c>
      <c r="I192" s="275" t="s">
        <v>853</v>
      </c>
      <c r="J192" s="275"/>
      <c r="K192" s="319"/>
    </row>
    <row r="193" ht="15" customHeight="1">
      <c r="B193" s="298"/>
      <c r="C193" s="282" t="s">
        <v>914</v>
      </c>
      <c r="D193" s="275"/>
      <c r="E193" s="275"/>
      <c r="F193" s="297" t="s">
        <v>824</v>
      </c>
      <c r="G193" s="275"/>
      <c r="H193" s="275" t="s">
        <v>915</v>
      </c>
      <c r="I193" s="275" t="s">
        <v>853</v>
      </c>
      <c r="J193" s="275"/>
      <c r="K193" s="319"/>
    </row>
    <row r="194" ht="15" customHeight="1">
      <c r="B194" s="325"/>
      <c r="C194" s="333"/>
      <c r="D194" s="307"/>
      <c r="E194" s="307"/>
      <c r="F194" s="307"/>
      <c r="G194" s="307"/>
      <c r="H194" s="307"/>
      <c r="I194" s="307"/>
      <c r="J194" s="307"/>
      <c r="K194" s="326"/>
    </row>
    <row r="195" ht="18.75" customHeight="1">
      <c r="B195" s="272"/>
      <c r="C195" s="275"/>
      <c r="D195" s="275"/>
      <c r="E195" s="275"/>
      <c r="F195" s="297"/>
      <c r="G195" s="275"/>
      <c r="H195" s="275"/>
      <c r="I195" s="275"/>
      <c r="J195" s="275"/>
      <c r="K195" s="272"/>
    </row>
    <row r="196" ht="18.75" customHeight="1">
      <c r="B196" s="272"/>
      <c r="C196" s="275"/>
      <c r="D196" s="275"/>
      <c r="E196" s="275"/>
      <c r="F196" s="297"/>
      <c r="G196" s="275"/>
      <c r="H196" s="275"/>
      <c r="I196" s="275"/>
      <c r="J196" s="275"/>
      <c r="K196" s="272"/>
    </row>
    <row r="197" ht="18.75" customHeight="1">
      <c r="B197" s="283"/>
      <c r="C197" s="283"/>
      <c r="D197" s="283"/>
      <c r="E197" s="283"/>
      <c r="F197" s="283"/>
      <c r="G197" s="283"/>
      <c r="H197" s="283"/>
      <c r="I197" s="283"/>
      <c r="J197" s="283"/>
      <c r="K197" s="283"/>
    </row>
    <row r="198" ht="13.5">
      <c r="B198" s="262"/>
      <c r="C198" s="263"/>
      <c r="D198" s="263"/>
      <c r="E198" s="263"/>
      <c r="F198" s="263"/>
      <c r="G198" s="263"/>
      <c r="H198" s="263"/>
      <c r="I198" s="263"/>
      <c r="J198" s="263"/>
      <c r="K198" s="264"/>
    </row>
    <row r="199" ht="21">
      <c r="B199" s="265"/>
      <c r="C199" s="266" t="s">
        <v>916</v>
      </c>
      <c r="D199" s="266"/>
      <c r="E199" s="266"/>
      <c r="F199" s="266"/>
      <c r="G199" s="266"/>
      <c r="H199" s="266"/>
      <c r="I199" s="266"/>
      <c r="J199" s="266"/>
      <c r="K199" s="267"/>
    </row>
    <row r="200" ht="25.5" customHeight="1">
      <c r="B200" s="265"/>
      <c r="C200" s="334" t="s">
        <v>917</v>
      </c>
      <c r="D200" s="334"/>
      <c r="E200" s="334"/>
      <c r="F200" s="334" t="s">
        <v>918</v>
      </c>
      <c r="G200" s="335"/>
      <c r="H200" s="334" t="s">
        <v>919</v>
      </c>
      <c r="I200" s="334"/>
      <c r="J200" s="334"/>
      <c r="K200" s="267"/>
    </row>
    <row r="201" ht="5.25" customHeight="1">
      <c r="B201" s="298"/>
      <c r="C201" s="295"/>
      <c r="D201" s="295"/>
      <c r="E201" s="295"/>
      <c r="F201" s="295"/>
      <c r="G201" s="275"/>
      <c r="H201" s="295"/>
      <c r="I201" s="295"/>
      <c r="J201" s="295"/>
      <c r="K201" s="319"/>
    </row>
    <row r="202" ht="15" customHeight="1">
      <c r="B202" s="298"/>
      <c r="C202" s="275" t="s">
        <v>909</v>
      </c>
      <c r="D202" s="275"/>
      <c r="E202" s="275"/>
      <c r="F202" s="297" t="s">
        <v>40</v>
      </c>
      <c r="G202" s="275"/>
      <c r="H202" s="275" t="s">
        <v>920</v>
      </c>
      <c r="I202" s="275"/>
      <c r="J202" s="275"/>
      <c r="K202" s="319"/>
    </row>
    <row r="203" ht="15" customHeight="1">
      <c r="B203" s="298"/>
      <c r="C203" s="304"/>
      <c r="D203" s="275"/>
      <c r="E203" s="275"/>
      <c r="F203" s="297" t="s">
        <v>41</v>
      </c>
      <c r="G203" s="275"/>
      <c r="H203" s="275" t="s">
        <v>921</v>
      </c>
      <c r="I203" s="275"/>
      <c r="J203" s="275"/>
      <c r="K203" s="319"/>
    </row>
    <row r="204" ht="15" customHeight="1">
      <c r="B204" s="298"/>
      <c r="C204" s="304"/>
      <c r="D204" s="275"/>
      <c r="E204" s="275"/>
      <c r="F204" s="297" t="s">
        <v>44</v>
      </c>
      <c r="G204" s="275"/>
      <c r="H204" s="275" t="s">
        <v>922</v>
      </c>
      <c r="I204" s="275"/>
      <c r="J204" s="275"/>
      <c r="K204" s="319"/>
    </row>
    <row r="205" ht="15" customHeight="1">
      <c r="B205" s="298"/>
      <c r="C205" s="275"/>
      <c r="D205" s="275"/>
      <c r="E205" s="275"/>
      <c r="F205" s="297" t="s">
        <v>42</v>
      </c>
      <c r="G205" s="275"/>
      <c r="H205" s="275" t="s">
        <v>923</v>
      </c>
      <c r="I205" s="275"/>
      <c r="J205" s="275"/>
      <c r="K205" s="319"/>
    </row>
    <row r="206" ht="15" customHeight="1">
      <c r="B206" s="298"/>
      <c r="C206" s="275"/>
      <c r="D206" s="275"/>
      <c r="E206" s="275"/>
      <c r="F206" s="297" t="s">
        <v>43</v>
      </c>
      <c r="G206" s="275"/>
      <c r="H206" s="275" t="s">
        <v>924</v>
      </c>
      <c r="I206" s="275"/>
      <c r="J206" s="275"/>
      <c r="K206" s="319"/>
    </row>
    <row r="207" ht="15" customHeight="1">
      <c r="B207" s="298"/>
      <c r="C207" s="275"/>
      <c r="D207" s="275"/>
      <c r="E207" s="275"/>
      <c r="F207" s="297"/>
      <c r="G207" s="275"/>
      <c r="H207" s="275"/>
      <c r="I207" s="275"/>
      <c r="J207" s="275"/>
      <c r="K207" s="319"/>
    </row>
    <row r="208" ht="15" customHeight="1">
      <c r="B208" s="298"/>
      <c r="C208" s="275" t="s">
        <v>865</v>
      </c>
      <c r="D208" s="275"/>
      <c r="E208" s="275"/>
      <c r="F208" s="297" t="s">
        <v>760</v>
      </c>
      <c r="G208" s="275"/>
      <c r="H208" s="275" t="s">
        <v>925</v>
      </c>
      <c r="I208" s="275"/>
      <c r="J208" s="275"/>
      <c r="K208" s="319"/>
    </row>
    <row r="209" ht="15" customHeight="1">
      <c r="B209" s="298"/>
      <c r="C209" s="304"/>
      <c r="D209" s="275"/>
      <c r="E209" s="275"/>
      <c r="F209" s="297" t="s">
        <v>75</v>
      </c>
      <c r="G209" s="275"/>
      <c r="H209" s="275" t="s">
        <v>764</v>
      </c>
      <c r="I209" s="275"/>
      <c r="J209" s="275"/>
      <c r="K209" s="319"/>
    </row>
    <row r="210" ht="15" customHeight="1">
      <c r="B210" s="298"/>
      <c r="C210" s="275"/>
      <c r="D210" s="275"/>
      <c r="E210" s="275"/>
      <c r="F210" s="297" t="s">
        <v>762</v>
      </c>
      <c r="G210" s="275"/>
      <c r="H210" s="275" t="s">
        <v>926</v>
      </c>
      <c r="I210" s="275"/>
      <c r="J210" s="275"/>
      <c r="K210" s="319"/>
    </row>
    <row r="211" ht="15" customHeight="1">
      <c r="B211" s="336"/>
      <c r="C211" s="304"/>
      <c r="D211" s="304"/>
      <c r="E211" s="304"/>
      <c r="F211" s="297" t="s">
        <v>102</v>
      </c>
      <c r="G211" s="282"/>
      <c r="H211" s="323" t="s">
        <v>103</v>
      </c>
      <c r="I211" s="323"/>
      <c r="J211" s="323"/>
      <c r="K211" s="337"/>
    </row>
    <row r="212" ht="15" customHeight="1">
      <c r="B212" s="336"/>
      <c r="C212" s="304"/>
      <c r="D212" s="304"/>
      <c r="E212" s="304"/>
      <c r="F212" s="297" t="s">
        <v>765</v>
      </c>
      <c r="G212" s="282"/>
      <c r="H212" s="323" t="s">
        <v>744</v>
      </c>
      <c r="I212" s="323"/>
      <c r="J212" s="323"/>
      <c r="K212" s="337"/>
    </row>
    <row r="213" ht="15" customHeight="1">
      <c r="B213" s="336"/>
      <c r="C213" s="304"/>
      <c r="D213" s="304"/>
      <c r="E213" s="304"/>
      <c r="F213" s="338"/>
      <c r="G213" s="282"/>
      <c r="H213" s="339"/>
      <c r="I213" s="339"/>
      <c r="J213" s="339"/>
      <c r="K213" s="337"/>
    </row>
    <row r="214" ht="15" customHeight="1">
      <c r="B214" s="336"/>
      <c r="C214" s="275" t="s">
        <v>889</v>
      </c>
      <c r="D214" s="304"/>
      <c r="E214" s="304"/>
      <c r="F214" s="297">
        <v>1</v>
      </c>
      <c r="G214" s="282"/>
      <c r="H214" s="323" t="s">
        <v>927</v>
      </c>
      <c r="I214" s="323"/>
      <c r="J214" s="323"/>
      <c r="K214" s="337"/>
    </row>
    <row r="215" ht="15" customHeight="1">
      <c r="B215" s="336"/>
      <c r="C215" s="304"/>
      <c r="D215" s="304"/>
      <c r="E215" s="304"/>
      <c r="F215" s="297">
        <v>2</v>
      </c>
      <c r="G215" s="282"/>
      <c r="H215" s="323" t="s">
        <v>928</v>
      </c>
      <c r="I215" s="323"/>
      <c r="J215" s="323"/>
      <c r="K215" s="337"/>
    </row>
    <row r="216" ht="15" customHeight="1">
      <c r="B216" s="336"/>
      <c r="C216" s="304"/>
      <c r="D216" s="304"/>
      <c r="E216" s="304"/>
      <c r="F216" s="297">
        <v>3</v>
      </c>
      <c r="G216" s="282"/>
      <c r="H216" s="323" t="s">
        <v>929</v>
      </c>
      <c r="I216" s="323"/>
      <c r="J216" s="323"/>
      <c r="K216" s="337"/>
    </row>
    <row r="217" ht="15" customHeight="1">
      <c r="B217" s="336"/>
      <c r="C217" s="304"/>
      <c r="D217" s="304"/>
      <c r="E217" s="304"/>
      <c r="F217" s="297">
        <v>4</v>
      </c>
      <c r="G217" s="282"/>
      <c r="H217" s="323" t="s">
        <v>930</v>
      </c>
      <c r="I217" s="323"/>
      <c r="J217" s="323"/>
      <c r="K217" s="337"/>
    </row>
    <row r="218" ht="12.75" customHeight="1">
      <c r="B218" s="340"/>
      <c r="C218" s="341"/>
      <c r="D218" s="341"/>
      <c r="E218" s="341"/>
      <c r="F218" s="341"/>
      <c r="G218" s="341"/>
      <c r="H218" s="341"/>
      <c r="I218" s="341"/>
      <c r="J218" s="341"/>
      <c r="K218" s="342"/>
    </row>
  </sheetData>
  <sheetProtection autoFilter="0" deleteColumns="0" deleteRows="0" formatCells="0" formatColumns="0" formatRows="0" insertColumns="0" insertHyperlinks="0" insertRows="0" pivotTables="0" sort="0"/>
  <mergeCells count="77">
    <mergeCell ref="H217:J217"/>
    <mergeCell ref="H210:J210"/>
    <mergeCell ref="H205:J205"/>
    <mergeCell ref="H203:J203"/>
    <mergeCell ref="H214:J214"/>
    <mergeCell ref="H216:J216"/>
    <mergeCell ref="H215:J215"/>
    <mergeCell ref="H212:J212"/>
    <mergeCell ref="H211:J211"/>
    <mergeCell ref="H209:J209"/>
    <mergeCell ref="H200:J200"/>
    <mergeCell ref="C199:J199"/>
    <mergeCell ref="H208:J208"/>
    <mergeCell ref="H206:J206"/>
    <mergeCell ref="H204:J204"/>
    <mergeCell ref="H202:J202"/>
    <mergeCell ref="C165:J165"/>
    <mergeCell ref="C122:J122"/>
    <mergeCell ref="C147:J147"/>
    <mergeCell ref="C102:J102"/>
    <mergeCell ref="C75:J75"/>
    <mergeCell ref="D70:J70"/>
    <mergeCell ref="D68:J68"/>
    <mergeCell ref="D67:J67"/>
    <mergeCell ref="D69:J69"/>
    <mergeCell ref="D66:J66"/>
    <mergeCell ref="D61:J61"/>
    <mergeCell ref="D62:J62"/>
    <mergeCell ref="D65:J65"/>
    <mergeCell ref="D63:J63"/>
    <mergeCell ref="D60:J60"/>
    <mergeCell ref="D59:J59"/>
    <mergeCell ref="D58:J58"/>
    <mergeCell ref="D47:J47"/>
    <mergeCell ref="C52:J52"/>
    <mergeCell ref="C54:J54"/>
    <mergeCell ref="C55:J55"/>
    <mergeCell ref="C57:J57"/>
    <mergeCell ref="D51:J51"/>
    <mergeCell ref="E50:J50"/>
    <mergeCell ref="E49:J49"/>
    <mergeCell ref="E48:J48"/>
    <mergeCell ref="G45:J45"/>
    <mergeCell ref="G44:J44"/>
    <mergeCell ref="D35:J35"/>
    <mergeCell ref="G40:J40"/>
    <mergeCell ref="G41:J41"/>
    <mergeCell ref="G42:J42"/>
    <mergeCell ref="G43:J43"/>
    <mergeCell ref="G36:J36"/>
    <mergeCell ref="G37:J37"/>
    <mergeCell ref="G38:J38"/>
    <mergeCell ref="G39:J39"/>
    <mergeCell ref="D33:J33"/>
    <mergeCell ref="D34:J34"/>
    <mergeCell ref="D31:J31"/>
    <mergeCell ref="D30:J30"/>
    <mergeCell ref="D28:J28"/>
    <mergeCell ref="C25:J25"/>
    <mergeCell ref="D27:J27"/>
    <mergeCell ref="C26:J26"/>
    <mergeCell ref="F20:J20"/>
    <mergeCell ref="F23:J23"/>
    <mergeCell ref="F21:J21"/>
    <mergeCell ref="F22:J22"/>
    <mergeCell ref="D16:J16"/>
    <mergeCell ref="D17:J17"/>
    <mergeCell ref="F18:J18"/>
    <mergeCell ref="F19:J19"/>
    <mergeCell ref="D15:J15"/>
    <mergeCell ref="C3:J3"/>
    <mergeCell ref="C9:J9"/>
    <mergeCell ref="D11:J11"/>
    <mergeCell ref="D10:J10"/>
    <mergeCell ref="C4:J4"/>
    <mergeCell ref="C6:J6"/>
    <mergeCell ref="C7:J7"/>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Zbyněk Jarolím</dc:creator>
  <cp:lastModifiedBy>Zbyněk Jarolím</cp:lastModifiedBy>
  <dcterms:created xsi:type="dcterms:W3CDTF">2019-05-29T11:47:23Z</dcterms:created>
  <dcterms:modified xsi:type="dcterms:W3CDTF">2019-05-29T11:47:31Z</dcterms:modified>
</cp:coreProperties>
</file>