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firstSheet="2" activeTab="6"/>
  </bookViews>
  <sheets>
    <sheet name="Rekapitulace stavby" sheetId="1" r:id="rId1"/>
    <sheet name="01 - SO 01 Demolice stáva..." sheetId="2" r:id="rId2"/>
    <sheet name="02 - SO 02 Provizorní pře..." sheetId="3" r:id="rId3"/>
    <sheet name="03 - SO 03 Přeložka domov..." sheetId="4" r:id="rId4"/>
    <sheet name="04 - SO 04 Železobetonová..." sheetId="5" r:id="rId5"/>
    <sheet name="05 - SO 05 Zpevněné plochy" sheetId="6" r:id="rId6"/>
    <sheet name="06 - Vedlejší a doplńkové..." sheetId="7" r:id="rId7"/>
    <sheet name="Pokyny pro vyplnění" sheetId="8" r:id="rId8"/>
  </sheets>
  <definedNames>
    <definedName name="_xlnm._FilterDatabase" localSheetId="1" hidden="1">'01 - SO 01 Demolice stáva...'!$C$83:$K$108</definedName>
    <definedName name="_xlnm._FilterDatabase" localSheetId="2" hidden="1">'02 - SO 02 Provizorní pře...'!$C$84:$K$135</definedName>
    <definedName name="_xlnm._FilterDatabase" localSheetId="3" hidden="1">'03 - SO 03 Přeložka domov...'!$C$89:$K$137</definedName>
    <definedName name="_xlnm._FilterDatabase" localSheetId="4" hidden="1">'04 - SO 04 Železobetonová...'!$C$90:$K$169</definedName>
    <definedName name="_xlnm._FilterDatabase" localSheetId="5" hidden="1">'05 - SO 05 Zpevněné plochy'!$C$86:$K$142</definedName>
    <definedName name="_xlnm._FilterDatabase" localSheetId="6" hidden="1">'06 - Vedlejší a doplńkové...'!$C$83:$K$95</definedName>
    <definedName name="_xlnm.Print_Titles" localSheetId="1">'01 - SO 01 Demolice stáva...'!$83:$83</definedName>
    <definedName name="_xlnm.Print_Titles" localSheetId="2">'02 - SO 02 Provizorní pře...'!$84:$84</definedName>
    <definedName name="_xlnm.Print_Titles" localSheetId="3">'03 - SO 03 Přeložka domov...'!$89:$89</definedName>
    <definedName name="_xlnm.Print_Titles" localSheetId="4">'04 - SO 04 Železobetonová...'!$90:$90</definedName>
    <definedName name="_xlnm.Print_Titles" localSheetId="5">'05 - SO 05 Zpevněné plochy'!$86:$86</definedName>
    <definedName name="_xlnm.Print_Titles" localSheetId="6">'06 - Vedlejší a doplńkové...'!$83:$83</definedName>
    <definedName name="_xlnm.Print_Titles" localSheetId="0">'Rekapitulace stavby'!$52:$52</definedName>
    <definedName name="_xlnm.Print_Area" localSheetId="1">'01 - SO 01 Demolice stáva...'!$C$4:$J$39,'01 - SO 01 Demolice stáva...'!$C$45:$J$65,'01 - SO 01 Demolice stáva...'!$C$71:$K$108</definedName>
    <definedName name="_xlnm.Print_Area" localSheetId="2">'02 - SO 02 Provizorní pře...'!$C$4:$J$39,'02 - SO 02 Provizorní pře...'!$C$45:$J$66,'02 - SO 02 Provizorní pře...'!$C$72:$K$135</definedName>
    <definedName name="_xlnm.Print_Area" localSheetId="3">'03 - SO 03 Přeložka domov...'!$C$4:$J$39,'03 - SO 03 Přeložka domov...'!$C$45:$J$71,'03 - SO 03 Přeložka domov...'!$C$77:$K$137</definedName>
    <definedName name="_xlnm.Print_Area" localSheetId="4">'04 - SO 04 Železobetonová...'!$C$4:$J$39,'04 - SO 04 Železobetonová...'!$C$45:$J$72,'04 - SO 04 Železobetonová...'!$C$78:$K$169</definedName>
    <definedName name="_xlnm.Print_Area" localSheetId="5">'05 - SO 05 Zpevněné plochy'!$C$4:$J$39,'05 - SO 05 Zpevněné plochy'!$C$45:$J$68,'05 - SO 05 Zpevněné plochy'!$C$74:$K$142</definedName>
    <definedName name="_xlnm.Print_Area" localSheetId="6">'06 - Vedlejší a doplńkové...'!$C$4:$J$39,'06 - Vedlejší a doplńkové...'!$C$45:$J$65,'06 - Vedlejší a doplńkové...'!$C$71:$K$95</definedName>
    <definedName name="_xlnm.Print_Area" localSheetId="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stavby'!$C$42:$AQ$61</definedName>
  </definedNames>
  <calcPr calcId="124519"/>
</workbook>
</file>

<file path=xl/calcChain.xml><?xml version="1.0" encoding="utf-8"?>
<calcChain xmlns="http://schemas.openxmlformats.org/spreadsheetml/2006/main">
  <c r="J37" i="7"/>
  <c r="J36"/>
  <c r="AY60" i="1"/>
  <c r="J35" i="7"/>
  <c r="AX60" i="1"/>
  <c r="BI95" i="7"/>
  <c r="BH95"/>
  <c r="BG95"/>
  <c r="BF95"/>
  <c r="T95"/>
  <c r="T94" s="1"/>
  <c r="R95"/>
  <c r="R94" s="1"/>
  <c r="P95"/>
  <c r="P94" s="1"/>
  <c r="BK95"/>
  <c r="BK94" s="1"/>
  <c r="J94" s="1"/>
  <c r="J64" s="1"/>
  <c r="J95"/>
  <c r="BE95"/>
  <c r="BI93"/>
  <c r="BH93"/>
  <c r="BG93"/>
  <c r="BF93"/>
  <c r="T93"/>
  <c r="R93"/>
  <c r="P93"/>
  <c r="BK93"/>
  <c r="J93"/>
  <c r="BE93" s="1"/>
  <c r="BI92"/>
  <c r="BH92"/>
  <c r="BG92"/>
  <c r="BF92"/>
  <c r="T92"/>
  <c r="T91" s="1"/>
  <c r="R92"/>
  <c r="R91" s="1"/>
  <c r="P92"/>
  <c r="P91" s="1"/>
  <c r="BK92"/>
  <c r="BK91" s="1"/>
  <c r="J91" s="1"/>
  <c r="J63" s="1"/>
  <c r="J92"/>
  <c r="BE92"/>
  <c r="BI90"/>
  <c r="BH90"/>
  <c r="BG90"/>
  <c r="BF90"/>
  <c r="T90"/>
  <c r="R90"/>
  <c r="P90"/>
  <c r="BK90"/>
  <c r="J90"/>
  <c r="BE90"/>
  <c r="BI89"/>
  <c r="BH89"/>
  <c r="BG89"/>
  <c r="BF89"/>
  <c r="T89"/>
  <c r="T88" s="1"/>
  <c r="R89"/>
  <c r="R88" s="1"/>
  <c r="P89"/>
  <c r="P88" s="1"/>
  <c r="BK89"/>
  <c r="BK88" s="1"/>
  <c r="J89"/>
  <c r="BE89"/>
  <c r="BI87"/>
  <c r="F37" s="1"/>
  <c r="BD60" i="1" s="1"/>
  <c r="BH87" i="7"/>
  <c r="F36"/>
  <c r="BC60" i="1" s="1"/>
  <c r="BG87" i="7"/>
  <c r="F35" s="1"/>
  <c r="BB60" i="1" s="1"/>
  <c r="BF87" i="7"/>
  <c r="J34"/>
  <c r="AW60" i="1" s="1"/>
  <c r="F34" i="7"/>
  <c r="BA60" i="1" s="1"/>
  <c r="T87" i="7"/>
  <c r="T86" s="1"/>
  <c r="T85" s="1"/>
  <c r="T84" s="1"/>
  <c r="R87"/>
  <c r="R86" s="1"/>
  <c r="R85" s="1"/>
  <c r="R84" s="1"/>
  <c r="P87"/>
  <c r="P86" s="1"/>
  <c r="P85" s="1"/>
  <c r="P84" s="1"/>
  <c r="AU60" i="1" s="1"/>
  <c r="BK87" i="7"/>
  <c r="BK86"/>
  <c r="J86" s="1"/>
  <c r="J61" s="1"/>
  <c r="J87"/>
  <c r="BE87"/>
  <c r="J33" s="1"/>
  <c r="AV60" i="1" s="1"/>
  <c r="AT60" s="1"/>
  <c r="J81" i="7"/>
  <c r="J80"/>
  <c r="F80"/>
  <c r="F78"/>
  <c r="E76"/>
  <c r="J55"/>
  <c r="J54"/>
  <c r="F54"/>
  <c r="F52"/>
  <c r="E50"/>
  <c r="J18"/>
  <c r="E18"/>
  <c r="F81" s="1"/>
  <c r="F55"/>
  <c r="J17"/>
  <c r="J12"/>
  <c r="J78" s="1"/>
  <c r="J52"/>
  <c r="E7"/>
  <c r="E74" s="1"/>
  <c r="E48"/>
  <c r="J37" i="6"/>
  <c r="J36"/>
  <c r="AY59" i="1" s="1"/>
  <c r="J35" i="6"/>
  <c r="AX59" i="1" s="1"/>
  <c r="BI142" i="6"/>
  <c r="BH142"/>
  <c r="BG142"/>
  <c r="BF142"/>
  <c r="T142"/>
  <c r="T141" s="1"/>
  <c r="R142"/>
  <c r="R141" s="1"/>
  <c r="P142"/>
  <c r="P141" s="1"/>
  <c r="BK142"/>
  <c r="BK141" s="1"/>
  <c r="J141" s="1"/>
  <c r="J67" s="1"/>
  <c r="J142"/>
  <c r="BE142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/>
  <c r="BI134"/>
  <c r="BH134"/>
  <c r="BG134"/>
  <c r="BF134"/>
  <c r="T134"/>
  <c r="T133" s="1"/>
  <c r="R134"/>
  <c r="R133" s="1"/>
  <c r="P134"/>
  <c r="P133" s="1"/>
  <c r="BK134"/>
  <c r="BK133" s="1"/>
  <c r="J133" s="1"/>
  <c r="J66" s="1"/>
  <c r="J134"/>
  <c r="BE134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 s="1"/>
  <c r="J65" s="1"/>
  <c r="J120"/>
  <c r="BE120" s="1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 s="1"/>
  <c r="J64" s="1"/>
  <c r="J116"/>
  <c r="BE116" s="1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 s="1"/>
  <c r="J63" s="1"/>
  <c r="J106"/>
  <c r="BE106" s="1"/>
  <c r="BI104"/>
  <c r="BH104"/>
  <c r="BG104"/>
  <c r="BF104"/>
  <c r="T104"/>
  <c r="T103"/>
  <c r="R104"/>
  <c r="R103"/>
  <c r="P104"/>
  <c r="P103"/>
  <c r="BK104"/>
  <c r="BK103"/>
  <c r="J103" s="1"/>
  <c r="J62" s="1"/>
  <c r="J104"/>
  <c r="BE104" s="1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0"/>
  <c r="F37"/>
  <c r="BD59" i="1" s="1"/>
  <c r="BH90" i="6"/>
  <c r="F36" s="1"/>
  <c r="BC59" i="1" s="1"/>
  <c r="BG90" i="6"/>
  <c r="F35"/>
  <c r="BB59" i="1" s="1"/>
  <c r="BF90" i="6"/>
  <c r="J34" s="1"/>
  <c r="AW59" i="1" s="1"/>
  <c r="T90" i="6"/>
  <c r="T89"/>
  <c r="T88" s="1"/>
  <c r="T87" s="1"/>
  <c r="R90"/>
  <c r="R89"/>
  <c r="R88" s="1"/>
  <c r="R87" s="1"/>
  <c r="P90"/>
  <c r="P89"/>
  <c r="P88" s="1"/>
  <c r="P87" s="1"/>
  <c r="AU59" i="1" s="1"/>
  <c r="BK90" i="6"/>
  <c r="BK89" s="1"/>
  <c r="J90"/>
  <c r="BE90" s="1"/>
  <c r="J84"/>
  <c r="J83"/>
  <c r="F83"/>
  <c r="F81"/>
  <c r="E79"/>
  <c r="J55"/>
  <c r="J54"/>
  <c r="F54"/>
  <c r="F52"/>
  <c r="E50"/>
  <c r="J18"/>
  <c r="E18"/>
  <c r="F84" s="1"/>
  <c r="F55"/>
  <c r="J17"/>
  <c r="J12"/>
  <c r="J81" s="1"/>
  <c r="J52"/>
  <c r="E7"/>
  <c r="E77"/>
  <c r="E48"/>
  <c r="J37" i="5"/>
  <c r="J36"/>
  <c r="AY58" i="1"/>
  <c r="J35" i="5"/>
  <c r="AX58" i="1"/>
  <c r="BI169" i="5"/>
  <c r="BH169"/>
  <c r="BG169"/>
  <c r="BF169"/>
  <c r="T169"/>
  <c r="T168"/>
  <c r="R169"/>
  <c r="R168"/>
  <c r="P169"/>
  <c r="P168"/>
  <c r="BK169"/>
  <c r="BK168"/>
  <c r="J168" s="1"/>
  <c r="J71" s="1"/>
  <c r="J169"/>
  <c r="BE169" s="1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0"/>
  <c r="BH160"/>
  <c r="BG160"/>
  <c r="BF160"/>
  <c r="T160"/>
  <c r="T159"/>
  <c r="T158" s="1"/>
  <c r="R160"/>
  <c r="R159" s="1"/>
  <c r="R158" s="1"/>
  <c r="P160"/>
  <c r="P159"/>
  <c r="P158" s="1"/>
  <c r="BK160"/>
  <c r="BK159" s="1"/>
  <c r="J160"/>
  <c r="BE160"/>
  <c r="BI157"/>
  <c r="BH157"/>
  <c r="BG157"/>
  <c r="BF157"/>
  <c r="T157"/>
  <c r="T156"/>
  <c r="R157"/>
  <c r="R156"/>
  <c r="P157"/>
  <c r="P156"/>
  <c r="BK157"/>
  <c r="BK156"/>
  <c r="J156" s="1"/>
  <c r="J68" s="1"/>
  <c r="J157"/>
  <c r="BE157" s="1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 s="1"/>
  <c r="J67" s="1"/>
  <c r="J149"/>
  <c r="BE149" s="1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 s="1"/>
  <c r="J66" s="1"/>
  <c r="J144"/>
  <c r="BE144" s="1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 s="1"/>
  <c r="J65" s="1"/>
  <c r="J138"/>
  <c r="BE138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 s="1"/>
  <c r="J64" s="1"/>
  <c r="J127"/>
  <c r="BE127" s="1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5"/>
  <c r="BH105"/>
  <c r="BG105"/>
  <c r="BF105"/>
  <c r="T105"/>
  <c r="R105"/>
  <c r="P105"/>
  <c r="BK105"/>
  <c r="J105"/>
  <c r="BE105" s="1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 s="1"/>
  <c r="J63" s="1"/>
  <c r="J102"/>
  <c r="BE102" s="1"/>
  <c r="BI99"/>
  <c r="BH99"/>
  <c r="BG99"/>
  <c r="BF99"/>
  <c r="T99"/>
  <c r="T98"/>
  <c r="R99"/>
  <c r="R98"/>
  <c r="P99"/>
  <c r="P98"/>
  <c r="BK99"/>
  <c r="BK98"/>
  <c r="J98" s="1"/>
  <c r="J62" s="1"/>
  <c r="J99"/>
  <c r="BE99" s="1"/>
  <c r="BI96"/>
  <c r="BH96"/>
  <c r="BG96"/>
  <c r="BF96"/>
  <c r="T96"/>
  <c r="R96"/>
  <c r="P96"/>
  <c r="BK96"/>
  <c r="J96"/>
  <c r="BE96"/>
  <c r="BI94"/>
  <c r="F37"/>
  <c r="BD58" i="1" s="1"/>
  <c r="BH94" i="5"/>
  <c r="F36" s="1"/>
  <c r="BC58" i="1" s="1"/>
  <c r="BG94" i="5"/>
  <c r="F35"/>
  <c r="BB58" i="1" s="1"/>
  <c r="BF94" i="5"/>
  <c r="J34" s="1"/>
  <c r="AW58" i="1" s="1"/>
  <c r="T94" i="5"/>
  <c r="T93"/>
  <c r="T92" s="1"/>
  <c r="T91" s="1"/>
  <c r="R94"/>
  <c r="R93"/>
  <c r="R92" s="1"/>
  <c r="R91" s="1"/>
  <c r="P94"/>
  <c r="P93"/>
  <c r="P92" s="1"/>
  <c r="P91" s="1"/>
  <c r="AU58" i="1" s="1"/>
  <c r="BK94" i="5"/>
  <c r="BK93" s="1"/>
  <c r="J94"/>
  <c r="BE94" s="1"/>
  <c r="J88"/>
  <c r="J87"/>
  <c r="F87"/>
  <c r="F85"/>
  <c r="E83"/>
  <c r="J55"/>
  <c r="J54"/>
  <c r="F54"/>
  <c r="F52"/>
  <c r="E50"/>
  <c r="J18"/>
  <c r="E18"/>
  <c r="F88" s="1"/>
  <c r="J17"/>
  <c r="J12"/>
  <c r="J85" s="1"/>
  <c r="J52"/>
  <c r="E7"/>
  <c r="E81" s="1"/>
  <c r="E48"/>
  <c r="J37" i="4"/>
  <c r="J36"/>
  <c r="AY57" i="1"/>
  <c r="J35" i="4"/>
  <c r="AX57" i="1"/>
  <c r="BI137" i="4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T130" s="1"/>
  <c r="R132"/>
  <c r="R131" s="1"/>
  <c r="R130" s="1"/>
  <c r="P132"/>
  <c r="P131"/>
  <c r="P130" s="1"/>
  <c r="BK132"/>
  <c r="BK131" s="1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 s="1"/>
  <c r="J68" s="1"/>
  <c r="J125"/>
  <c r="BE125" s="1"/>
  <c r="BI123"/>
  <c r="BH123"/>
  <c r="BG123"/>
  <c r="BF123"/>
  <c r="T123"/>
  <c r="T122"/>
  <c r="R123"/>
  <c r="R122"/>
  <c r="P123"/>
  <c r="P122"/>
  <c r="BK123"/>
  <c r="BK122"/>
  <c r="J122" s="1"/>
  <c r="J67" s="1"/>
  <c r="J123"/>
  <c r="BE123" s="1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 s="1"/>
  <c r="R120"/>
  <c r="R119" s="1"/>
  <c r="R118" s="1"/>
  <c r="P120"/>
  <c r="P119"/>
  <c r="P118" s="1"/>
  <c r="BK120"/>
  <c r="BK119" s="1"/>
  <c r="J120"/>
  <c r="BE120"/>
  <c r="BI117"/>
  <c r="BH117"/>
  <c r="BG117"/>
  <c r="BF117"/>
  <c r="T117"/>
  <c r="T116"/>
  <c r="R117"/>
  <c r="R116"/>
  <c r="P117"/>
  <c r="P116"/>
  <c r="BK117"/>
  <c r="BK116"/>
  <c r="J116" s="1"/>
  <c r="J64" s="1"/>
  <c r="J117"/>
  <c r="BE117" s="1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 s="1"/>
  <c r="J63" s="1"/>
  <c r="J114"/>
  <c r="BE114" s="1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3"/>
  <c r="BH103"/>
  <c r="BG103"/>
  <c r="BF103"/>
  <c r="T103"/>
  <c r="T102"/>
  <c r="R103"/>
  <c r="R102"/>
  <c r="P103"/>
  <c r="P102"/>
  <c r="BK103"/>
  <c r="BK102"/>
  <c r="J102" s="1"/>
  <c r="J62" s="1"/>
  <c r="J103"/>
  <c r="BE103" s="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3"/>
  <c r="F37"/>
  <c r="BD57" i="1" s="1"/>
  <c r="BH93" i="4"/>
  <c r="F36" s="1"/>
  <c r="BC57" i="1" s="1"/>
  <c r="BG93" i="4"/>
  <c r="F35"/>
  <c r="BB57" i="1" s="1"/>
  <c r="BF93" i="4"/>
  <c r="J34" s="1"/>
  <c r="AW57" i="1" s="1"/>
  <c r="T93" i="4"/>
  <c r="T92"/>
  <c r="T91" s="1"/>
  <c r="T90" s="1"/>
  <c r="R93"/>
  <c r="R92"/>
  <c r="R91" s="1"/>
  <c r="R90" s="1"/>
  <c r="P93"/>
  <c r="P92"/>
  <c r="P91" s="1"/>
  <c r="P90" s="1"/>
  <c r="AU57" i="1" s="1"/>
  <c r="BK93" i="4"/>
  <c r="BK92" s="1"/>
  <c r="J93"/>
  <c r="BE93" s="1"/>
  <c r="J87"/>
  <c r="J86"/>
  <c r="F86"/>
  <c r="F84"/>
  <c r="E82"/>
  <c r="J55"/>
  <c r="J54"/>
  <c r="F54"/>
  <c r="F52"/>
  <c r="E50"/>
  <c r="J18"/>
  <c r="E18"/>
  <c r="F87" s="1"/>
  <c r="F55"/>
  <c r="J17"/>
  <c r="J12"/>
  <c r="J84" s="1"/>
  <c r="J52"/>
  <c r="E7"/>
  <c r="E80" s="1"/>
  <c r="E48"/>
  <c r="J37" i="3"/>
  <c r="J36"/>
  <c r="AY56" i="1"/>
  <c r="J35" i="3"/>
  <c r="AX56" i="1"/>
  <c r="BI134" i="3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T125"/>
  <c r="R126"/>
  <c r="R125"/>
  <c r="P126"/>
  <c r="P125"/>
  <c r="BK126"/>
  <c r="BK125"/>
  <c r="J125" s="1"/>
  <c r="J65" s="1"/>
  <c r="J126"/>
  <c r="BE126" s="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 s="1"/>
  <c r="J64" s="1"/>
  <c r="J120"/>
  <c r="BE120" s="1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 s="1"/>
  <c r="J63" s="1"/>
  <c r="J113"/>
  <c r="BE113" s="1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 s="1"/>
  <c r="J62" s="1"/>
  <c r="J108"/>
  <c r="BE108" s="1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r="BD56" i="1" s="1"/>
  <c r="BH88" i="3"/>
  <c r="F36" s="1"/>
  <c r="BC56" i="1" s="1"/>
  <c r="BG88" i="3"/>
  <c r="F35"/>
  <c r="BB56" i="1" s="1"/>
  <c r="BF88" i="3"/>
  <c r="J34" s="1"/>
  <c r="AW56" i="1" s="1"/>
  <c r="T88" i="3"/>
  <c r="T87"/>
  <c r="T86" s="1"/>
  <c r="T85" s="1"/>
  <c r="R88"/>
  <c r="R87"/>
  <c r="R86" s="1"/>
  <c r="R85" s="1"/>
  <c r="P88"/>
  <c r="P87"/>
  <c r="P86" s="1"/>
  <c r="P85" s="1"/>
  <c r="AU56" i="1" s="1"/>
  <c r="BK88" i="3"/>
  <c r="BK87" s="1"/>
  <c r="J88"/>
  <c r="BE88" s="1"/>
  <c r="J82"/>
  <c r="J81"/>
  <c r="F81"/>
  <c r="F79"/>
  <c r="E77"/>
  <c r="J55"/>
  <c r="J54"/>
  <c r="F54"/>
  <c r="F52"/>
  <c r="E50"/>
  <c r="J18"/>
  <c r="E18"/>
  <c r="F82" s="1"/>
  <c r="J17"/>
  <c r="J12"/>
  <c r="J79" s="1"/>
  <c r="E7"/>
  <c r="E75"/>
  <c r="E48"/>
  <c r="J37" i="2"/>
  <c r="J36"/>
  <c r="AY55" i="1"/>
  <c r="J35" i="2"/>
  <c r="AX55" i="1"/>
  <c r="BI108" i="2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 s="1"/>
  <c r="J64" s="1"/>
  <c r="J103"/>
  <c r="BE103" s="1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 s="1"/>
  <c r="J63" s="1"/>
  <c r="J96"/>
  <c r="BE96" s="1"/>
  <c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 s="1"/>
  <c r="J62" s="1"/>
  <c r="J91"/>
  <c r="BE91" s="1"/>
  <c r="BI88"/>
  <c r="BH88"/>
  <c r="BG88"/>
  <c r="BF88"/>
  <c r="T88"/>
  <c r="R88"/>
  <c r="P88"/>
  <c r="BK88"/>
  <c r="J88"/>
  <c r="BE88"/>
  <c r="BI87"/>
  <c r="F37"/>
  <c r="BD55" i="1" s="1"/>
  <c r="BD54" s="1"/>
  <c r="W33" s="1"/>
  <c r="BH87" i="2"/>
  <c r="F36" s="1"/>
  <c r="BC55" i="1" s="1"/>
  <c r="BC54" s="1"/>
  <c r="BG87" i="2"/>
  <c r="F35"/>
  <c r="BB55" i="1" s="1"/>
  <c r="BB54" s="1"/>
  <c r="BF87" i="2"/>
  <c r="J34" s="1"/>
  <c r="AW55" i="1" s="1"/>
  <c r="T87" i="2"/>
  <c r="T86"/>
  <c r="T85" s="1"/>
  <c r="T84" s="1"/>
  <c r="R87"/>
  <c r="R86"/>
  <c r="R85" s="1"/>
  <c r="R84" s="1"/>
  <c r="P87"/>
  <c r="P86"/>
  <c r="P85" s="1"/>
  <c r="P84" s="1"/>
  <c r="AU55" i="1" s="1"/>
  <c r="AU54" s="1"/>
  <c r="BK87" i="2"/>
  <c r="BK86" s="1"/>
  <c r="J87"/>
  <c r="BE87" s="1"/>
  <c r="J81"/>
  <c r="J80"/>
  <c r="F80"/>
  <c r="F78"/>
  <c r="E76"/>
  <c r="J55"/>
  <c r="J54"/>
  <c r="F54"/>
  <c r="F52"/>
  <c r="E50"/>
  <c r="J18"/>
  <c r="E18"/>
  <c r="F81" s="1"/>
  <c r="J17"/>
  <c r="J12"/>
  <c r="J78" s="1"/>
  <c r="E7"/>
  <c r="E74"/>
  <c r="E48"/>
  <c r="AS54" i="1"/>
  <c r="L50"/>
  <c r="AM50"/>
  <c r="AM49"/>
  <c r="L49"/>
  <c r="AM47"/>
  <c r="L47"/>
  <c r="L45"/>
  <c r="L44"/>
  <c r="F55" i="5" l="1"/>
  <c r="BK86" i="3"/>
  <c r="J87"/>
  <c r="J61" s="1"/>
  <c r="BK91" i="4"/>
  <c r="J92"/>
  <c r="J61" s="1"/>
  <c r="BK118"/>
  <c r="J118" s="1"/>
  <c r="J65" s="1"/>
  <c r="J119"/>
  <c r="J66" s="1"/>
  <c r="BK130"/>
  <c r="J130" s="1"/>
  <c r="J69" s="1"/>
  <c r="J131"/>
  <c r="J70" s="1"/>
  <c r="J33" i="5"/>
  <c r="AV58" i="1" s="1"/>
  <c r="AT58" s="1"/>
  <c r="F33" i="5"/>
  <c r="AZ58" i="1" s="1"/>
  <c r="J33" i="6"/>
  <c r="AV59" i="1" s="1"/>
  <c r="AT59" s="1"/>
  <c r="F33" i="6"/>
  <c r="AZ59" i="1" s="1"/>
  <c r="F33" i="2"/>
  <c r="AZ55" i="1" s="1"/>
  <c r="J33" i="2"/>
  <c r="AV55" i="1" s="1"/>
  <c r="AT55" s="1"/>
  <c r="BK85" i="2"/>
  <c r="J86"/>
  <c r="J61" s="1"/>
  <c r="W31" i="1"/>
  <c r="AX54"/>
  <c r="W32"/>
  <c r="AY54"/>
  <c r="J33" i="3"/>
  <c r="AV56" i="1" s="1"/>
  <c r="AT56" s="1"/>
  <c r="F33" i="3"/>
  <c r="AZ56" i="1" s="1"/>
  <c r="J33" i="4"/>
  <c r="AV57" i="1" s="1"/>
  <c r="AT57" s="1"/>
  <c r="F33" i="4"/>
  <c r="AZ57" i="1" s="1"/>
  <c r="BK92" i="5"/>
  <c r="J93"/>
  <c r="J61" s="1"/>
  <c r="BK158"/>
  <c r="J158" s="1"/>
  <c r="J69" s="1"/>
  <c r="J159"/>
  <c r="J70" s="1"/>
  <c r="BK88" i="6"/>
  <c r="J89"/>
  <c r="J61" s="1"/>
  <c r="J88" i="7"/>
  <c r="J62" s="1"/>
  <c r="BK85"/>
  <c r="F55" i="2"/>
  <c r="F55" i="3"/>
  <c r="F33" i="7"/>
  <c r="AZ60" i="1" s="1"/>
  <c r="J52" i="2"/>
  <c r="J52" i="3"/>
  <c r="F34" i="2"/>
  <c r="BA55" i="1" s="1"/>
  <c r="F34" i="3"/>
  <c r="BA56" i="1" s="1"/>
  <c r="F34" i="4"/>
  <c r="BA57" i="1" s="1"/>
  <c r="F34" i="5"/>
  <c r="BA58" i="1" s="1"/>
  <c r="F34" i="6"/>
  <c r="BA59" i="1" s="1"/>
  <c r="BK87" i="6" l="1"/>
  <c r="J87" s="1"/>
  <c r="J88"/>
  <c r="J60" s="1"/>
  <c r="BK91" i="5"/>
  <c r="J91" s="1"/>
  <c r="J92"/>
  <c r="J60" s="1"/>
  <c r="BK84" i="2"/>
  <c r="J84" s="1"/>
  <c r="J85"/>
  <c r="J60" s="1"/>
  <c r="BK90" i="4"/>
  <c r="J90" s="1"/>
  <c r="J91"/>
  <c r="J60" s="1"/>
  <c r="BK85" i="3"/>
  <c r="J85" s="1"/>
  <c r="J86"/>
  <c r="J60" s="1"/>
  <c r="AZ54" i="1"/>
  <c r="BK84" i="7"/>
  <c r="J84" s="1"/>
  <c r="J85"/>
  <c r="J60" s="1"/>
  <c r="BA54" i="1"/>
  <c r="W29" l="1"/>
  <c r="AV54"/>
  <c r="J59" i="3"/>
  <c r="J30"/>
  <c r="J59" i="4"/>
  <c r="J30"/>
  <c r="J59" i="2"/>
  <c r="J30"/>
  <c r="J59" i="5"/>
  <c r="J30"/>
  <c r="J59" i="6"/>
  <c r="J30"/>
  <c r="W30" i="1"/>
  <c r="AW54"/>
  <c r="AK30" s="1"/>
  <c r="J59" i="7"/>
  <c r="J30"/>
  <c r="AG59" i="1" l="1"/>
  <c r="AN59" s="1"/>
  <c r="J39" i="6"/>
  <c r="AG55" i="1"/>
  <c r="J39" i="2"/>
  <c r="AG60" i="1"/>
  <c r="AN60" s="1"/>
  <c r="J39" i="7"/>
  <c r="AG58" i="1"/>
  <c r="AN58" s="1"/>
  <c r="J39" i="5"/>
  <c r="AG57" i="1"/>
  <c r="AN57" s="1"/>
  <c r="J39" i="4"/>
  <c r="AG56" i="1"/>
  <c r="AN56" s="1"/>
  <c r="J39" i="3"/>
  <c r="AK29" i="1"/>
  <c r="AT54"/>
  <c r="AG54" l="1"/>
  <c r="AN55"/>
  <c r="AN54" l="1"/>
  <c r="AK26"/>
  <c r="AK35" s="1"/>
</calcChain>
</file>

<file path=xl/sharedStrings.xml><?xml version="1.0" encoding="utf-8"?>
<sst xmlns="http://schemas.openxmlformats.org/spreadsheetml/2006/main" count="4329" uniqueCount="855">
  <si>
    <t>Export Komplet</t>
  </si>
  <si>
    <t>VZ</t>
  </si>
  <si>
    <t>2.0</t>
  </si>
  <si>
    <t>ZAMOK</t>
  </si>
  <si>
    <t>False</t>
  </si>
  <si>
    <t>{d655f2d6-5e29-4df1-aeae-79231fa59898}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</si>
  <si>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</si>
  <si>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</si>
  <si>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</si>
  <si>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</si>
  <si>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</si>
  <si>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</si>
  <si>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</si>
  <si>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</si>
  <si>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</si>
  <si>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</si>
  <si>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</si>
  <si>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přemostění Vápenického potoka - V2</t>
  </si>
  <si>
    <t>KSO:</t>
  </si>
  <si>
    <t>821 19</t>
  </si>
  <si>
    <t>CC-CZ:</t>
  </si>
  <si>
    <t/>
  </si>
  <si>
    <t>Místo:</t>
  </si>
  <si>
    <t xml:space="preserve"> </t>
  </si>
  <si>
    <t>Datum:</t>
  </si>
  <si>
    <t>28. 1. 2019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</si>
  <si>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</si>
  <si>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</si>
  <si>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</si>
  <si>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</si>
  <si>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</si>
  <si>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</si>
  <si>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</si>
  <si>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 Trutnov, Jan Hofman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</si>
  <si>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</si>
  <si>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</si>
  <si>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</si>
  <si>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</si>
  <si>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</si>
  <si>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</si>
  <si>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</si>
  <si>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</si>
  <si>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</si>
  <si>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</si>
  <si>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</si>
  <si>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</si>
  <si>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</si>
  <si>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</si>
  <si>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</si>
  <si>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</si>
  <si>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</si>
  <si>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</si>
  <si>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</si>
  <si>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</si>
  <si>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</si>
  <si>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</si>
  <si>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</si>
  <si>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</si>
  <si>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</si>
  <si>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</si>
  <si>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</si>
  <si>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</si>
  <si>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</si>
  <si>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</si>
  <si>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</si>
  <si>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</si>
  <si>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</si>
  <si>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</si>
  <si>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</si>
  <si>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</si>
  <si>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</si>
  <si>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</si>
  <si>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</si>
  <si>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</si>
  <si>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</si>
  <si>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</si>
  <si>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</si>
  <si>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</si>
  <si>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</si>
  <si>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Demolice stávajícího mostu</t>
  </si>
  <si>
    <t>STA</t>
  </si>
  <si>
    <t>1</t>
  </si>
  <si>
    <t>{f7fa374c-8890-418a-8ae8-f26e31dda489}</t>
  </si>
  <si>
    <t>2</t>
  </si>
  <si>
    <t>02</t>
  </si>
  <si>
    <t>SO 02 Provizorní přejezd přes vodoteč (zřízení a demontáž)</t>
  </si>
  <si>
    <t>{6c6dc63c-bee0-42dd-b4d4-a752c02a6102}</t>
  </si>
  <si>
    <t>03</t>
  </si>
  <si>
    <t>SO 03 Přeložka domovního plynovodu</t>
  </si>
  <si>
    <t>{9669a795-ff8e-438a-ac86-9c903dd5d21a}</t>
  </si>
  <si>
    <t>04</t>
  </si>
  <si>
    <t>SO 04 Železobetonová konstrukce mostu</t>
  </si>
  <si>
    <t>{2d6d342e-d921-4ee1-8754-9f96158c29ef}</t>
  </si>
  <si>
    <t>05</t>
  </si>
  <si>
    <t>SO 05 Zpevněné plochy</t>
  </si>
  <si>
    <t>{1836def6-ce67-4810-8c8c-36ada56d844a}</t>
  </si>
  <si>
    <t>06</t>
  </si>
  <si>
    <t>Vedlejší a doplńkové náklady</t>
  </si>
  <si>
    <t>{8bc162e0-f0d9-4496-b8c4-48927e31f8c3}</t>
  </si>
  <si>
    <t>KRYCÍ LIST SOUPISU PRACÍ</t>
  </si>
  <si>
    <t>Objekt:</t>
  </si>
  <si>
    <t>01 - SO 01 Demolice stávajícího mostu</t>
  </si>
  <si>
    <t>Ing. J.Chaloupský, Trutnov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</si>
  <si>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</si>
  <si>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</si>
  <si>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</si>
  <si>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</si>
  <si>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</si>
  <si>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</si>
  <si>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</si>
  <si>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</si>
  <si>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</si>
  <si>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</si>
  <si>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</si>
  <si>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</si>
  <si>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</si>
  <si>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</si>
  <si>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</si>
  <si>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</si>
  <si>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</si>
  <si>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</si>
  <si>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</si>
  <si>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</si>
  <si>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</si>
  <si>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</si>
  <si>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</si>
  <si>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</si>
  <si>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</si>
  <si>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</si>
  <si>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</si>
  <si>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100100R22</t>
  </si>
  <si>
    <t>Vytyčení podzemních sítí elektra,kanalizace,vody,plynu</t>
  </si>
  <si>
    <t>soub</t>
  </si>
  <si>
    <t>4</t>
  </si>
  <si>
    <t>-619625957</t>
  </si>
  <si>
    <t>113107326</t>
  </si>
  <si>
    <t>Odstranění podkladů nebo krytů strojně plochy jednotlivě do 50 m2 s přemístěním hmot na skládku na vzdálenost do 3 m nebo s naložením na dopravní prostředek z kameniva hrubého drceného se štětem, o tl. vrstvy přes 250 do 450 mm</t>
  </si>
  <si>
    <t>m2</t>
  </si>
  <si>
    <t>CS ÚRS 2019 01</t>
  </si>
  <si>
    <t>-16353476</t>
  </si>
  <si>
    <t>VV</t>
  </si>
  <si>
    <t>4,4*5,4</t>
  </si>
  <si>
    <t>Zakládání</t>
  </si>
  <si>
    <t>3</t>
  </si>
  <si>
    <t>213141122</t>
  </si>
  <si>
    <t>Zřízení vrstvy z geotextilie filtrační, separační, odvodňovací, ochranné, výztužné nebo protierozní ve sklonu přes 1:5 do 1:2, šířky přes 3 do 6 m</t>
  </si>
  <si>
    <t>-1160207356</t>
  </si>
  <si>
    <t xml:space="preserve">"do koryta potoku:"4*7 </t>
  </si>
  <si>
    <t>M</t>
  </si>
  <si>
    <t>69311101</t>
  </si>
  <si>
    <t>geotextilie netkaná separační, filtrační, ochranná s převahou recyklovaných PES vláken 300g/m3</t>
  </si>
  <si>
    <t>8</t>
  </si>
  <si>
    <t>-1641182803</t>
  </si>
  <si>
    <t>28*1,15 'Přepočtené koeficientem množství</t>
  </si>
  <si>
    <t>9</t>
  </si>
  <si>
    <t>Ostatní konstrukce a práce, bourání</t>
  </si>
  <si>
    <t>5</t>
  </si>
  <si>
    <t>962041211</t>
  </si>
  <si>
    <t>Bourání mostních konstrukcí zdiva a pilířů z prostého betonu</t>
  </si>
  <si>
    <t>m3</t>
  </si>
  <si>
    <t>-208117439</t>
  </si>
  <si>
    <t>(0,3+0,5)/2*(0,5+0,8)/2*(4,55+4,42)</t>
  </si>
  <si>
    <t>6</t>
  </si>
  <si>
    <t>963051111</t>
  </si>
  <si>
    <t>Bourání mostních konstrukcí nosných konstrukcí ze železového betonu</t>
  </si>
  <si>
    <t>531312648</t>
  </si>
  <si>
    <t>(0,2+0,25)/2*(4,42+4,55)/2*5,39</t>
  </si>
  <si>
    <t>0,19*0,29*(4,42+4,55)</t>
  </si>
  <si>
    <t>Mezisoučet</t>
  </si>
  <si>
    <t>997</t>
  </si>
  <si>
    <t>Přesun sutě</t>
  </si>
  <si>
    <t>7</t>
  </si>
  <si>
    <t>9970135R0</t>
  </si>
  <si>
    <t>Odvoz suti a vybouraných hmot na skládku Příplatek k odvozu suti a vybouraných hmot za dopravu na místo skládky</t>
  </si>
  <si>
    <t>t</t>
  </si>
  <si>
    <t>-1792979774</t>
  </si>
  <si>
    <t>997211511</t>
  </si>
  <si>
    <t>Vodorovná doprava suti nebo vybouraných hmot suti se složením a hrubým urovnáním, na vzdálenost do 1 km</t>
  </si>
  <si>
    <t>-512199888</t>
  </si>
  <si>
    <t>99721151R9</t>
  </si>
  <si>
    <t xml:space="preserve">Příplatek k odvozu suti a vybouraných hmot za dopravu na místo skládky </t>
  </si>
  <si>
    <t>-868246050</t>
  </si>
  <si>
    <t>10</t>
  </si>
  <si>
    <t>997211611</t>
  </si>
  <si>
    <t>Nakládání suti nebo vybouraných hmot na dopravní prostředky pro vodorovnou dopravu suti</t>
  </si>
  <si>
    <t>1835838915</t>
  </si>
  <si>
    <t>11</t>
  </si>
  <si>
    <t>997013802</t>
  </si>
  <si>
    <t>Poplatek za uložení stavebního odpadu na skládce (skládkovné) z armovaného betonu zatříděného do Katalogu odpadů pod kódem 170 101</t>
  </si>
  <si>
    <t>1464031072</t>
  </si>
  <si>
    <t>12</t>
  </si>
  <si>
    <t>99722385R5</t>
  </si>
  <si>
    <t>Poplatek za uložení stavebního odpadu na skládce (skládkovné) zeminy a kameniva zatříděného do Katalogu odpadů pod kódem 170 504</t>
  </si>
  <si>
    <t>-1145836168</t>
  </si>
  <si>
    <t>02 - SO 02 Provizorní přejezd přes vodoteč (zřízení a demontáž)</t>
  </si>
  <si>
    <t xml:space="preserve">    5 - Komunikace pozemní</t>
  </si>
  <si>
    <t xml:space="preserve">    8 - Trubní vedení</t>
  </si>
  <si>
    <t>111201101</t>
  </si>
  <si>
    <t>Odstranění křovin a stromů s odstraněním kořenů průměru kmene do 100 mm do sklonu terénu 1 : 5, při celkové ploše do 1 000 m2</t>
  </si>
  <si>
    <t>1402660685</t>
  </si>
  <si>
    <t>"příprava terénu pro zpevněný povrch:" 10</t>
  </si>
  <si>
    <t>131233101</t>
  </si>
  <si>
    <t>Hloubení zapažených i nezapažených jam při překopech inženýrských sítí ručně objemu do 10 m3 s urovnáním dna do předepsaného profilu a spádu v horninách tř. 3 soudržných</t>
  </si>
  <si>
    <t>1092550069</t>
  </si>
  <si>
    <t>"dorovnání koryta:" 1,5</t>
  </si>
  <si>
    <t>131251011</t>
  </si>
  <si>
    <t>Hloubení zapažených jam a zářezů při překopech inženýrských sítí strojně objemu do 15 m3 s urovnáním dna do předepsaného profilu a spádu v hornině tř. 3</t>
  </si>
  <si>
    <t>516031727</t>
  </si>
  <si>
    <t>"u bet.trub - viz obsyp :"13,229</t>
  </si>
  <si>
    <t>"odstranění přejezdu koryta - cesta zůstává:" 17,236*0,2</t>
  </si>
  <si>
    <t>"odpočet ruční dokopávky:" -1,5</t>
  </si>
  <si>
    <t>Součet</t>
  </si>
  <si>
    <t>16220110R2</t>
  </si>
  <si>
    <t>Vodorovné přemístění výkopku nebo sypaniny po suchu , bez naložení výkopku, avšak se složením bez rozhrnutí z horniny tř. 1 až 4 na vzdálenost do 50 m - staveništní přesun malými mechanismy</t>
  </si>
  <si>
    <t>-1346724443</t>
  </si>
  <si>
    <t>175102101</t>
  </si>
  <si>
    <t>Obsypání potrubí při překopech inženýrských sítí objemu do 10 m3 sypaninou z vhodných hornin tř. 1 až 4 nebo materiálem připraveným podél výkopu ve vzdálenosti do 3 m od jeho kraje, pro jakoukoliv hloubku výkopu a míru zhutnění bez prohození sypaniny sítem</t>
  </si>
  <si>
    <t>-260561050</t>
  </si>
  <si>
    <t>"podklad:" 0,1*2,4*5,5</t>
  </si>
  <si>
    <t>"obsyp:" (0,85*3,8*5)-(PI*0,3*0,3*5)*3</t>
  </si>
  <si>
    <t>58343872</t>
  </si>
  <si>
    <t>kamenivo drcené hrubé frakce 8/16</t>
  </si>
  <si>
    <t>-601219748</t>
  </si>
  <si>
    <t>1,32*2 'Přepočtené koeficientem množství</t>
  </si>
  <si>
    <t>58344197</t>
  </si>
  <si>
    <t>štěrkodrť frakce 0/63</t>
  </si>
  <si>
    <t>-2110418298</t>
  </si>
  <si>
    <t>11,909*2 'Přepočtené koeficientem množství</t>
  </si>
  <si>
    <t>1127122396</t>
  </si>
  <si>
    <t xml:space="preserve">"do koryta potoku:"7*7 </t>
  </si>
  <si>
    <t>1435926485</t>
  </si>
  <si>
    <t>49*1,15 'Přepočtené koeficientem množství</t>
  </si>
  <si>
    <t>Komunikace pozemní</t>
  </si>
  <si>
    <t>564750011</t>
  </si>
  <si>
    <t>Podklad nebo kryt z kameniva hrubého drceného vel. 8-16 mm s rozprostřením a zhutněním, po zhutnění tl. 150 mm</t>
  </si>
  <si>
    <t>-1833708774</t>
  </si>
  <si>
    <t>"provizorní cesta - doplnění:" 9+11</t>
  </si>
  <si>
    <t>564760011</t>
  </si>
  <si>
    <t>Podklad nebo kryt z kameniva hrubého drceného vel. 8-16 mm s rozprostřením a zhutněním, po zhutnění tl. 200 mm</t>
  </si>
  <si>
    <t>-1941243623</t>
  </si>
  <si>
    <t>"nad korytem:" 5,56*3,1</t>
  </si>
  <si>
    <t>564931512</t>
  </si>
  <si>
    <t>Podklad nebo podsyp z R-materiálu s rozprostřením a zhutněním, po zhutnění tl. 100 mm</t>
  </si>
  <si>
    <t>1721629086</t>
  </si>
  <si>
    <t>"štěrk z prov.přejezdu do stávajících cest - předběžná plocha:" 80</t>
  </si>
  <si>
    <t>Trubní vedení</t>
  </si>
  <si>
    <t>13</t>
  </si>
  <si>
    <t>810441811</t>
  </si>
  <si>
    <t>Bourání stávajícího potrubí z betonu v otevřeném výkopu DN přes 400 do 600</t>
  </si>
  <si>
    <t>m</t>
  </si>
  <si>
    <t>1132823997</t>
  </si>
  <si>
    <t>5*3</t>
  </si>
  <si>
    <t>14</t>
  </si>
  <si>
    <t>812442121</t>
  </si>
  <si>
    <t>Montáž potrubí z trub betonových hrdlových v otevřeném výkopu ve sklonu do 20 % z trub těsněných pryžovými kroužky DN 600</t>
  </si>
  <si>
    <t>-1974313976</t>
  </si>
  <si>
    <t>6*2,5</t>
  </si>
  <si>
    <t>592230R09</t>
  </si>
  <si>
    <t>Trouba hrdlová betonová DN 600 TBH-Q 60/250</t>
  </si>
  <si>
    <t>kus</t>
  </si>
  <si>
    <t>371422802</t>
  </si>
  <si>
    <t>16</t>
  </si>
  <si>
    <t>997221551</t>
  </si>
  <si>
    <t>Vodorovná doprava suti bez naložení, ale se složením a s hrubým urovnáním ze sypkých materiálů, na vzdálenost do 1 km</t>
  </si>
  <si>
    <t>1156270336</t>
  </si>
  <si>
    <t>40,852-10,5</t>
  </si>
  <si>
    <t>"štěrk do okolních cest:" -0,199*80</t>
  </si>
  <si>
    <t>17</t>
  </si>
  <si>
    <t>997221559</t>
  </si>
  <si>
    <t>Vodorovná doprava suti bez naložení, ale se složením a s hrubým urovnáním Příplatek k ceně za každý další i započatý 1 km přes 1 km</t>
  </si>
  <si>
    <t>-1339387297</t>
  </si>
  <si>
    <t>14,432*6</t>
  </si>
  <si>
    <t>18</t>
  </si>
  <si>
    <t>433815144</t>
  </si>
  <si>
    <t>19</t>
  </si>
  <si>
    <t>997221561</t>
  </si>
  <si>
    <t>Vodorovná doprava suti bez naložení, ale se složením a s hrubým urovnáním z kusových materiálů, na vzdálenost do 1 km</t>
  </si>
  <si>
    <t>-889444017</t>
  </si>
  <si>
    <t>20</t>
  </si>
  <si>
    <t>997221569</t>
  </si>
  <si>
    <t>847289182</t>
  </si>
  <si>
    <t>"potrubí na skládku investora:" 10,5*6</t>
  </si>
  <si>
    <t>03 - SO 03 Přeložka domovního plynovodu</t>
  </si>
  <si>
    <t xml:space="preserve">    3 - Svislé a kompletní konstrukce</t>
  </si>
  <si>
    <t xml:space="preserve">    998 - Přesun hmot</t>
  </si>
  <si>
    <t>PSV - Práce a dodávky PSV</t>
  </si>
  <si>
    <t xml:space="preserve">    723 - Zdravotechnika - vnitřní plynovod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</si>
  <si>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</si>
  <si>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</si>
  <si>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</si>
  <si>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</si>
  <si>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131233102</t>
  </si>
  <si>
    <t>Hloubení zapažených i nezapažených jam při překopech inženýrských sítí ručně objemu do 10 m3 s urovnáním dna do předepsaného profilu a spádu v horninách tř. 3 nesoudržných</t>
  </si>
  <si>
    <t>1906317113</t>
  </si>
  <si>
    <t>"manipulační šachta:" (1*1,5*1,5)*2</t>
  </si>
  <si>
    <t>"rozšíření a prohloubení pro základ:" 1,3*2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</si>
  <si>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</si>
  <si>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</si>
  <si>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1693580224</t>
  </si>
  <si>
    <t>1822319254</t>
  </si>
  <si>
    <t>1,5*0,6*0,6*2</t>
  </si>
  <si>
    <t>58337302</t>
  </si>
  <si>
    <t>štěrkopísek frakce 0/16</t>
  </si>
  <si>
    <t>-562839930</t>
  </si>
  <si>
    <t>1,08*2 'Přepočtené koeficientem množství</t>
  </si>
  <si>
    <t>Svislé a kompletní konstrukce</t>
  </si>
  <si>
    <t>330321514</t>
  </si>
  <si>
    <t>Sloupy, pilíře, táhla, rámové stojky, vzpěry z betonu železového (bez výztuže) pro prostředí s mrazovými cykly tř. C 25/30</t>
  </si>
  <si>
    <t>-939532824</t>
  </si>
  <si>
    <t>(PI*0,2*0,2*2,15)*2</t>
  </si>
  <si>
    <t>"ztratné pro betonáž v zemi:" 0,2</t>
  </si>
  <si>
    <t>331351125</t>
  </si>
  <si>
    <t>Bednění hranatých sloupů a pilířů včetně vzepření průřezu pravoúhlého čtyřúhelníka výšky do 4 m, průřezu přes 0,16 m2 zřízení</t>
  </si>
  <si>
    <t>1506991424</t>
  </si>
  <si>
    <t>"podzemní část :" (2*PI*0,2*0,2+2*PI*0,2*1,8)</t>
  </si>
  <si>
    <t>331351126</t>
  </si>
  <si>
    <t>Bednění hranatých sloupů a pilířů včetně vzepření průřezu pravoúhlého čtyřúhelníka výšky do 4 m, průřezu přes 0,16 m2 odstranění</t>
  </si>
  <si>
    <t>1261129331</t>
  </si>
  <si>
    <t>332351115</t>
  </si>
  <si>
    <t>Bednění kruhových a oblých sloupů a pilířů včetně vzepření průřezu kruhového nebo zakřiveného výšky do 4 m, průměru sloupu přes 0,25 do 0,40 m zřízení</t>
  </si>
  <si>
    <t>-1757690587</t>
  </si>
  <si>
    <t>"nadzemní část:" (2*PI*0,2*0,2+2*PI*0,2*2,5)</t>
  </si>
  <si>
    <t>332351116</t>
  </si>
  <si>
    <t>Bednění kruhových a oblých sloupů a pilířů včetně vzepření průřezu kruhového nebo zakřiveného výšky do 4 m, průměru sloupu přes 0,25 do 0,40 m odstranění</t>
  </si>
  <si>
    <t>1246368694</t>
  </si>
  <si>
    <t>899721111</t>
  </si>
  <si>
    <t>Signalizační vodič na potrubí DN do 150 mm</t>
  </si>
  <si>
    <t>-1275250088</t>
  </si>
  <si>
    <t>899722112</t>
  </si>
  <si>
    <t>Krytí potrubí z plastů výstražnou fólií z PVC šířky 25 cm</t>
  </si>
  <si>
    <t>-1425368665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</si>
  <si>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</si>
  <si>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</si>
  <si>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</si>
  <si>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</si>
  <si>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-1302245703</t>
  </si>
  <si>
    <t>PSV</t>
  </si>
  <si>
    <t>Práce a dodávky PSV</t>
  </si>
  <si>
    <t>723</t>
  </si>
  <si>
    <t>Zdravotechnika - vnitřní plynovod</t>
  </si>
  <si>
    <t>72315037R2</t>
  </si>
  <si>
    <t>Potrubí z ocelových trubek hladkých chráničky Ø 120/6</t>
  </si>
  <si>
    <t>1538516892</t>
  </si>
  <si>
    <t>72315038R1</t>
  </si>
  <si>
    <t>D+M Kotvení chráničky (pásovina 50/5/430mm 2x chem.kotva se šroubem M10 vč.vrtání do betonu) - komplet dle výkresu D122k</t>
  </si>
  <si>
    <t>2016199921</t>
  </si>
  <si>
    <t>767</t>
  </si>
  <si>
    <t>Konstrukce zámečnické</t>
  </si>
  <si>
    <t>767996701</t>
  </si>
  <si>
    <t>Demontáž ostatních zámečnických konstrukcí o hmotnosti jednotlivých dílů řezáním do 50 kg</t>
  </si>
  <si>
    <t>kg</t>
  </si>
  <si>
    <t>-708403688</t>
  </si>
  <si>
    <t>783</t>
  </si>
  <si>
    <t>Dokončovací práce - nátěry</t>
  </si>
  <si>
    <t>783601757</t>
  </si>
  <si>
    <t>Příprava podkladu armatur a kovových potrubí před provedením nátěru potrubí přes DN 100 do DN 150 mm odmaštěním, odmašťovačem ředidlovým</t>
  </si>
  <si>
    <t>-1305316845</t>
  </si>
  <si>
    <t>"chránička:"5</t>
  </si>
  <si>
    <t>783614611</t>
  </si>
  <si>
    <t>Základní antikorozní nátěr armatur a kovových potrubí jednonásobný armatur přes DN 100 do DN 200 mm syntetický standardní</t>
  </si>
  <si>
    <t>-1542382513</t>
  </si>
  <si>
    <t>783615571</t>
  </si>
  <si>
    <t>Mezinátěr armatur a kovových potrubí potrubí přes DN 100 do DN 150 mm syntetický standardní</t>
  </si>
  <si>
    <t>1243619728</t>
  </si>
  <si>
    <t>783617631</t>
  </si>
  <si>
    <t>Krycí nátěr (email) armatur a kovových potrubí potrubí přes DN 50 do DN 100 mm dvojnásobný syntetický standardní</t>
  </si>
  <si>
    <t>638290033</t>
  </si>
  <si>
    <t>Práce a dodávky M</t>
  </si>
  <si>
    <t>23-M</t>
  </si>
  <si>
    <t>Montáže potrubí</t>
  </si>
  <si>
    <t>230100100</t>
  </si>
  <si>
    <t>Napojení přeložky domovního plynovodu na stávající vedení OC DN 32 bezodstávkovou metodou (bypassem ) montáž a dodávka tvarovek dle výkr.č.D.2.2.b4 a provedení dle podmínek tech.zprávy D.2.a bod 3.1 a 3.2</t>
  </si>
  <si>
    <t>úsek</t>
  </si>
  <si>
    <t>64</t>
  </si>
  <si>
    <t>-665629976</t>
  </si>
  <si>
    <t>230100920</t>
  </si>
  <si>
    <t>Výchuzí revize</t>
  </si>
  <si>
    <t>1461200186</t>
  </si>
  <si>
    <t>22</t>
  </si>
  <si>
    <t>230200110</t>
  </si>
  <si>
    <t>Potrubí z ocelových trubek zinkovaných spojovaných svařováním tvářených za tepla DN 40 - provedení dle podmínek tech.zprávy D2a bod 3.1 a 3.2</t>
  </si>
  <si>
    <t>796632540</t>
  </si>
  <si>
    <t>23</t>
  </si>
  <si>
    <t>230200120</t>
  </si>
  <si>
    <t>Příplatek k potrubí z ocelových trubek zinkovaných DN 40 - zhotovení ohybu</t>
  </si>
  <si>
    <t>1007362129</t>
  </si>
  <si>
    <t>24</t>
  </si>
  <si>
    <t>230300900</t>
  </si>
  <si>
    <t>Tlaková zkouška pro 9,11m potrubí a 2x propojení - provedení a parametry dle bodu 3.3 technické zprávy</t>
  </si>
  <si>
    <t>-2075284342</t>
  </si>
  <si>
    <t>25</t>
  </si>
  <si>
    <t>230300920</t>
  </si>
  <si>
    <t>Výchozí revize</t>
  </si>
  <si>
    <t>411253832</t>
  </si>
  <si>
    <t>04 - SO 04 Železobetonová konstrukce mostu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</si>
  <si>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</si>
  <si>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</si>
  <si>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</si>
  <si>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>132201201</t>
  </si>
  <si>
    <t>Hloubení zapažených i nezapažených rýh šířky přes 600 do 2 000 mm s urovnáním dna do předepsaného profilu a spádu v hornině tř. 3 do 100 m3</t>
  </si>
  <si>
    <t>-1470887629</t>
  </si>
  <si>
    <t>"výkop vč.pomocného pracovního a odvodňovacího:" 30*2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</si>
  <si>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</si>
  <si>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</si>
  <si>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-1013030886</t>
  </si>
  <si>
    <t>"zpětný zásyp vč. zásypu za opěrnou stěnou a úpravou koryta:" 60</t>
  </si>
  <si>
    <t>274321117</t>
  </si>
  <si>
    <t>Základové konstrukce z betonu železového pásy, prahy, věnce a ostruhy ve výkopu nebo na hlavách pilot C 25/30</t>
  </si>
  <si>
    <t>1839417688</t>
  </si>
  <si>
    <t>0,8*1,256*4,571*2</t>
  </si>
  <si>
    <t>317171126</t>
  </si>
  <si>
    <t>Kotvení monolitického betonu římsy do mostovky kotvou do vývrtu</t>
  </si>
  <si>
    <t>CS ÚRS 2017 01</t>
  </si>
  <si>
    <t>1207308589</t>
  </si>
  <si>
    <t>9*2</t>
  </si>
  <si>
    <t>590100101</t>
  </si>
  <si>
    <t>kotva římsy ve vývrtu</t>
  </si>
  <si>
    <t>982756322</t>
  </si>
  <si>
    <t>317321118</t>
  </si>
  <si>
    <t>Římsy ze železového betonu C 30/37</t>
  </si>
  <si>
    <t>-2097437302</t>
  </si>
  <si>
    <t>0,3*5,3*2+0,25*4</t>
  </si>
  <si>
    <t>317353121</t>
  </si>
  <si>
    <t>Bednění mostní římsy zřízení všech tvarů</t>
  </si>
  <si>
    <t>14523984</t>
  </si>
  <si>
    <t>(2,72-1)*5,3*2+0,75*0,61*4++2,4*4</t>
  </si>
  <si>
    <t>317353193</t>
  </si>
  <si>
    <t>Bednění mostní římsy Příplatek k ceně za bednění oblé plochy, poloměru do 1,5 m</t>
  </si>
  <si>
    <t>-2134056458</t>
  </si>
  <si>
    <t>(2,72-1)*1,5*4+9,6</t>
  </si>
  <si>
    <t>317353221</t>
  </si>
  <si>
    <t>Bednění mostní římsy odstranění všech tvarů</t>
  </si>
  <si>
    <t>-1082201681</t>
  </si>
  <si>
    <t>317361116</t>
  </si>
  <si>
    <t>Výztuž mostních železobetonových říms z betonářské oceli 10 505 (R) nebo BSt 500</t>
  </si>
  <si>
    <t>-535139359</t>
  </si>
  <si>
    <t>"D122h:"(151,2+50,4+87+102,08)*0,0011</t>
  </si>
  <si>
    <t>"D122ch:"(53,28+17,76+24+20,8)*0,0011</t>
  </si>
  <si>
    <t>317661132</t>
  </si>
  <si>
    <t>Výplň spár monolitické římsy tmelem silikonovým, spára šířky přes 15 do 40 mm</t>
  </si>
  <si>
    <t>22603640</t>
  </si>
  <si>
    <t>6,7*2</t>
  </si>
  <si>
    <t>334323117</t>
  </si>
  <si>
    <t>Mostní opěry a úložné prahy z betonu železového C 25/30</t>
  </si>
  <si>
    <t>-1838781933</t>
  </si>
  <si>
    <t>0,4*1,29*(4,571*2+0,5*4)</t>
  </si>
  <si>
    <t>334351115</t>
  </si>
  <si>
    <t>Bednění mostních opěr a úložných prahů ze systémového bednění zřízení z palubek, pro železobeton</t>
  </si>
  <si>
    <t>-619830583</t>
  </si>
  <si>
    <t>1,29*(4,571*2+0,971*2+0,5*2)*2</t>
  </si>
  <si>
    <t>334351214</t>
  </si>
  <si>
    <t>Bednění mostních opěr a úložných prahů ze systémového bednění odstranění z palubek</t>
  </si>
  <si>
    <t>210096467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</si>
  <si>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</si>
  <si>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</si>
  <si>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-1429499754</t>
  </si>
  <si>
    <t>"D122i:"(215,28+101,2+65,32+163,68+107,76+275+58,8+100,8+75,2+51,48+40,16+23,04+57,68+18,56)*0,0011</t>
  </si>
  <si>
    <t>Vodorovné konstrukce</t>
  </si>
  <si>
    <t>421321128</t>
  </si>
  <si>
    <t>Mostní železobetonové nosné konstrukce deskové nebo klenbové, trámové, ostatní deskové, z betonu C 30/37</t>
  </si>
  <si>
    <t>46097868</t>
  </si>
  <si>
    <t>0,325*4,262*4,57</t>
  </si>
  <si>
    <t>421351112</t>
  </si>
  <si>
    <t>Bednění deskových konstrukcí mostů z betonu železového nebo předpjatého zřízení desky</t>
  </si>
  <si>
    <t>-772461699</t>
  </si>
  <si>
    <t>3,35*4</t>
  </si>
  <si>
    <t>421351131</t>
  </si>
  <si>
    <t>Bednění deskových konstrukcí mostů z betonu železového nebo předpjatého zřízení boční stěny výšky do 350 mm</t>
  </si>
  <si>
    <t>1597549432</t>
  </si>
  <si>
    <t>0,305*(4,262*2+4,57*2)</t>
  </si>
  <si>
    <t>421351212</t>
  </si>
  <si>
    <t>Bednění deskových konstrukcí mostů z betonu železového nebo předpjatého odstranění přechodové desky</t>
  </si>
  <si>
    <t>886024941</t>
  </si>
  <si>
    <t>421351231</t>
  </si>
  <si>
    <t>Bednění deskových konstrukcí mostů z betonu železového nebo předpjatého odstranění boční stěny výšky do 350 mm</t>
  </si>
  <si>
    <t>-2112059569</t>
  </si>
  <si>
    <t>421361226</t>
  </si>
  <si>
    <t>Výztuž deskových konstrukcí z betonářské oceli 10 505 (R) nebo BSt 500 deskového mostu</t>
  </si>
  <si>
    <t>-1552736857</t>
  </si>
  <si>
    <t>"D122j:"(58,38+41,7+99+83,72+58,38+41,7+99+79,2+59,8+61,2)*0,0011</t>
  </si>
  <si>
    <t>576133211</t>
  </si>
  <si>
    <t>Asfaltový koberec mastixový SMA 11 (AKMS) s rozprostřením a se zhutněním v pruhu šířky do 3 m, po zhutnění tl. 40 mm</t>
  </si>
  <si>
    <t>-468724193</t>
  </si>
  <si>
    <t>578143133</t>
  </si>
  <si>
    <t>Litý asfalt MA 11 (LAS) s rozprostřením z modifikovaného asfaltu v pruhu šířky do 3 m tl. 40 mm</t>
  </si>
  <si>
    <t>954526039</t>
  </si>
  <si>
    <t>3,4*4,26</t>
  </si>
  <si>
    <t>597161111</t>
  </si>
  <si>
    <t>Rigol dlážděný do lože z betonu prostého tl. 100 mm, s vyplněním a zatřením spár cementovou maltou z lomového kamene tl. do 250 mm</t>
  </si>
  <si>
    <t>62414225</t>
  </si>
  <si>
    <t>"zpevnění kolem nových oěr:" 15</t>
  </si>
  <si>
    <t>Úpravy povrchů, podlahy a osazování výplní</t>
  </si>
  <si>
    <t>628611101</t>
  </si>
  <si>
    <t>Nátěr mostních betonových konstrukcí epoxidový 1x impregnační OS-A</t>
  </si>
  <si>
    <t>1890780424</t>
  </si>
  <si>
    <t>1,29*(4,571*2+0,971*4)+3,35*4,571</t>
  </si>
  <si>
    <t>26</t>
  </si>
  <si>
    <t>62861111r1</t>
  </si>
  <si>
    <t>Nátěr mostních betonových konstrukcí hydrofobní 2x OS-F</t>
  </si>
  <si>
    <t>-877545786</t>
  </si>
  <si>
    <t>1,86*5,3*2+0,5*4</t>
  </si>
  <si>
    <t>27</t>
  </si>
  <si>
    <t>9319411R2</t>
  </si>
  <si>
    <t>Prosté elastomerové ložisko tl.20mm, průběžné š.200mm</t>
  </si>
  <si>
    <t>-1241563484</t>
  </si>
  <si>
    <t>4,571*2+0,5*4</t>
  </si>
  <si>
    <t>28</t>
  </si>
  <si>
    <t>953961115</t>
  </si>
  <si>
    <t>Kotvy chemické s vyvrtáním otvoru do betonu, železobetonu nebo tvrdého kamene tmel, velikost M 20, hloubka 170 mm</t>
  </si>
  <si>
    <t>633177257</t>
  </si>
  <si>
    <t>"pro zábradlí:"4*6</t>
  </si>
  <si>
    <t>29</t>
  </si>
  <si>
    <t>953965131</t>
  </si>
  <si>
    <t>Kotvy chemické s vyvrtáním otvoru kotevní šrouby pro chemické kotvy, velikost M 16, délka 190 mm</t>
  </si>
  <si>
    <t>-1805993853</t>
  </si>
  <si>
    <t>30</t>
  </si>
  <si>
    <t>9539652R1</t>
  </si>
  <si>
    <t>Podlití patní desky plastmaltou tl cca 10mm</t>
  </si>
  <si>
    <t>-378454670</t>
  </si>
  <si>
    <t>0,24*0,24*6</t>
  </si>
  <si>
    <t>31</t>
  </si>
  <si>
    <t>614766057</t>
  </si>
  <si>
    <t>711</t>
  </si>
  <si>
    <t>Izolace proti vodě, vlhkosti a plynům</t>
  </si>
  <si>
    <t>32</t>
  </si>
  <si>
    <t>71131100R1</t>
  </si>
  <si>
    <t>Provedení izolace mostovek - nátěrem penetračně adhezním (vč.dodávky materiálu)</t>
  </si>
  <si>
    <t>756289901</t>
  </si>
  <si>
    <t>0,4*(4,571*2+0,5*4)+0,6*(4,571*2+0,5*8)</t>
  </si>
  <si>
    <t>4,57*4,262</t>
  </si>
  <si>
    <t>33</t>
  </si>
  <si>
    <t>711341564</t>
  </si>
  <si>
    <t>Provedení izolace mostovek pásy přitavením NAIP</t>
  </si>
  <si>
    <t>845959107</t>
  </si>
  <si>
    <t>34</t>
  </si>
  <si>
    <t>628560021</t>
  </si>
  <si>
    <t>pás asfaltovaný modifikovaný nosná vložka hliníková folie a skelná rohož, tl3,5mm</t>
  </si>
  <si>
    <t>-970483336</t>
  </si>
  <si>
    <t>31,819*1,25 'Přepočtené koeficientem množství</t>
  </si>
  <si>
    <t>35</t>
  </si>
  <si>
    <t>998711101</t>
  </si>
  <si>
    <t>Přesun hmot pro izolace proti vodě, vlhkosti a plynům stanovený z hmotnosti přesunovaného materiálu vodorovná dopravní vzdálenost do 50 m v objektech výšky do 6 m</t>
  </si>
  <si>
    <t>1264751388</t>
  </si>
  <si>
    <t>36</t>
  </si>
  <si>
    <t>764400110</t>
  </si>
  <si>
    <t>Zábradlí - ocelová konstrukce dle výkresu D.1.2.2.g, vč.nátěru (1xzáklad+2xvrchní syntetický)</t>
  </si>
  <si>
    <t>1879145063</t>
  </si>
  <si>
    <t>plCesty</t>
  </si>
  <si>
    <t>79,3</t>
  </si>
  <si>
    <t>05 - SO 05 Zpevněné plochy</t>
  </si>
  <si>
    <t>1636509</t>
  </si>
  <si>
    <t>"patka pro dopravní sloupek:" 0,15*2</t>
  </si>
  <si>
    <t>"v případě poškotení stáv.kanal.potrubí:" 0,6*0,6*9,5</t>
  </si>
  <si>
    <t>742936666</t>
  </si>
  <si>
    <t>"odtěžení pro nové vrstvy:" ((0,45+0,125)/2)*(46,5+32,8)</t>
  </si>
  <si>
    <t>16270110R0</t>
  </si>
  <si>
    <t>Vodorovné přemístění výkopku/sypaniny z horniny tř. 1 až 4 na místo skládky</t>
  </si>
  <si>
    <t>947427531</t>
  </si>
  <si>
    <t>171201201</t>
  </si>
  <si>
    <t>Uložení sypaniny na skládky</t>
  </si>
  <si>
    <t>1502345321</t>
  </si>
  <si>
    <t>1712012R1</t>
  </si>
  <si>
    <t>Poplatek za skládku - hlušina</t>
  </si>
  <si>
    <t>705997434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</si>
  <si>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</si>
  <si>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</si>
  <si>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828090365</t>
  </si>
  <si>
    <t>-1943270246</t>
  </si>
  <si>
    <t>3,42*2 'Přepočtené koeficientem množství</t>
  </si>
  <si>
    <t>275313511</t>
  </si>
  <si>
    <t>Základy z betonu prostého patky a bloky z betonu kamenem neprokládaného tř. C 12/15</t>
  </si>
  <si>
    <t>-1135456476</t>
  </si>
  <si>
    <t>564851111</t>
  </si>
  <si>
    <t>Podklad ze štěrkodrti ŠD s rozprostřením a zhutněním, po zhutnění tl. 150 mm</t>
  </si>
  <si>
    <t>-1612571072</t>
  </si>
  <si>
    <t>plCesty*2</t>
  </si>
  <si>
    <t>565146111</t>
  </si>
  <si>
    <t>Asfaltový beton vrstva podkladní ACP 22 (obalované kamenivo hrubozrnné - OKH) s rozprostřením a zhutněním v pruhu šířky do 3 m, po zhutnění tl. 60 mm</t>
  </si>
  <si>
    <t>-2033445304</t>
  </si>
  <si>
    <t>573211107</t>
  </si>
  <si>
    <t>Postřik spojovací PS bez posypu kamenivem z asfaltu silničního, v množství 0,30 kg/m2</t>
  </si>
  <si>
    <t>-1833078263</t>
  </si>
  <si>
    <t>573211109</t>
  </si>
  <si>
    <t>Postřik spojovací PS bez posypu kamenivem z asfaltu silničního, v množství 0,50 kg/m2</t>
  </si>
  <si>
    <t>1763049258</t>
  </si>
  <si>
    <t>577134131</t>
  </si>
  <si>
    <t>Asfaltový beton vrstva obrusná ACO 11 (ABS) s rozprostřením a se zhutněním z modifikovaného asfaltu v pruhu šířky do 3 m, po zhutnění tl. 40 mm</t>
  </si>
  <si>
    <t>-1720585172</t>
  </si>
  <si>
    <t>46,5+32,8</t>
  </si>
  <si>
    <t>871365231</t>
  </si>
  <si>
    <t>Kanalizační potrubí z tvrdého PVC v otevřeném výkopu ve sklonu do 20 %, hladkého plnostěnného jednovrstvého, tuhost třídy SN 10 DN 250</t>
  </si>
  <si>
    <t>1017681355</t>
  </si>
  <si>
    <t>"předpoklad výměny stávajícího potrubí:" 8</t>
  </si>
  <si>
    <t>871365811</t>
  </si>
  <si>
    <t>Bourání stávajícího potrubí z PVC nebo polypropylenu PP v otevřeném výkopu DN přes 150 do 250</t>
  </si>
  <si>
    <t>1686780358</t>
  </si>
  <si>
    <t>914111112</t>
  </si>
  <si>
    <t>Montáž svislé dopravní značky základní velikosti do 1 m2 páskováním na sloupy</t>
  </si>
  <si>
    <t>536711066</t>
  </si>
  <si>
    <t>404440501</t>
  </si>
  <si>
    <t xml:space="preserve">značka dopravní svislá B13 FeZn </t>
  </si>
  <si>
    <t>-259550602</t>
  </si>
  <si>
    <t>914511111</t>
  </si>
  <si>
    <t>Montáž sloupku dopravních značek délky do 3,5 m do betonového základu</t>
  </si>
  <si>
    <t>1777831172</t>
  </si>
  <si>
    <t>40445230</t>
  </si>
  <si>
    <t>sloupek pro dopravní značku Zn D 70mm v 3,5m</t>
  </si>
  <si>
    <t>-1450283255</t>
  </si>
  <si>
    <t>40445254</t>
  </si>
  <si>
    <t>víčko plastové na sloupek D 70mm</t>
  </si>
  <si>
    <t>-1223964593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</si>
  <si>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</si>
  <si>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</si>
  <si>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254217783</t>
  </si>
  <si>
    <t>11+1+4</t>
  </si>
  <si>
    <t>59217023</t>
  </si>
  <si>
    <t>obrubník betonový chodníkový 1000x150x250mm</t>
  </si>
  <si>
    <t>-1249986706</t>
  </si>
  <si>
    <t>1*2+1*3+1*6</t>
  </si>
  <si>
    <t>59217030</t>
  </si>
  <si>
    <t>obrubník betonový silniční přechodový 1000x150x150-250mm</t>
  </si>
  <si>
    <t>1709790295</t>
  </si>
  <si>
    <t>59217035</t>
  </si>
  <si>
    <t>obrubník betonový obloukový vnější 780x150x250mm</t>
  </si>
  <si>
    <t>-34666304</t>
  </si>
  <si>
    <t>0,8+0,8*2+0,8*2</t>
  </si>
  <si>
    <t>916921191</t>
  </si>
  <si>
    <t>Monolitické příkopové žlaby, rigoly, krajníky nebo obrubníky Příplatek k cenám za provedení oblouku poloměru do 20 m</t>
  </si>
  <si>
    <t>-1174580725</t>
  </si>
  <si>
    <t>-293200318</t>
  </si>
  <si>
    <t>1213667433</t>
  </si>
  <si>
    <t>958515142</t>
  </si>
  <si>
    <t>998225111</t>
  </si>
  <si>
    <t>Přesun hmot pro komunikace s krytem z kameniva, monolitickým betonovým nebo živičným dopravní vzdálenost do 200 m jakékoliv délky objektu</t>
  </si>
  <si>
    <t>1420896496</t>
  </si>
  <si>
    <t>06 - Vedlejší a doplńkové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</si>
  <si>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</si>
  <si>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</si>
  <si>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</si>
  <si>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</si>
  <si>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</si>
  <si>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</si>
  <si>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</si>
  <si>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</si>
  <si>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</si>
  <si>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013254004</t>
  </si>
  <si>
    <t xml:space="preserve">Textová a fotografická dokumentace původního stavu koryta </t>
  </si>
  <si>
    <t>1024</t>
  </si>
  <si>
    <t>1604459902</t>
  </si>
  <si>
    <t>VRN3</t>
  </si>
  <si>
    <t>Zařízení staveniště</t>
  </si>
  <si>
    <t>030001001</t>
  </si>
  <si>
    <t>Zařízení staveniště (zřízení, pronájem, odstranění)</t>
  </si>
  <si>
    <t>-1375998740</t>
  </si>
  <si>
    <t>030001002</t>
  </si>
  <si>
    <t>Dočasné dopravní značení (jednostranné označení )</t>
  </si>
  <si>
    <t>-46630075</t>
  </si>
  <si>
    <t>VRN4</t>
  </si>
  <si>
    <t>Inženýrská činnost</t>
  </si>
  <si>
    <t>042503061</t>
  </si>
  <si>
    <t>Povodňový a havarijní plán</t>
  </si>
  <si>
    <t>-2121803240</t>
  </si>
  <si>
    <t>049203100</t>
  </si>
  <si>
    <t>Inženýrská činnost inženýrská činnost ostatní Náklady na dílenskou dokumentaci (dle zvyklostí zhotovitele)</t>
  </si>
  <si>
    <t>-2084972149</t>
  </si>
  <si>
    <t>VRN9</t>
  </si>
  <si>
    <t>Ostatní náklady</t>
  </si>
  <si>
    <t>090001002</t>
  </si>
  <si>
    <t>Ostatní náklady zhotovitele (např.doprava/ubytování pracovníků, dopravné subdodavatelů, přeprava strojů .. a jiné...)</t>
  </si>
  <si>
    <t>484819664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</si>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</sst>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1"/>
      <c r="AQ5" s="21"/>
      <c r="AR5" s="19"/>
      <c r="BE5" s="31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1"/>
      <c r="AQ6" s="21"/>
      <c r="AR6" s="19"/>
      <c r="BE6" s="31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19"/>
      <c r="BS7" s="16" t="s">
        <v>6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1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9"/>
      <c r="BS9" s="16" t="s">
        <v>6</v>
      </c>
    </row>
    <row r="10" spans="1:74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19"/>
      <c r="BS10" s="16" t="s">
        <v>6</v>
      </c>
    </row>
    <row r="11" spans="1:74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1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9"/>
      <c r="BS12" s="16" t="s">
        <v>6</v>
      </c>
    </row>
    <row r="13" spans="1:74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31</v>
      </c>
      <c r="AO13" s="21"/>
      <c r="AP13" s="21"/>
      <c r="AQ13" s="21"/>
      <c r="AR13" s="19"/>
      <c r="BE13" s="319"/>
      <c r="BS13" s="16" t="s">
        <v>6</v>
      </c>
    </row>
    <row r="14" spans="1:74" ht="11.25">
      <c r="B14" s="20"/>
      <c r="C14" s="21"/>
      <c r="D14" s="21"/>
      <c r="E14" s="341" t="s">
        <v>31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31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9"/>
      <c r="BS15" s="16" t="s">
        <v>4</v>
      </c>
    </row>
    <row r="16" spans="1:74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19"/>
      <c r="BS16" s="16" t="s">
        <v>4</v>
      </c>
    </row>
    <row r="17" spans="2:7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19"/>
      <c r="BS17" s="16" t="s">
        <v>34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9"/>
      <c r="BS18" s="16" t="s">
        <v>6</v>
      </c>
    </row>
    <row r="19" spans="2:7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19"/>
      <c r="BS19" s="16" t="s">
        <v>6</v>
      </c>
    </row>
    <row r="20" spans="2:7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19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9"/>
    </row>
    <row r="22" spans="2:7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9"/>
    </row>
    <row r="23" spans="2:71" ht="45" customHeight="1">
      <c r="B23" s="20"/>
      <c r="C23" s="21"/>
      <c r="D23" s="21"/>
      <c r="E23" s="343" t="s">
        <v>38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1"/>
      <c r="AP23" s="21"/>
      <c r="AQ23" s="21"/>
      <c r="AR23" s="19"/>
      <c r="BE23" s="31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9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0">
        <f>ROUND(AG54,2)</f>
        <v>0</v>
      </c>
      <c r="AL26" s="321"/>
      <c r="AM26" s="321"/>
      <c r="AN26" s="321"/>
      <c r="AO26" s="321"/>
      <c r="AP26" s="34"/>
      <c r="AQ26" s="34"/>
      <c r="AR26" s="37"/>
      <c r="BE26" s="31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9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4" t="s">
        <v>40</v>
      </c>
      <c r="M28" s="344"/>
      <c r="N28" s="344"/>
      <c r="O28" s="344"/>
      <c r="P28" s="344"/>
      <c r="Q28" s="34"/>
      <c r="R28" s="34"/>
      <c r="S28" s="34"/>
      <c r="T28" s="34"/>
      <c r="U28" s="34"/>
      <c r="V28" s="34"/>
      <c r="W28" s="344" t="s">
        <v>41</v>
      </c>
      <c r="X28" s="344"/>
      <c r="Y28" s="344"/>
      <c r="Z28" s="344"/>
      <c r="AA28" s="344"/>
      <c r="AB28" s="344"/>
      <c r="AC28" s="344"/>
      <c r="AD28" s="344"/>
      <c r="AE28" s="344"/>
      <c r="AF28" s="34"/>
      <c r="AG28" s="34"/>
      <c r="AH28" s="34"/>
      <c r="AI28" s="34"/>
      <c r="AJ28" s="34"/>
      <c r="AK28" s="344" t="s">
        <v>42</v>
      </c>
      <c r="AL28" s="344"/>
      <c r="AM28" s="344"/>
      <c r="AN28" s="344"/>
      <c r="AO28" s="344"/>
      <c r="AP28" s="34"/>
      <c r="AQ28" s="34"/>
      <c r="AR28" s="37"/>
      <c r="BE28" s="319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345">
        <v>0.21</v>
      </c>
      <c r="M29" s="317"/>
      <c r="N29" s="317"/>
      <c r="O29" s="317"/>
      <c r="P29" s="317"/>
      <c r="Q29" s="39"/>
      <c r="R29" s="39"/>
      <c r="S29" s="39"/>
      <c r="T29" s="39"/>
      <c r="U29" s="39"/>
      <c r="V29" s="39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39"/>
      <c r="AG29" s="39"/>
      <c r="AH29" s="39"/>
      <c r="AI29" s="39"/>
      <c r="AJ29" s="39"/>
      <c r="AK29" s="316">
        <f>ROUND(AV54, 2)</f>
        <v>0</v>
      </c>
      <c r="AL29" s="317"/>
      <c r="AM29" s="317"/>
      <c r="AN29" s="317"/>
      <c r="AO29" s="317"/>
      <c r="AP29" s="39"/>
      <c r="AQ29" s="39"/>
      <c r="AR29" s="40"/>
      <c r="BE29" s="319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345">
        <v>0.15</v>
      </c>
      <c r="M30" s="317"/>
      <c r="N30" s="317"/>
      <c r="O30" s="317"/>
      <c r="P30" s="317"/>
      <c r="Q30" s="39"/>
      <c r="R30" s="39"/>
      <c r="S30" s="39"/>
      <c r="T30" s="39"/>
      <c r="U30" s="39"/>
      <c r="V30" s="39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39"/>
      <c r="AG30" s="39"/>
      <c r="AH30" s="39"/>
      <c r="AI30" s="39"/>
      <c r="AJ30" s="39"/>
      <c r="AK30" s="316">
        <f>ROUND(AW54, 2)</f>
        <v>0</v>
      </c>
      <c r="AL30" s="317"/>
      <c r="AM30" s="317"/>
      <c r="AN30" s="317"/>
      <c r="AO30" s="317"/>
      <c r="AP30" s="39"/>
      <c r="AQ30" s="39"/>
      <c r="AR30" s="40"/>
      <c r="BE30" s="319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345">
        <v>0.21</v>
      </c>
      <c r="M31" s="317"/>
      <c r="N31" s="317"/>
      <c r="O31" s="317"/>
      <c r="P31" s="317"/>
      <c r="Q31" s="39"/>
      <c r="R31" s="39"/>
      <c r="S31" s="39"/>
      <c r="T31" s="39"/>
      <c r="U31" s="39"/>
      <c r="V31" s="39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39"/>
      <c r="AG31" s="39"/>
      <c r="AH31" s="39"/>
      <c r="AI31" s="39"/>
      <c r="AJ31" s="39"/>
      <c r="AK31" s="316">
        <v>0</v>
      </c>
      <c r="AL31" s="317"/>
      <c r="AM31" s="317"/>
      <c r="AN31" s="317"/>
      <c r="AO31" s="317"/>
      <c r="AP31" s="39"/>
      <c r="AQ31" s="39"/>
      <c r="AR31" s="40"/>
      <c r="BE31" s="319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345">
        <v>0.15</v>
      </c>
      <c r="M32" s="317"/>
      <c r="N32" s="317"/>
      <c r="O32" s="317"/>
      <c r="P32" s="317"/>
      <c r="Q32" s="39"/>
      <c r="R32" s="39"/>
      <c r="S32" s="39"/>
      <c r="T32" s="39"/>
      <c r="U32" s="39"/>
      <c r="V32" s="39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39"/>
      <c r="AG32" s="39"/>
      <c r="AH32" s="39"/>
      <c r="AI32" s="39"/>
      <c r="AJ32" s="39"/>
      <c r="AK32" s="316">
        <v>0</v>
      </c>
      <c r="AL32" s="317"/>
      <c r="AM32" s="317"/>
      <c r="AN32" s="317"/>
      <c r="AO32" s="317"/>
      <c r="AP32" s="39"/>
      <c r="AQ32" s="39"/>
      <c r="AR32" s="40"/>
      <c r="BE32" s="319"/>
    </row>
    <row r="33" spans="2:44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345">
        <v>0</v>
      </c>
      <c r="M33" s="317"/>
      <c r="N33" s="317"/>
      <c r="O33" s="317"/>
      <c r="P33" s="317"/>
      <c r="Q33" s="39"/>
      <c r="R33" s="39"/>
      <c r="S33" s="39"/>
      <c r="T33" s="39"/>
      <c r="U33" s="39"/>
      <c r="V33" s="39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39"/>
      <c r="AG33" s="39"/>
      <c r="AH33" s="39"/>
      <c r="AI33" s="39"/>
      <c r="AJ33" s="39"/>
      <c r="AK33" s="316">
        <v>0</v>
      </c>
      <c r="AL33" s="317"/>
      <c r="AM33" s="317"/>
      <c r="AN33" s="317"/>
      <c r="AO33" s="317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322" t="s">
        <v>51</v>
      </c>
      <c r="Y35" s="323"/>
      <c r="Z35" s="323"/>
      <c r="AA35" s="323"/>
      <c r="AB35" s="323"/>
      <c r="AC35" s="43"/>
      <c r="AD35" s="43"/>
      <c r="AE35" s="43"/>
      <c r="AF35" s="43"/>
      <c r="AG35" s="43"/>
      <c r="AH35" s="43"/>
      <c r="AI35" s="43"/>
      <c r="AJ35" s="43"/>
      <c r="AK35" s="324">
        <f>SUM(AK26:AK33)</f>
        <v>0</v>
      </c>
      <c r="AL35" s="323"/>
      <c r="AM35" s="323"/>
      <c r="AN35" s="323"/>
      <c r="AO35" s="325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1904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35" t="str">
        <f>K6</f>
        <v>Oprava přemostění Vápenického potoka - V2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1"/>
      <c r="AQ45" s="51"/>
      <c r="AR45" s="52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337" t="str">
        <f>IF(AN8= "","",AN8)</f>
        <v>28. 1. 2019</v>
      </c>
      <c r="AN47" s="337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24.95" customHeight="1">
      <c r="B49" s="33"/>
      <c r="C49" s="28" t="s">
        <v>26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Vrchlabí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32</v>
      </c>
      <c r="AJ49" s="34"/>
      <c r="AK49" s="34"/>
      <c r="AL49" s="34"/>
      <c r="AM49" s="333" t="str">
        <f>IF(E17="","",E17)</f>
        <v>Ing. J.Chaloupský Trutnov, Jan Hofman</v>
      </c>
      <c r="AN49" s="334"/>
      <c r="AO49" s="334"/>
      <c r="AP49" s="334"/>
      <c r="AQ49" s="34"/>
      <c r="AR49" s="37"/>
      <c r="AS49" s="327" t="s">
        <v>53</v>
      </c>
      <c r="AT49" s="328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35</v>
      </c>
      <c r="AJ50" s="34"/>
      <c r="AK50" s="34"/>
      <c r="AL50" s="34"/>
      <c r="AM50" s="333" t="str">
        <f>IF(E20="","",E20)</f>
        <v>Ing.Jiřičková</v>
      </c>
      <c r="AN50" s="334"/>
      <c r="AO50" s="334"/>
      <c r="AP50" s="334"/>
      <c r="AQ50" s="34"/>
      <c r="AR50" s="37"/>
      <c r="AS50" s="329"/>
      <c r="AT50" s="330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31"/>
      <c r="AT51" s="332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353" t="s">
        <v>54</v>
      </c>
      <c r="D52" s="347"/>
      <c r="E52" s="347"/>
      <c r="F52" s="347"/>
      <c r="G52" s="347"/>
      <c r="H52" s="61"/>
      <c r="I52" s="346" t="s">
        <v>55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8" t="s">
        <v>56</v>
      </c>
      <c r="AH52" s="347"/>
      <c r="AI52" s="347"/>
      <c r="AJ52" s="347"/>
      <c r="AK52" s="347"/>
      <c r="AL52" s="347"/>
      <c r="AM52" s="347"/>
      <c r="AN52" s="346" t="s">
        <v>57</v>
      </c>
      <c r="AO52" s="347"/>
      <c r="AP52" s="347"/>
      <c r="AQ52" s="62" t="s">
        <v>58</v>
      </c>
      <c r="AR52" s="37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51">
        <f>ROUND(SUM(AG55:AG60),2)</f>
        <v>0</v>
      </c>
      <c r="AH54" s="351"/>
      <c r="AI54" s="351"/>
      <c r="AJ54" s="351"/>
      <c r="AK54" s="351"/>
      <c r="AL54" s="351"/>
      <c r="AM54" s="351"/>
      <c r="AN54" s="352">
        <f t="shared" ref="AN54:AN60" si="0">SUM(AG54,AT54)</f>
        <v>0</v>
      </c>
      <c r="AO54" s="352"/>
      <c r="AP54" s="352"/>
      <c r="AQ54" s="73" t="s">
        <v>21</v>
      </c>
      <c r="AR54" s="74"/>
      <c r="AS54" s="75">
        <f>ROUND(SUM(AS55:AS60),2)</f>
        <v>0</v>
      </c>
      <c r="AT54" s="76">
        <f t="shared" ref="AT54:AT60" si="1">ROUND(SUM(AV54:AW54),2)</f>
        <v>0</v>
      </c>
      <c r="AU54" s="77">
        <f>ROUND(SUM(AU55:AU60),5)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ROUND(SUM(AZ55:AZ60),2)</f>
        <v>0</v>
      </c>
      <c r="BA54" s="76">
        <f>ROUND(SUM(BA55:BA60),2)</f>
        <v>0</v>
      </c>
      <c r="BB54" s="76">
        <f>ROUND(SUM(BB55:BB60),2)</f>
        <v>0</v>
      </c>
      <c r="BC54" s="76">
        <f>ROUND(SUM(BC55:BC60),2)</f>
        <v>0</v>
      </c>
      <c r="BD54" s="78">
        <f>ROUND(SUM(BD55:BD60),2)</f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19</v>
      </c>
    </row>
    <row r="55" spans="1:91" s="5" customFormat="1" ht="16.5" customHeight="1">
      <c r="A55" s="81" t="s">
        <v>77</v>
      </c>
      <c r="B55" s="82"/>
      <c r="C55" s="83"/>
      <c r="D55" s="354" t="s">
        <v>78</v>
      </c>
      <c r="E55" s="354"/>
      <c r="F55" s="354"/>
      <c r="G55" s="354"/>
      <c r="H55" s="354"/>
      <c r="I55" s="84"/>
      <c r="J55" s="354" t="s">
        <v>79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49">
        <f>'01 - SO 01 Demolice stáva...'!J30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85" t="s">
        <v>80</v>
      </c>
      <c r="AR55" s="86"/>
      <c r="AS55" s="87">
        <v>0</v>
      </c>
      <c r="AT55" s="88">
        <f t="shared" si="1"/>
        <v>0</v>
      </c>
      <c r="AU55" s="89">
        <f>'01 - SO 01 Demolice stáva...'!P84</f>
        <v>0</v>
      </c>
      <c r="AV55" s="88">
        <f>'01 - SO 01 Demolice stáva...'!J33</f>
        <v>0</v>
      </c>
      <c r="AW55" s="88">
        <f>'01 - SO 01 Demolice stáva...'!J34</f>
        <v>0</v>
      </c>
      <c r="AX55" s="88">
        <f>'01 - SO 01 Demolice stáva...'!J35</f>
        <v>0</v>
      </c>
      <c r="AY55" s="88">
        <f>'01 - SO 01 Demolice stáva...'!J36</f>
        <v>0</v>
      </c>
      <c r="AZ55" s="88">
        <f>'01 - SO 01 Demolice stáva...'!F33</f>
        <v>0</v>
      </c>
      <c r="BA55" s="88">
        <f>'01 - SO 01 Demolice stáva...'!F34</f>
        <v>0</v>
      </c>
      <c r="BB55" s="88">
        <f>'01 - SO 01 Demolice stáva...'!F35</f>
        <v>0</v>
      </c>
      <c r="BC55" s="88">
        <f>'01 - SO 01 Demolice stáva...'!F36</f>
        <v>0</v>
      </c>
      <c r="BD55" s="90">
        <f>'01 - SO 01 Demolice stáva...'!F37</f>
        <v>0</v>
      </c>
      <c r="BT55" s="91" t="s">
        <v>81</v>
      </c>
      <c r="BV55" s="91" t="s">
        <v>75</v>
      </c>
      <c r="BW55" s="91" t="s">
        <v>82</v>
      </c>
      <c r="BX55" s="91" t="s">
        <v>5</v>
      </c>
      <c r="CL55" s="91" t="s">
        <v>19</v>
      </c>
      <c r="CM55" s="91" t="s">
        <v>83</v>
      </c>
    </row>
    <row r="56" spans="1:91" s="5" customFormat="1" ht="27" customHeight="1">
      <c r="A56" s="81" t="s">
        <v>77</v>
      </c>
      <c r="B56" s="82"/>
      <c r="C56" s="83"/>
      <c r="D56" s="354" t="s">
        <v>84</v>
      </c>
      <c r="E56" s="354"/>
      <c r="F56" s="354"/>
      <c r="G56" s="354"/>
      <c r="H56" s="354"/>
      <c r="I56" s="84"/>
      <c r="J56" s="354" t="s">
        <v>85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49">
        <f>'02 - SO 02 Provizorní pře...'!J30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85" t="s">
        <v>80</v>
      </c>
      <c r="AR56" s="86"/>
      <c r="AS56" s="87">
        <v>0</v>
      </c>
      <c r="AT56" s="88">
        <f t="shared" si="1"/>
        <v>0</v>
      </c>
      <c r="AU56" s="89">
        <f>'02 - SO 02 Provizorní pře...'!P85</f>
        <v>0</v>
      </c>
      <c r="AV56" s="88">
        <f>'02 - SO 02 Provizorní pře...'!J33</f>
        <v>0</v>
      </c>
      <c r="AW56" s="88">
        <f>'02 - SO 02 Provizorní pře...'!J34</f>
        <v>0</v>
      </c>
      <c r="AX56" s="88">
        <f>'02 - SO 02 Provizorní pře...'!J35</f>
        <v>0</v>
      </c>
      <c r="AY56" s="88">
        <f>'02 - SO 02 Provizorní pře...'!J36</f>
        <v>0</v>
      </c>
      <c r="AZ56" s="88">
        <f>'02 - SO 02 Provizorní pře...'!F33</f>
        <v>0</v>
      </c>
      <c r="BA56" s="88">
        <f>'02 - SO 02 Provizorní pře...'!F34</f>
        <v>0</v>
      </c>
      <c r="BB56" s="88">
        <f>'02 - SO 02 Provizorní pře...'!F35</f>
        <v>0</v>
      </c>
      <c r="BC56" s="88">
        <f>'02 - SO 02 Provizorní pře...'!F36</f>
        <v>0</v>
      </c>
      <c r="BD56" s="90">
        <f>'02 - SO 02 Provizorní pře...'!F37</f>
        <v>0</v>
      </c>
      <c r="BT56" s="91" t="s">
        <v>81</v>
      </c>
      <c r="BV56" s="91" t="s">
        <v>75</v>
      </c>
      <c r="BW56" s="91" t="s">
        <v>86</v>
      </c>
      <c r="BX56" s="91" t="s">
        <v>5</v>
      </c>
      <c r="CL56" s="91" t="s">
        <v>19</v>
      </c>
      <c r="CM56" s="91" t="s">
        <v>83</v>
      </c>
    </row>
    <row r="57" spans="1:91" s="5" customFormat="1" ht="16.5" customHeight="1">
      <c r="A57" s="81" t="s">
        <v>77</v>
      </c>
      <c r="B57" s="82"/>
      <c r="C57" s="83"/>
      <c r="D57" s="354" t="s">
        <v>87</v>
      </c>
      <c r="E57" s="354"/>
      <c r="F57" s="354"/>
      <c r="G57" s="354"/>
      <c r="H57" s="354"/>
      <c r="I57" s="84"/>
      <c r="J57" s="354" t="s">
        <v>88</v>
      </c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49">
        <f>'03 - SO 03 Přeložka domov...'!J30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85" t="s">
        <v>80</v>
      </c>
      <c r="AR57" s="86"/>
      <c r="AS57" s="87">
        <v>0</v>
      </c>
      <c r="AT57" s="88">
        <f t="shared" si="1"/>
        <v>0</v>
      </c>
      <c r="AU57" s="89">
        <f>'03 - SO 03 Přeložka domov...'!P90</f>
        <v>0</v>
      </c>
      <c r="AV57" s="88">
        <f>'03 - SO 03 Přeložka domov...'!J33</f>
        <v>0</v>
      </c>
      <c r="AW57" s="88">
        <f>'03 - SO 03 Přeložka domov...'!J34</f>
        <v>0</v>
      </c>
      <c r="AX57" s="88">
        <f>'03 - SO 03 Přeložka domov...'!J35</f>
        <v>0</v>
      </c>
      <c r="AY57" s="88">
        <f>'03 - SO 03 Přeložka domov...'!J36</f>
        <v>0</v>
      </c>
      <c r="AZ57" s="88">
        <f>'03 - SO 03 Přeložka domov...'!F33</f>
        <v>0</v>
      </c>
      <c r="BA57" s="88">
        <f>'03 - SO 03 Přeložka domov...'!F34</f>
        <v>0</v>
      </c>
      <c r="BB57" s="88">
        <f>'03 - SO 03 Přeložka domov...'!F35</f>
        <v>0</v>
      </c>
      <c r="BC57" s="88">
        <f>'03 - SO 03 Přeložka domov...'!F36</f>
        <v>0</v>
      </c>
      <c r="BD57" s="90">
        <f>'03 - SO 03 Přeložka domov...'!F37</f>
        <v>0</v>
      </c>
      <c r="BT57" s="91" t="s">
        <v>81</v>
      </c>
      <c r="BV57" s="91" t="s">
        <v>75</v>
      </c>
      <c r="BW57" s="91" t="s">
        <v>89</v>
      </c>
      <c r="BX57" s="91" t="s">
        <v>5</v>
      </c>
      <c r="CL57" s="91" t="s">
        <v>19</v>
      </c>
      <c r="CM57" s="91" t="s">
        <v>83</v>
      </c>
    </row>
    <row r="58" spans="1:91" s="5" customFormat="1" ht="27" customHeight="1">
      <c r="A58" s="81" t="s">
        <v>77</v>
      </c>
      <c r="B58" s="82"/>
      <c r="C58" s="83"/>
      <c r="D58" s="354" t="s">
        <v>90</v>
      </c>
      <c r="E58" s="354"/>
      <c r="F58" s="354"/>
      <c r="G58" s="354"/>
      <c r="H58" s="354"/>
      <c r="I58" s="84"/>
      <c r="J58" s="354" t="s">
        <v>91</v>
      </c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49">
        <f>'04 - SO 04 Železobetonová...'!J30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85" t="s">
        <v>80</v>
      </c>
      <c r="AR58" s="86"/>
      <c r="AS58" s="87">
        <v>0</v>
      </c>
      <c r="AT58" s="88">
        <f t="shared" si="1"/>
        <v>0</v>
      </c>
      <c r="AU58" s="89">
        <f>'04 - SO 04 Železobetonová...'!P91</f>
        <v>0</v>
      </c>
      <c r="AV58" s="88">
        <f>'04 - SO 04 Železobetonová...'!J33</f>
        <v>0</v>
      </c>
      <c r="AW58" s="88">
        <f>'04 - SO 04 Železobetonová...'!J34</f>
        <v>0</v>
      </c>
      <c r="AX58" s="88">
        <f>'04 - SO 04 Železobetonová...'!J35</f>
        <v>0</v>
      </c>
      <c r="AY58" s="88">
        <f>'04 - SO 04 Železobetonová...'!J36</f>
        <v>0</v>
      </c>
      <c r="AZ58" s="88">
        <f>'04 - SO 04 Železobetonová...'!F33</f>
        <v>0</v>
      </c>
      <c r="BA58" s="88">
        <f>'04 - SO 04 Železobetonová...'!F34</f>
        <v>0</v>
      </c>
      <c r="BB58" s="88">
        <f>'04 - SO 04 Železobetonová...'!F35</f>
        <v>0</v>
      </c>
      <c r="BC58" s="88">
        <f>'04 - SO 04 Železobetonová...'!F36</f>
        <v>0</v>
      </c>
      <c r="BD58" s="90">
        <f>'04 - SO 04 Železobetonová...'!F37</f>
        <v>0</v>
      </c>
      <c r="BT58" s="91" t="s">
        <v>81</v>
      </c>
      <c r="BV58" s="91" t="s">
        <v>75</v>
      </c>
      <c r="BW58" s="91" t="s">
        <v>92</v>
      </c>
      <c r="BX58" s="91" t="s">
        <v>5</v>
      </c>
      <c r="CL58" s="91" t="s">
        <v>19</v>
      </c>
      <c r="CM58" s="91" t="s">
        <v>83</v>
      </c>
    </row>
    <row r="59" spans="1:91" s="5" customFormat="1" ht="16.5" customHeight="1">
      <c r="A59" s="81" t="s">
        <v>77</v>
      </c>
      <c r="B59" s="82"/>
      <c r="C59" s="83"/>
      <c r="D59" s="354" t="s">
        <v>93</v>
      </c>
      <c r="E59" s="354"/>
      <c r="F59" s="354"/>
      <c r="G59" s="354"/>
      <c r="H59" s="354"/>
      <c r="I59" s="84"/>
      <c r="J59" s="354" t="s">
        <v>94</v>
      </c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49">
        <f>'05 - SO 05 Zpevněné plochy'!J30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85" t="s">
        <v>80</v>
      </c>
      <c r="AR59" s="86"/>
      <c r="AS59" s="87">
        <v>0</v>
      </c>
      <c r="AT59" s="88">
        <f t="shared" si="1"/>
        <v>0</v>
      </c>
      <c r="AU59" s="89">
        <f>'05 - SO 05 Zpevněné plochy'!P87</f>
        <v>0</v>
      </c>
      <c r="AV59" s="88">
        <f>'05 - SO 05 Zpevněné plochy'!J33</f>
        <v>0</v>
      </c>
      <c r="AW59" s="88">
        <f>'05 - SO 05 Zpevněné plochy'!J34</f>
        <v>0</v>
      </c>
      <c r="AX59" s="88">
        <f>'05 - SO 05 Zpevněné plochy'!J35</f>
        <v>0</v>
      </c>
      <c r="AY59" s="88">
        <f>'05 - SO 05 Zpevněné plochy'!J36</f>
        <v>0</v>
      </c>
      <c r="AZ59" s="88">
        <f>'05 - SO 05 Zpevněné plochy'!F33</f>
        <v>0</v>
      </c>
      <c r="BA59" s="88">
        <f>'05 - SO 05 Zpevněné plochy'!F34</f>
        <v>0</v>
      </c>
      <c r="BB59" s="88">
        <f>'05 - SO 05 Zpevněné plochy'!F35</f>
        <v>0</v>
      </c>
      <c r="BC59" s="88">
        <f>'05 - SO 05 Zpevněné plochy'!F36</f>
        <v>0</v>
      </c>
      <c r="BD59" s="90">
        <f>'05 - SO 05 Zpevněné plochy'!F37</f>
        <v>0</v>
      </c>
      <c r="BT59" s="91" t="s">
        <v>81</v>
      </c>
      <c r="BV59" s="91" t="s">
        <v>75</v>
      </c>
      <c r="BW59" s="91" t="s">
        <v>95</v>
      </c>
      <c r="BX59" s="91" t="s">
        <v>5</v>
      </c>
      <c r="CL59" s="91" t="s">
        <v>19</v>
      </c>
      <c r="CM59" s="91" t="s">
        <v>83</v>
      </c>
    </row>
    <row r="60" spans="1:91" s="5" customFormat="1" ht="16.5" customHeight="1">
      <c r="A60" s="81" t="s">
        <v>77</v>
      </c>
      <c r="B60" s="82"/>
      <c r="C60" s="83"/>
      <c r="D60" s="354" t="s">
        <v>96</v>
      </c>
      <c r="E60" s="354"/>
      <c r="F60" s="354"/>
      <c r="G60" s="354"/>
      <c r="H60" s="354"/>
      <c r="I60" s="84"/>
      <c r="J60" s="354" t="s">
        <v>97</v>
      </c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49">
        <f>'06 - Vedlejší a doplńkové...'!J30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85" t="s">
        <v>80</v>
      </c>
      <c r="AR60" s="86"/>
      <c r="AS60" s="92">
        <v>0</v>
      </c>
      <c r="AT60" s="93">
        <f t="shared" si="1"/>
        <v>0</v>
      </c>
      <c r="AU60" s="94">
        <f>'06 - Vedlejší a doplńkové...'!P84</f>
        <v>0</v>
      </c>
      <c r="AV60" s="93">
        <f>'06 - Vedlejší a doplńkové...'!J33</f>
        <v>0</v>
      </c>
      <c r="AW60" s="93">
        <f>'06 - Vedlejší a doplńkové...'!J34</f>
        <v>0</v>
      </c>
      <c r="AX60" s="93">
        <f>'06 - Vedlejší a doplńkové...'!J35</f>
        <v>0</v>
      </c>
      <c r="AY60" s="93">
        <f>'06 - Vedlejší a doplńkové...'!J36</f>
        <v>0</v>
      </c>
      <c r="AZ60" s="93">
        <f>'06 - Vedlejší a doplńkové...'!F33</f>
        <v>0</v>
      </c>
      <c r="BA60" s="93">
        <f>'06 - Vedlejší a doplńkové...'!F34</f>
        <v>0</v>
      </c>
      <c r="BB60" s="93">
        <f>'06 - Vedlejší a doplńkové...'!F35</f>
        <v>0</v>
      </c>
      <c r="BC60" s="93">
        <f>'06 - Vedlejší a doplńkové...'!F36</f>
        <v>0</v>
      </c>
      <c r="BD60" s="95">
        <f>'06 - Vedlejší a doplńkové...'!F37</f>
        <v>0</v>
      </c>
      <c r="BT60" s="91" t="s">
        <v>81</v>
      </c>
      <c r="BV60" s="91" t="s">
        <v>75</v>
      </c>
      <c r="BW60" s="91" t="s">
        <v>98</v>
      </c>
      <c r="BX60" s="91" t="s">
        <v>5</v>
      </c>
      <c r="CL60" s="91" t="s">
        <v>19</v>
      </c>
      <c r="CM60" s="91" t="s">
        <v>83</v>
      </c>
    </row>
    <row r="61" spans="1:91" s="1" customFormat="1" ht="30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7"/>
    </row>
    <row r="62" spans="1:91" s="1" customFormat="1" ht="6.95" customHeight="1"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37"/>
    </row>
  </sheetData>
  <sheetProtection password="CC35" sheet="1" objects="1" scenarios="1" formatColumns="0" formatRows="0"/>
  <mergeCells count="62">
    <mergeCell ref="D60:H60"/>
    <mergeCell ref="J60:AF60"/>
    <mergeCell ref="D57:H57"/>
    <mergeCell ref="J57:AF57"/>
    <mergeCell ref="D58:H58"/>
    <mergeCell ref="J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AN59:AP59"/>
    <mergeCell ref="AG59:AM59"/>
    <mergeCell ref="AN60:AP60"/>
    <mergeCell ref="AG60:AM60"/>
    <mergeCell ref="AG54:AM54"/>
    <mergeCell ref="AN54:AP54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1 - SO 01 Demolice stáva...'!C2" display="/"/>
    <hyperlink ref="A56" location="'02 - SO 02 Provizorní pře...'!C2" display="/"/>
    <hyperlink ref="A57" location="'03 - SO 03 Přeložka domov...'!C2" display="/"/>
    <hyperlink ref="A58" location="'04 - SO 04 Železobetonová...'!C2" display="/"/>
    <hyperlink ref="A59" location="'05 - SO 05 Zpevněné plochy'!C2" display="/"/>
    <hyperlink ref="A60" location="'06 - Vedlejší a doplńkové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0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82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46" s="1" customFormat="1" ht="12" customHeight="1">
      <c r="B8" s="37"/>
      <c r="D8" s="101" t="s">
        <v>100</v>
      </c>
      <c r="I8" s="102"/>
      <c r="L8" s="37"/>
    </row>
    <row r="9" spans="2:46" s="1" customFormat="1" ht="36.950000000000003" customHeight="1">
      <c r="B9" s="37"/>
      <c r="E9" s="357" t="s">
        <v>101</v>
      </c>
      <c r="F9" s="358"/>
      <c r="G9" s="358"/>
      <c r="H9" s="358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102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ROUND(J84,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ROUND((SUM(BE84:BE108)),  2)</f>
        <v>0</v>
      </c>
      <c r="I33" s="113">
        <v>0.21</v>
      </c>
      <c r="J33" s="112">
        <f>ROUND(((SUM(BE84:BE108))*I33),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ROUND((SUM(BF84:BF108)),  2)</f>
        <v>0</v>
      </c>
      <c r="I34" s="113">
        <v>0.15</v>
      </c>
      <c r="J34" s="112">
        <f>ROUND(((SUM(BF84:BF108))*I34),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ROUND((SUM(BG84:BG108)),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ROUND((SUM(BH84:BH108)),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ROUND((SUM(BI84:BI108)),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01 - SO 01 Demolice stávajícího mostu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7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J.Chaloupský, Trutnov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J84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J85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108</v>
      </c>
      <c r="E61" s="143"/>
      <c r="F61" s="143"/>
      <c r="G61" s="143"/>
      <c r="H61" s="143"/>
      <c r="I61" s="144"/>
      <c r="J61" s="145">
        <f>J86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109</v>
      </c>
      <c r="E62" s="143"/>
      <c r="F62" s="143"/>
      <c r="G62" s="143"/>
      <c r="H62" s="143"/>
      <c r="I62" s="144"/>
      <c r="J62" s="145">
        <f>J90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110</v>
      </c>
      <c r="E63" s="143"/>
      <c r="F63" s="143"/>
      <c r="G63" s="143"/>
      <c r="H63" s="143"/>
      <c r="I63" s="144"/>
      <c r="J63" s="145">
        <f>J95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111</v>
      </c>
      <c r="E64" s="143"/>
      <c r="F64" s="143"/>
      <c r="G64" s="143"/>
      <c r="H64" s="143"/>
      <c r="I64" s="144"/>
      <c r="J64" s="145">
        <f>J102</f>
        <v>0</v>
      </c>
      <c r="K64" s="141"/>
      <c r="L64" s="146"/>
    </row>
    <row r="65" spans="2:12" s="1" customFormat="1" ht="21.75" customHeight="1">
      <c r="B65" s="33"/>
      <c r="C65" s="34"/>
      <c r="D65" s="34"/>
      <c r="E65" s="34"/>
      <c r="F65" s="34"/>
      <c r="G65" s="34"/>
      <c r="H65" s="34"/>
      <c r="I65" s="102"/>
      <c r="J65" s="34"/>
      <c r="K65" s="34"/>
      <c r="L65" s="37"/>
    </row>
    <row r="66" spans="2:12" s="1" customFormat="1" ht="6.95" customHeight="1">
      <c r="B66" s="45"/>
      <c r="C66" s="46"/>
      <c r="D66" s="46"/>
      <c r="E66" s="46"/>
      <c r="F66" s="46"/>
      <c r="G66" s="46"/>
      <c r="H66" s="46"/>
      <c r="I66" s="124"/>
      <c r="J66" s="46"/>
      <c r="K66" s="46"/>
      <c r="L66" s="37"/>
    </row>
    <row r="70" spans="2:12" s="1" customFormat="1" ht="6.95" customHeight="1">
      <c r="B70" s="47"/>
      <c r="C70" s="48"/>
      <c r="D70" s="48"/>
      <c r="E70" s="48"/>
      <c r="F70" s="48"/>
      <c r="G70" s="48"/>
      <c r="H70" s="48"/>
      <c r="I70" s="127"/>
      <c r="J70" s="48"/>
      <c r="K70" s="48"/>
      <c r="L70" s="37"/>
    </row>
    <row r="71" spans="2:12" s="1" customFormat="1" ht="24.95" customHeight="1">
      <c r="B71" s="33"/>
      <c r="C71" s="22" t="s">
        <v>112</v>
      </c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6.95" customHeight="1">
      <c r="B72" s="33"/>
      <c r="C72" s="34"/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2" customHeight="1">
      <c r="B73" s="33"/>
      <c r="C73" s="28" t="s">
        <v>16</v>
      </c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6.5" customHeight="1">
      <c r="B74" s="33"/>
      <c r="C74" s="34"/>
      <c r="D74" s="34"/>
      <c r="E74" s="362" t="str">
        <f>E7</f>
        <v>Oprava přemostění Vápenického potoka - V2</v>
      </c>
      <c r="F74" s="363"/>
      <c r="G74" s="363"/>
      <c r="H74" s="363"/>
      <c r="I74" s="102"/>
      <c r="J74" s="34"/>
      <c r="K74" s="34"/>
      <c r="L74" s="37"/>
    </row>
    <row r="75" spans="2:12" s="1" customFormat="1" ht="12" customHeight="1">
      <c r="B75" s="33"/>
      <c r="C75" s="28" t="s">
        <v>100</v>
      </c>
      <c r="D75" s="34"/>
      <c r="E75" s="34"/>
      <c r="F75" s="34"/>
      <c r="G75" s="34"/>
      <c r="H75" s="34"/>
      <c r="I75" s="102"/>
      <c r="J75" s="34"/>
      <c r="K75" s="34"/>
      <c r="L75" s="37"/>
    </row>
    <row r="76" spans="2:12" s="1" customFormat="1" ht="16.5" customHeight="1">
      <c r="B76" s="33"/>
      <c r="C76" s="34"/>
      <c r="D76" s="34"/>
      <c r="E76" s="335" t="str">
        <f>E9</f>
        <v>01 - SO 01 Demolice stávajícího mostu</v>
      </c>
      <c r="F76" s="334"/>
      <c r="G76" s="334"/>
      <c r="H76" s="334"/>
      <c r="I76" s="102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12" customHeight="1">
      <c r="B78" s="33"/>
      <c r="C78" s="28" t="s">
        <v>22</v>
      </c>
      <c r="D78" s="34"/>
      <c r="E78" s="34"/>
      <c r="F78" s="26" t="str">
        <f>F12</f>
        <v xml:space="preserve"> </v>
      </c>
      <c r="G78" s="34"/>
      <c r="H78" s="34"/>
      <c r="I78" s="103" t="s">
        <v>24</v>
      </c>
      <c r="J78" s="54" t="str">
        <f>IF(J12="","",J12)</f>
        <v>28. 1. 2019</v>
      </c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12" s="1" customFormat="1" ht="13.7" customHeight="1">
      <c r="B80" s="33"/>
      <c r="C80" s="28" t="s">
        <v>26</v>
      </c>
      <c r="D80" s="34"/>
      <c r="E80" s="34"/>
      <c r="F80" s="26" t="str">
        <f>E15</f>
        <v>Město Vrchlabí</v>
      </c>
      <c r="G80" s="34"/>
      <c r="H80" s="34"/>
      <c r="I80" s="103" t="s">
        <v>32</v>
      </c>
      <c r="J80" s="31" t="str">
        <f>E21</f>
        <v>Ing. J.Chaloupský, Trutnov</v>
      </c>
      <c r="K80" s="34"/>
      <c r="L80" s="37"/>
    </row>
    <row r="81" spans="2:65" s="1" customFormat="1" ht="13.7" customHeight="1">
      <c r="B81" s="33"/>
      <c r="C81" s="28" t="s">
        <v>30</v>
      </c>
      <c r="D81" s="34"/>
      <c r="E81" s="34"/>
      <c r="F81" s="26" t="str">
        <f>IF(E18="","",E18)</f>
        <v>Vyplň údaj</v>
      </c>
      <c r="G81" s="34"/>
      <c r="H81" s="34"/>
      <c r="I81" s="103" t="s">
        <v>35</v>
      </c>
      <c r="J81" s="31" t="str">
        <f>E24</f>
        <v>Ing.Jiřičková</v>
      </c>
      <c r="K81" s="34"/>
      <c r="L81" s="37"/>
    </row>
    <row r="82" spans="2:65" s="1" customFormat="1" ht="10.35" customHeight="1">
      <c r="B82" s="33"/>
      <c r="C82" s="34"/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9" customFormat="1" ht="29.25" customHeight="1">
      <c r="B83" s="147"/>
      <c r="C83" s="148" t="s">
        <v>113</v>
      </c>
      <c r="D83" s="149" t="s">
        <v>58</v>
      </c>
      <c r="E83" s="149" t="s">
        <v>54</v>
      </c>
      <c r="F83" s="149" t="s">
        <v>55</v>
      </c>
      <c r="G83" s="149" t="s">
        <v>114</v>
      </c>
      <c r="H83" s="149" t="s">
        <v>115</v>
      </c>
      <c r="I83" s="150" t="s">
        <v>116</v>
      </c>
      <c r="J83" s="149" t="s">
        <v>105</v>
      </c>
      <c r="K83" s="151" t="s">
        <v>117</v>
      </c>
      <c r="L83" s="152"/>
      <c r="M83" s="63" t="s">
        <v>21</v>
      </c>
      <c r="N83" s="64" t="s">
        <v>43</v>
      </c>
      <c r="O83" s="64" t="s">
        <v>118</v>
      </c>
      <c r="P83" s="64" t="s">
        <v>119</v>
      </c>
      <c r="Q83" s="64" t="s">
        <v>120</v>
      </c>
      <c r="R83" s="64" t="s">
        <v>121</v>
      </c>
      <c r="S83" s="64" t="s">
        <v>122</v>
      </c>
      <c r="T83" s="65" t="s">
        <v>123</v>
      </c>
    </row>
    <row r="84" spans="2:65" s="1" customFormat="1" ht="22.9" customHeight="1">
      <c r="B84" s="33"/>
      <c r="C84" s="70" t="s">
        <v>124</v>
      </c>
      <c r="D84" s="34"/>
      <c r="E84" s="34"/>
      <c r="F84" s="34"/>
      <c r="G84" s="34"/>
      <c r="H84" s="34"/>
      <c r="I84" s="102"/>
      <c r="J84" s="153">
        <f>BK84</f>
        <v>0</v>
      </c>
      <c r="K84" s="34"/>
      <c r="L84" s="37"/>
      <c r="M84" s="66"/>
      <c r="N84" s="67"/>
      <c r="O84" s="67"/>
      <c r="P84" s="154">
        <f>P85</f>
        <v>0</v>
      </c>
      <c r="Q84" s="67"/>
      <c r="R84" s="154">
        <f>R85</f>
        <v>1.0155254299999998</v>
      </c>
      <c r="S84" s="67"/>
      <c r="T84" s="155">
        <f>T85</f>
        <v>34.1008</v>
      </c>
      <c r="AT84" s="16" t="s">
        <v>72</v>
      </c>
      <c r="AU84" s="16" t="s">
        <v>106</v>
      </c>
      <c r="BK84" s="156">
        <f>BK85</f>
        <v>0</v>
      </c>
    </row>
    <row r="85" spans="2:65" s="10" customFormat="1" ht="25.9" customHeight="1">
      <c r="B85" s="157"/>
      <c r="C85" s="158"/>
      <c r="D85" s="159" t="s">
        <v>72</v>
      </c>
      <c r="E85" s="160" t="s">
        <v>125</v>
      </c>
      <c r="F85" s="160" t="s">
        <v>126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P86+P90+P95+P102</f>
        <v>0</v>
      </c>
      <c r="Q85" s="165"/>
      <c r="R85" s="166">
        <f>R86+R90+R95+R102</f>
        <v>1.0155254299999998</v>
      </c>
      <c r="S85" s="165"/>
      <c r="T85" s="167">
        <f>T86+T90+T95+T102</f>
        <v>34.1008</v>
      </c>
      <c r="AR85" s="168" t="s">
        <v>81</v>
      </c>
      <c r="AT85" s="169" t="s">
        <v>72</v>
      </c>
      <c r="AU85" s="169" t="s">
        <v>73</v>
      </c>
      <c r="AY85" s="168" t="s">
        <v>127</v>
      </c>
      <c r="BK85" s="170">
        <f>BK86+BK90+BK95+BK102</f>
        <v>0</v>
      </c>
    </row>
    <row r="86" spans="2:65" s="10" customFormat="1" ht="22.9" customHeight="1">
      <c r="B86" s="157"/>
      <c r="C86" s="158"/>
      <c r="D86" s="159" t="s">
        <v>72</v>
      </c>
      <c r="E86" s="171" t="s">
        <v>81</v>
      </c>
      <c r="F86" s="171" t="s">
        <v>128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SUM(P87:P89)</f>
        <v>0</v>
      </c>
      <c r="Q86" s="165"/>
      <c r="R86" s="166">
        <f>SUM(R87:R89)</f>
        <v>0</v>
      </c>
      <c r="S86" s="165"/>
      <c r="T86" s="167">
        <f>SUM(T87:T89)</f>
        <v>14.731200000000001</v>
      </c>
      <c r="AR86" s="168" t="s">
        <v>81</v>
      </c>
      <c r="AT86" s="169" t="s">
        <v>72</v>
      </c>
      <c r="AU86" s="169" t="s">
        <v>81</v>
      </c>
      <c r="AY86" s="168" t="s">
        <v>127</v>
      </c>
      <c r="BK86" s="170">
        <f>SUM(BK87:BK89)</f>
        <v>0</v>
      </c>
    </row>
    <row r="87" spans="2:65" s="1" customFormat="1" ht="16.5" customHeight="1">
      <c r="B87" s="33"/>
      <c r="C87" s="173" t="s">
        <v>81</v>
      </c>
      <c r="D87" s="173" t="s">
        <v>129</v>
      </c>
      <c r="E87" s="174" t="s">
        <v>130</v>
      </c>
      <c r="F87" s="175" t="s">
        <v>131</v>
      </c>
      <c r="G87" s="176" t="s">
        <v>132</v>
      </c>
      <c r="H87" s="177">
        <v>1</v>
      </c>
      <c r="I87" s="178"/>
      <c r="J87" s="179">
        <f>ROUND(I87*H87,2)</f>
        <v>0</v>
      </c>
      <c r="K87" s="175" t="s">
        <v>21</v>
      </c>
      <c r="L87" s="37"/>
      <c r="M87" s="180" t="s">
        <v>21</v>
      </c>
      <c r="N87" s="181" t="s">
        <v>44</v>
      </c>
      <c r="O87" s="59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16" t="s">
        <v>133</v>
      </c>
      <c r="AT87" s="16" t="s">
        <v>129</v>
      </c>
      <c r="AU87" s="16" t="s">
        <v>83</v>
      </c>
      <c r="AY87" s="16" t="s">
        <v>127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81</v>
      </c>
      <c r="BK87" s="184">
        <f>ROUND(I87*H87,2)</f>
        <v>0</v>
      </c>
      <c r="BL87" s="16" t="s">
        <v>133</v>
      </c>
      <c r="BM87" s="16" t="s">
        <v>134</v>
      </c>
    </row>
    <row r="88" spans="2:65" s="1" customFormat="1" ht="22.5" customHeight="1">
      <c r="B88" s="33"/>
      <c r="C88" s="173" t="s">
        <v>83</v>
      </c>
      <c r="D88" s="173" t="s">
        <v>129</v>
      </c>
      <c r="E88" s="174" t="s">
        <v>135</v>
      </c>
      <c r="F88" s="175" t="s">
        <v>136</v>
      </c>
      <c r="G88" s="176" t="s">
        <v>137</v>
      </c>
      <c r="H88" s="177">
        <v>23.76</v>
      </c>
      <c r="I88" s="178"/>
      <c r="J88" s="179">
        <f>ROUND(I88*H88,2)</f>
        <v>0</v>
      </c>
      <c r="K88" s="175" t="s">
        <v>138</v>
      </c>
      <c r="L88" s="37"/>
      <c r="M88" s="180" t="s">
        <v>21</v>
      </c>
      <c r="N88" s="181" t="s">
        <v>44</v>
      </c>
      <c r="O88" s="59"/>
      <c r="P88" s="182">
        <f>O88*H88</f>
        <v>0</v>
      </c>
      <c r="Q88" s="182">
        <v>0</v>
      </c>
      <c r="R88" s="182">
        <f>Q88*H88</f>
        <v>0</v>
      </c>
      <c r="S88" s="182">
        <v>0.62</v>
      </c>
      <c r="T88" s="183">
        <f>S88*H88</f>
        <v>14.731200000000001</v>
      </c>
      <c r="AR88" s="16" t="s">
        <v>133</v>
      </c>
      <c r="AT88" s="16" t="s">
        <v>129</v>
      </c>
      <c r="AU88" s="16" t="s">
        <v>83</v>
      </c>
      <c r="AY88" s="16" t="s">
        <v>127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133</v>
      </c>
      <c r="BM88" s="16" t="s">
        <v>139</v>
      </c>
    </row>
    <row r="89" spans="2:65" s="11" customFormat="1" ht="11.25">
      <c r="B89" s="185"/>
      <c r="C89" s="186"/>
      <c r="D89" s="187" t="s">
        <v>140</v>
      </c>
      <c r="E89" s="188" t="s">
        <v>21</v>
      </c>
      <c r="F89" s="189" t="s">
        <v>141</v>
      </c>
      <c r="G89" s="186"/>
      <c r="H89" s="190">
        <v>23.76</v>
      </c>
      <c r="I89" s="191"/>
      <c r="J89" s="186"/>
      <c r="K89" s="186"/>
      <c r="L89" s="192"/>
      <c r="M89" s="193"/>
      <c r="N89" s="194"/>
      <c r="O89" s="194"/>
      <c r="P89" s="194"/>
      <c r="Q89" s="194"/>
      <c r="R89" s="194"/>
      <c r="S89" s="194"/>
      <c r="T89" s="195"/>
      <c r="AT89" s="196" t="s">
        <v>140</v>
      </c>
      <c r="AU89" s="196" t="s">
        <v>83</v>
      </c>
      <c r="AV89" s="11" t="s">
        <v>83</v>
      </c>
      <c r="AW89" s="11" t="s">
        <v>34</v>
      </c>
      <c r="AX89" s="11" t="s">
        <v>81</v>
      </c>
      <c r="AY89" s="196" t="s">
        <v>127</v>
      </c>
    </row>
    <row r="90" spans="2:65" s="10" customFormat="1" ht="22.9" customHeight="1">
      <c r="B90" s="157"/>
      <c r="C90" s="158"/>
      <c r="D90" s="159" t="s">
        <v>72</v>
      </c>
      <c r="E90" s="171" t="s">
        <v>83</v>
      </c>
      <c r="F90" s="171" t="s">
        <v>142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SUM(P91:P94)</f>
        <v>0</v>
      </c>
      <c r="Q90" s="165"/>
      <c r="R90" s="166">
        <f>SUM(R91:R94)</f>
        <v>1.358E-2</v>
      </c>
      <c r="S90" s="165"/>
      <c r="T90" s="167">
        <f>SUM(T91:T94)</f>
        <v>0</v>
      </c>
      <c r="AR90" s="168" t="s">
        <v>81</v>
      </c>
      <c r="AT90" s="169" t="s">
        <v>72</v>
      </c>
      <c r="AU90" s="169" t="s">
        <v>81</v>
      </c>
      <c r="AY90" s="168" t="s">
        <v>127</v>
      </c>
      <c r="BK90" s="170">
        <f>SUM(BK91:BK94)</f>
        <v>0</v>
      </c>
    </row>
    <row r="91" spans="2:65" s="1" customFormat="1" ht="22.5" customHeight="1">
      <c r="B91" s="33"/>
      <c r="C91" s="173" t="s">
        <v>143</v>
      </c>
      <c r="D91" s="173" t="s">
        <v>129</v>
      </c>
      <c r="E91" s="174" t="s">
        <v>144</v>
      </c>
      <c r="F91" s="175" t="s">
        <v>145</v>
      </c>
      <c r="G91" s="176" t="s">
        <v>137</v>
      </c>
      <c r="H91" s="177">
        <v>28</v>
      </c>
      <c r="I91" s="178"/>
      <c r="J91" s="179">
        <f>ROUND(I91*H91,2)</f>
        <v>0</v>
      </c>
      <c r="K91" s="175" t="s">
        <v>138</v>
      </c>
      <c r="L91" s="37"/>
      <c r="M91" s="180" t="s">
        <v>21</v>
      </c>
      <c r="N91" s="181" t="s">
        <v>44</v>
      </c>
      <c r="O91" s="59"/>
      <c r="P91" s="182">
        <f>O91*H91</f>
        <v>0</v>
      </c>
      <c r="Q91" s="182">
        <v>1.3999999999999999E-4</v>
      </c>
      <c r="R91" s="182">
        <f>Q91*H91</f>
        <v>3.9199999999999999E-3</v>
      </c>
      <c r="S91" s="182">
        <v>0</v>
      </c>
      <c r="T91" s="183">
        <f>S91*H91</f>
        <v>0</v>
      </c>
      <c r="AR91" s="16" t="s">
        <v>133</v>
      </c>
      <c r="AT91" s="16" t="s">
        <v>129</v>
      </c>
      <c r="AU91" s="16" t="s">
        <v>83</v>
      </c>
      <c r="AY91" s="16" t="s">
        <v>127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81</v>
      </c>
      <c r="BK91" s="184">
        <f>ROUND(I91*H91,2)</f>
        <v>0</v>
      </c>
      <c r="BL91" s="16" t="s">
        <v>133</v>
      </c>
      <c r="BM91" s="16" t="s">
        <v>146</v>
      </c>
    </row>
    <row r="92" spans="2:65" s="11" customFormat="1" ht="11.25">
      <c r="B92" s="185"/>
      <c r="C92" s="186"/>
      <c r="D92" s="187" t="s">
        <v>140</v>
      </c>
      <c r="E92" s="188" t="s">
        <v>21</v>
      </c>
      <c r="F92" s="189" t="s">
        <v>147</v>
      </c>
      <c r="G92" s="186"/>
      <c r="H92" s="190">
        <v>28</v>
      </c>
      <c r="I92" s="191"/>
      <c r="J92" s="186"/>
      <c r="K92" s="186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140</v>
      </c>
      <c r="AU92" s="196" t="s">
        <v>83</v>
      </c>
      <c r="AV92" s="11" t="s">
        <v>83</v>
      </c>
      <c r="AW92" s="11" t="s">
        <v>34</v>
      </c>
      <c r="AX92" s="11" t="s">
        <v>81</v>
      </c>
      <c r="AY92" s="196" t="s">
        <v>127</v>
      </c>
    </row>
    <row r="93" spans="2:65" s="1" customFormat="1" ht="16.5" customHeight="1">
      <c r="B93" s="33"/>
      <c r="C93" s="197" t="s">
        <v>133</v>
      </c>
      <c r="D93" s="197" t="s">
        <v>148</v>
      </c>
      <c r="E93" s="198" t="s">
        <v>149</v>
      </c>
      <c r="F93" s="199" t="s">
        <v>150</v>
      </c>
      <c r="G93" s="200" t="s">
        <v>137</v>
      </c>
      <c r="H93" s="201">
        <v>32.200000000000003</v>
      </c>
      <c r="I93" s="202"/>
      <c r="J93" s="203">
        <f>ROUND(I93*H93,2)</f>
        <v>0</v>
      </c>
      <c r="K93" s="199" t="s">
        <v>138</v>
      </c>
      <c r="L93" s="204"/>
      <c r="M93" s="205" t="s">
        <v>21</v>
      </c>
      <c r="N93" s="206" t="s">
        <v>44</v>
      </c>
      <c r="O93" s="59"/>
      <c r="P93" s="182">
        <f>O93*H93</f>
        <v>0</v>
      </c>
      <c r="Q93" s="182">
        <v>2.9999999999999997E-4</v>
      </c>
      <c r="R93" s="182">
        <f>Q93*H93</f>
        <v>9.6600000000000002E-3</v>
      </c>
      <c r="S93" s="182">
        <v>0</v>
      </c>
      <c r="T93" s="183">
        <f>S93*H93</f>
        <v>0</v>
      </c>
      <c r="AR93" s="16" t="s">
        <v>151</v>
      </c>
      <c r="AT93" s="16" t="s">
        <v>148</v>
      </c>
      <c r="AU93" s="16" t="s">
        <v>83</v>
      </c>
      <c r="AY93" s="16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81</v>
      </c>
      <c r="BK93" s="184">
        <f>ROUND(I93*H93,2)</f>
        <v>0</v>
      </c>
      <c r="BL93" s="16" t="s">
        <v>133</v>
      </c>
      <c r="BM93" s="16" t="s">
        <v>152</v>
      </c>
    </row>
    <row r="94" spans="2:65" s="11" customFormat="1" ht="11.25">
      <c r="B94" s="185"/>
      <c r="C94" s="186"/>
      <c r="D94" s="187" t="s">
        <v>140</v>
      </c>
      <c r="E94" s="186"/>
      <c r="F94" s="189" t="s">
        <v>153</v>
      </c>
      <c r="G94" s="186"/>
      <c r="H94" s="190">
        <v>32.200000000000003</v>
      </c>
      <c r="I94" s="191"/>
      <c r="J94" s="186"/>
      <c r="K94" s="186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140</v>
      </c>
      <c r="AU94" s="196" t="s">
        <v>83</v>
      </c>
      <c r="AV94" s="11" t="s">
        <v>83</v>
      </c>
      <c r="AW94" s="11" t="s">
        <v>4</v>
      </c>
      <c r="AX94" s="11" t="s">
        <v>81</v>
      </c>
      <c r="AY94" s="196" t="s">
        <v>127</v>
      </c>
    </row>
    <row r="95" spans="2:65" s="10" customFormat="1" ht="22.9" customHeight="1">
      <c r="B95" s="157"/>
      <c r="C95" s="158"/>
      <c r="D95" s="159" t="s">
        <v>72</v>
      </c>
      <c r="E95" s="171" t="s">
        <v>154</v>
      </c>
      <c r="F95" s="171" t="s">
        <v>155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SUM(P96:P101)</f>
        <v>0</v>
      </c>
      <c r="Q95" s="165"/>
      <c r="R95" s="166">
        <f>SUM(R96:R101)</f>
        <v>1.0019454299999999</v>
      </c>
      <c r="S95" s="165"/>
      <c r="T95" s="167">
        <f>SUM(T96:T101)</f>
        <v>19.369599999999998</v>
      </c>
      <c r="AR95" s="168" t="s">
        <v>81</v>
      </c>
      <c r="AT95" s="169" t="s">
        <v>72</v>
      </c>
      <c r="AU95" s="169" t="s">
        <v>81</v>
      </c>
      <c r="AY95" s="168" t="s">
        <v>127</v>
      </c>
      <c r="BK95" s="170">
        <f>SUM(BK96:BK101)</f>
        <v>0</v>
      </c>
    </row>
    <row r="96" spans="2:65" s="1" customFormat="1" ht="16.5" customHeight="1">
      <c r="B96" s="33"/>
      <c r="C96" s="173" t="s">
        <v>156</v>
      </c>
      <c r="D96" s="173" t="s">
        <v>129</v>
      </c>
      <c r="E96" s="174" t="s">
        <v>157</v>
      </c>
      <c r="F96" s="175" t="s">
        <v>158</v>
      </c>
      <c r="G96" s="176" t="s">
        <v>159</v>
      </c>
      <c r="H96" s="177">
        <v>2.3319999999999999</v>
      </c>
      <c r="I96" s="178"/>
      <c r="J96" s="179">
        <f>ROUND(I96*H96,2)</f>
        <v>0</v>
      </c>
      <c r="K96" s="175" t="s">
        <v>138</v>
      </c>
      <c r="L96" s="37"/>
      <c r="M96" s="180" t="s">
        <v>21</v>
      </c>
      <c r="N96" s="181" t="s">
        <v>44</v>
      </c>
      <c r="O96" s="59"/>
      <c r="P96" s="182">
        <f>O96*H96</f>
        <v>0</v>
      </c>
      <c r="Q96" s="182">
        <v>0.12</v>
      </c>
      <c r="R96" s="182">
        <f>Q96*H96</f>
        <v>0.27983999999999998</v>
      </c>
      <c r="S96" s="182">
        <v>2.2000000000000002</v>
      </c>
      <c r="T96" s="183">
        <f>S96*H96</f>
        <v>5.1303999999999998</v>
      </c>
      <c r="AR96" s="16" t="s">
        <v>133</v>
      </c>
      <c r="AT96" s="16" t="s">
        <v>129</v>
      </c>
      <c r="AU96" s="16" t="s">
        <v>83</v>
      </c>
      <c r="AY96" s="16" t="s">
        <v>127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81</v>
      </c>
      <c r="BK96" s="184">
        <f>ROUND(I96*H96,2)</f>
        <v>0</v>
      </c>
      <c r="BL96" s="16" t="s">
        <v>133</v>
      </c>
      <c r="BM96" s="16" t="s">
        <v>160</v>
      </c>
    </row>
    <row r="97" spans="2:65" s="11" customFormat="1" ht="11.25">
      <c r="B97" s="185"/>
      <c r="C97" s="186"/>
      <c r="D97" s="187" t="s">
        <v>140</v>
      </c>
      <c r="E97" s="188" t="s">
        <v>21</v>
      </c>
      <c r="F97" s="189" t="s">
        <v>161</v>
      </c>
      <c r="G97" s="186"/>
      <c r="H97" s="190">
        <v>2.3319999999999999</v>
      </c>
      <c r="I97" s="191"/>
      <c r="J97" s="186"/>
      <c r="K97" s="186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140</v>
      </c>
      <c r="AU97" s="196" t="s">
        <v>83</v>
      </c>
      <c r="AV97" s="11" t="s">
        <v>83</v>
      </c>
      <c r="AW97" s="11" t="s">
        <v>34</v>
      </c>
      <c r="AX97" s="11" t="s">
        <v>81</v>
      </c>
      <c r="AY97" s="196" t="s">
        <v>127</v>
      </c>
    </row>
    <row r="98" spans="2:65" s="1" customFormat="1" ht="16.5" customHeight="1">
      <c r="B98" s="33"/>
      <c r="C98" s="173" t="s">
        <v>162</v>
      </c>
      <c r="D98" s="173" t="s">
        <v>129</v>
      </c>
      <c r="E98" s="174" t="s">
        <v>163</v>
      </c>
      <c r="F98" s="175" t="s">
        <v>164</v>
      </c>
      <c r="G98" s="176" t="s">
        <v>159</v>
      </c>
      <c r="H98" s="177">
        <v>5.9329999999999998</v>
      </c>
      <c r="I98" s="178"/>
      <c r="J98" s="179">
        <f>ROUND(I98*H98,2)</f>
        <v>0</v>
      </c>
      <c r="K98" s="175" t="s">
        <v>138</v>
      </c>
      <c r="L98" s="37"/>
      <c r="M98" s="180" t="s">
        <v>21</v>
      </c>
      <c r="N98" s="181" t="s">
        <v>44</v>
      </c>
      <c r="O98" s="59"/>
      <c r="P98" s="182">
        <f>O98*H98</f>
        <v>0</v>
      </c>
      <c r="Q98" s="182">
        <v>0.12171</v>
      </c>
      <c r="R98" s="182">
        <f>Q98*H98</f>
        <v>0.72210542999999994</v>
      </c>
      <c r="S98" s="182">
        <v>2.4</v>
      </c>
      <c r="T98" s="183">
        <f>S98*H98</f>
        <v>14.239199999999999</v>
      </c>
      <c r="AR98" s="16" t="s">
        <v>133</v>
      </c>
      <c r="AT98" s="16" t="s">
        <v>129</v>
      </c>
      <c r="AU98" s="16" t="s">
        <v>83</v>
      </c>
      <c r="AY98" s="16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133</v>
      </c>
      <c r="BM98" s="16" t="s">
        <v>165</v>
      </c>
    </row>
    <row r="99" spans="2:65" s="11" customFormat="1" ht="11.25">
      <c r="B99" s="185"/>
      <c r="C99" s="186"/>
      <c r="D99" s="187" t="s">
        <v>140</v>
      </c>
      <c r="E99" s="188" t="s">
        <v>21</v>
      </c>
      <c r="F99" s="189" t="s">
        <v>166</v>
      </c>
      <c r="G99" s="186"/>
      <c r="H99" s="190">
        <v>5.4390000000000001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140</v>
      </c>
      <c r="AU99" s="196" t="s">
        <v>83</v>
      </c>
      <c r="AV99" s="11" t="s">
        <v>83</v>
      </c>
      <c r="AW99" s="11" t="s">
        <v>34</v>
      </c>
      <c r="AX99" s="11" t="s">
        <v>73</v>
      </c>
      <c r="AY99" s="196" t="s">
        <v>127</v>
      </c>
    </row>
    <row r="100" spans="2:65" s="11" customFormat="1" ht="11.25">
      <c r="B100" s="185"/>
      <c r="C100" s="186"/>
      <c r="D100" s="187" t="s">
        <v>140</v>
      </c>
      <c r="E100" s="188" t="s">
        <v>21</v>
      </c>
      <c r="F100" s="189" t="s">
        <v>167</v>
      </c>
      <c r="G100" s="186"/>
      <c r="H100" s="190">
        <v>0.49399999999999999</v>
      </c>
      <c r="I100" s="191"/>
      <c r="J100" s="186"/>
      <c r="K100" s="186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140</v>
      </c>
      <c r="AU100" s="196" t="s">
        <v>83</v>
      </c>
      <c r="AV100" s="11" t="s">
        <v>83</v>
      </c>
      <c r="AW100" s="11" t="s">
        <v>34</v>
      </c>
      <c r="AX100" s="11" t="s">
        <v>73</v>
      </c>
      <c r="AY100" s="196" t="s">
        <v>127</v>
      </c>
    </row>
    <row r="101" spans="2:65" s="12" customFormat="1" ht="11.25">
      <c r="B101" s="207"/>
      <c r="C101" s="208"/>
      <c r="D101" s="187" t="s">
        <v>140</v>
      </c>
      <c r="E101" s="209" t="s">
        <v>21</v>
      </c>
      <c r="F101" s="210" t="s">
        <v>168</v>
      </c>
      <c r="G101" s="208"/>
      <c r="H101" s="211">
        <v>5.9329999999999998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140</v>
      </c>
      <c r="AU101" s="217" t="s">
        <v>83</v>
      </c>
      <c r="AV101" s="12" t="s">
        <v>143</v>
      </c>
      <c r="AW101" s="12" t="s">
        <v>34</v>
      </c>
      <c r="AX101" s="12" t="s">
        <v>81</v>
      </c>
      <c r="AY101" s="217" t="s">
        <v>127</v>
      </c>
    </row>
    <row r="102" spans="2:65" s="10" customFormat="1" ht="22.9" customHeight="1">
      <c r="B102" s="157"/>
      <c r="C102" s="158"/>
      <c r="D102" s="159" t="s">
        <v>72</v>
      </c>
      <c r="E102" s="171" t="s">
        <v>169</v>
      </c>
      <c r="F102" s="171" t="s">
        <v>170</v>
      </c>
      <c r="G102" s="158"/>
      <c r="H102" s="158"/>
      <c r="I102" s="161"/>
      <c r="J102" s="172">
        <f>BK102</f>
        <v>0</v>
      </c>
      <c r="K102" s="158"/>
      <c r="L102" s="163"/>
      <c r="M102" s="164"/>
      <c r="N102" s="165"/>
      <c r="O102" s="165"/>
      <c r="P102" s="166">
        <f>SUM(P103:P108)</f>
        <v>0</v>
      </c>
      <c r="Q102" s="165"/>
      <c r="R102" s="166">
        <f>SUM(R103:R108)</f>
        <v>0</v>
      </c>
      <c r="S102" s="165"/>
      <c r="T102" s="167">
        <f>SUM(T103:T108)</f>
        <v>0</v>
      </c>
      <c r="AR102" s="168" t="s">
        <v>81</v>
      </c>
      <c r="AT102" s="169" t="s">
        <v>72</v>
      </c>
      <c r="AU102" s="169" t="s">
        <v>81</v>
      </c>
      <c r="AY102" s="168" t="s">
        <v>127</v>
      </c>
      <c r="BK102" s="170">
        <f>SUM(BK103:BK108)</f>
        <v>0</v>
      </c>
    </row>
    <row r="103" spans="2:65" s="1" customFormat="1" ht="16.5" customHeight="1">
      <c r="B103" s="33"/>
      <c r="C103" s="173" t="s">
        <v>171</v>
      </c>
      <c r="D103" s="173" t="s">
        <v>129</v>
      </c>
      <c r="E103" s="174" t="s">
        <v>172</v>
      </c>
      <c r="F103" s="175" t="s">
        <v>173</v>
      </c>
      <c r="G103" s="176" t="s">
        <v>174</v>
      </c>
      <c r="H103" s="177">
        <v>34.100999999999999</v>
      </c>
      <c r="I103" s="178"/>
      <c r="J103" s="179">
        <f t="shared" ref="J103:J108" si="0">ROUND(I103*H103,2)</f>
        <v>0</v>
      </c>
      <c r="K103" s="175" t="s">
        <v>21</v>
      </c>
      <c r="L103" s="37"/>
      <c r="M103" s="180" t="s">
        <v>21</v>
      </c>
      <c r="N103" s="181" t="s">
        <v>44</v>
      </c>
      <c r="O103" s="59"/>
      <c r="P103" s="182">
        <f t="shared" ref="P103:P108" si="1">O103*H103</f>
        <v>0</v>
      </c>
      <c r="Q103" s="182">
        <v>0</v>
      </c>
      <c r="R103" s="182">
        <f t="shared" ref="R103:R108" si="2">Q103*H103</f>
        <v>0</v>
      </c>
      <c r="S103" s="182">
        <v>0</v>
      </c>
      <c r="T103" s="183">
        <f t="shared" ref="T103:T108" si="3">S103*H103</f>
        <v>0</v>
      </c>
      <c r="AR103" s="16" t="s">
        <v>133</v>
      </c>
      <c r="AT103" s="16" t="s">
        <v>129</v>
      </c>
      <c r="AU103" s="16" t="s">
        <v>83</v>
      </c>
      <c r="AY103" s="16" t="s">
        <v>127</v>
      </c>
      <c r="BE103" s="184">
        <f t="shared" ref="BE103:BE108" si="4">IF(N103="základní",J103,0)</f>
        <v>0</v>
      </c>
      <c r="BF103" s="184">
        <f t="shared" ref="BF103:BF108" si="5">IF(N103="snížená",J103,0)</f>
        <v>0</v>
      </c>
      <c r="BG103" s="184">
        <f t="shared" ref="BG103:BG108" si="6">IF(N103="zákl. přenesená",J103,0)</f>
        <v>0</v>
      </c>
      <c r="BH103" s="184">
        <f t="shared" ref="BH103:BH108" si="7">IF(N103="sníž. přenesená",J103,0)</f>
        <v>0</v>
      </c>
      <c r="BI103" s="184">
        <f t="shared" ref="BI103:BI108" si="8">IF(N103="nulová",J103,0)</f>
        <v>0</v>
      </c>
      <c r="BJ103" s="16" t="s">
        <v>81</v>
      </c>
      <c r="BK103" s="184">
        <f t="shared" ref="BK103:BK108" si="9">ROUND(I103*H103,2)</f>
        <v>0</v>
      </c>
      <c r="BL103" s="16" t="s">
        <v>133</v>
      </c>
      <c r="BM103" s="16" t="s">
        <v>175</v>
      </c>
    </row>
    <row r="104" spans="2:65" s="1" customFormat="1" ht="16.5" customHeight="1">
      <c r="B104" s="33"/>
      <c r="C104" s="173" t="s">
        <v>151</v>
      </c>
      <c r="D104" s="173" t="s">
        <v>129</v>
      </c>
      <c r="E104" s="174" t="s">
        <v>176</v>
      </c>
      <c r="F104" s="175" t="s">
        <v>177</v>
      </c>
      <c r="G104" s="176" t="s">
        <v>174</v>
      </c>
      <c r="H104" s="177">
        <v>34.100999999999999</v>
      </c>
      <c r="I104" s="178"/>
      <c r="J104" s="179">
        <f t="shared" si="0"/>
        <v>0</v>
      </c>
      <c r="K104" s="175" t="s">
        <v>138</v>
      </c>
      <c r="L104" s="37"/>
      <c r="M104" s="180" t="s">
        <v>21</v>
      </c>
      <c r="N104" s="181" t="s">
        <v>44</v>
      </c>
      <c r="O104" s="59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AR104" s="16" t="s">
        <v>133</v>
      </c>
      <c r="AT104" s="16" t="s">
        <v>129</v>
      </c>
      <c r="AU104" s="16" t="s">
        <v>83</v>
      </c>
      <c r="AY104" s="16" t="s">
        <v>127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16" t="s">
        <v>81</v>
      </c>
      <c r="BK104" s="184">
        <f t="shared" si="9"/>
        <v>0</v>
      </c>
      <c r="BL104" s="16" t="s">
        <v>133</v>
      </c>
      <c r="BM104" s="16" t="s">
        <v>178</v>
      </c>
    </row>
    <row r="105" spans="2:65" s="1" customFormat="1" ht="16.5" customHeight="1">
      <c r="B105" s="33"/>
      <c r="C105" s="173" t="s">
        <v>154</v>
      </c>
      <c r="D105" s="173" t="s">
        <v>129</v>
      </c>
      <c r="E105" s="174" t="s">
        <v>179</v>
      </c>
      <c r="F105" s="175" t="s">
        <v>180</v>
      </c>
      <c r="G105" s="176" t="s">
        <v>174</v>
      </c>
      <c r="H105" s="177">
        <v>34.100999999999999</v>
      </c>
      <c r="I105" s="178"/>
      <c r="J105" s="179">
        <f t="shared" si="0"/>
        <v>0</v>
      </c>
      <c r="K105" s="175" t="s">
        <v>21</v>
      </c>
      <c r="L105" s="37"/>
      <c r="M105" s="180" t="s">
        <v>21</v>
      </c>
      <c r="N105" s="181" t="s">
        <v>44</v>
      </c>
      <c r="O105" s="59"/>
      <c r="P105" s="182">
        <f t="shared" si="1"/>
        <v>0</v>
      </c>
      <c r="Q105" s="182">
        <v>0</v>
      </c>
      <c r="R105" s="182">
        <f t="shared" si="2"/>
        <v>0</v>
      </c>
      <c r="S105" s="182">
        <v>0</v>
      </c>
      <c r="T105" s="183">
        <f t="shared" si="3"/>
        <v>0</v>
      </c>
      <c r="AR105" s="16" t="s">
        <v>133</v>
      </c>
      <c r="AT105" s="16" t="s">
        <v>129</v>
      </c>
      <c r="AU105" s="16" t="s">
        <v>83</v>
      </c>
      <c r="AY105" s="16" t="s">
        <v>127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16" t="s">
        <v>81</v>
      </c>
      <c r="BK105" s="184">
        <f t="shared" si="9"/>
        <v>0</v>
      </c>
      <c r="BL105" s="16" t="s">
        <v>133</v>
      </c>
      <c r="BM105" s="16" t="s">
        <v>181</v>
      </c>
    </row>
    <row r="106" spans="2:65" s="1" customFormat="1" ht="16.5" customHeight="1">
      <c r="B106" s="33"/>
      <c r="C106" s="173" t="s">
        <v>182</v>
      </c>
      <c r="D106" s="173" t="s">
        <v>129</v>
      </c>
      <c r="E106" s="174" t="s">
        <v>183</v>
      </c>
      <c r="F106" s="175" t="s">
        <v>184</v>
      </c>
      <c r="G106" s="176" t="s">
        <v>174</v>
      </c>
      <c r="H106" s="177">
        <v>34.100999999999999</v>
      </c>
      <c r="I106" s="178"/>
      <c r="J106" s="179">
        <f t="shared" si="0"/>
        <v>0</v>
      </c>
      <c r="K106" s="175" t="s">
        <v>138</v>
      </c>
      <c r="L106" s="37"/>
      <c r="M106" s="180" t="s">
        <v>21</v>
      </c>
      <c r="N106" s="181" t="s">
        <v>44</v>
      </c>
      <c r="O106" s="59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AR106" s="16" t="s">
        <v>133</v>
      </c>
      <c r="AT106" s="16" t="s">
        <v>129</v>
      </c>
      <c r="AU106" s="16" t="s">
        <v>83</v>
      </c>
      <c r="AY106" s="16" t="s">
        <v>127</v>
      </c>
      <c r="BE106" s="184">
        <f t="shared" si="4"/>
        <v>0</v>
      </c>
      <c r="BF106" s="184">
        <f t="shared" si="5"/>
        <v>0</v>
      </c>
      <c r="BG106" s="184">
        <f t="shared" si="6"/>
        <v>0</v>
      </c>
      <c r="BH106" s="184">
        <f t="shared" si="7"/>
        <v>0</v>
      </c>
      <c r="BI106" s="184">
        <f t="shared" si="8"/>
        <v>0</v>
      </c>
      <c r="BJ106" s="16" t="s">
        <v>81</v>
      </c>
      <c r="BK106" s="184">
        <f t="shared" si="9"/>
        <v>0</v>
      </c>
      <c r="BL106" s="16" t="s">
        <v>133</v>
      </c>
      <c r="BM106" s="16" t="s">
        <v>185</v>
      </c>
    </row>
    <row r="107" spans="2:65" s="1" customFormat="1" ht="22.5" customHeight="1">
      <c r="B107" s="33"/>
      <c r="C107" s="173" t="s">
        <v>186</v>
      </c>
      <c r="D107" s="173" t="s">
        <v>129</v>
      </c>
      <c r="E107" s="174" t="s">
        <v>187</v>
      </c>
      <c r="F107" s="175" t="s">
        <v>188</v>
      </c>
      <c r="G107" s="176" t="s">
        <v>174</v>
      </c>
      <c r="H107" s="177">
        <v>19.37</v>
      </c>
      <c r="I107" s="178"/>
      <c r="J107" s="179">
        <f t="shared" si="0"/>
        <v>0</v>
      </c>
      <c r="K107" s="175" t="s">
        <v>138</v>
      </c>
      <c r="L107" s="37"/>
      <c r="M107" s="180" t="s">
        <v>21</v>
      </c>
      <c r="N107" s="181" t="s">
        <v>44</v>
      </c>
      <c r="O107" s="59"/>
      <c r="P107" s="182">
        <f t="shared" si="1"/>
        <v>0</v>
      </c>
      <c r="Q107" s="182">
        <v>0</v>
      </c>
      <c r="R107" s="182">
        <f t="shared" si="2"/>
        <v>0</v>
      </c>
      <c r="S107" s="182">
        <v>0</v>
      </c>
      <c r="T107" s="183">
        <f t="shared" si="3"/>
        <v>0</v>
      </c>
      <c r="AR107" s="16" t="s">
        <v>133</v>
      </c>
      <c r="AT107" s="16" t="s">
        <v>129</v>
      </c>
      <c r="AU107" s="16" t="s">
        <v>83</v>
      </c>
      <c r="AY107" s="16" t="s">
        <v>127</v>
      </c>
      <c r="BE107" s="184">
        <f t="shared" si="4"/>
        <v>0</v>
      </c>
      <c r="BF107" s="184">
        <f t="shared" si="5"/>
        <v>0</v>
      </c>
      <c r="BG107" s="184">
        <f t="shared" si="6"/>
        <v>0</v>
      </c>
      <c r="BH107" s="184">
        <f t="shared" si="7"/>
        <v>0</v>
      </c>
      <c r="BI107" s="184">
        <f t="shared" si="8"/>
        <v>0</v>
      </c>
      <c r="BJ107" s="16" t="s">
        <v>81</v>
      </c>
      <c r="BK107" s="184">
        <f t="shared" si="9"/>
        <v>0</v>
      </c>
      <c r="BL107" s="16" t="s">
        <v>133</v>
      </c>
      <c r="BM107" s="16" t="s">
        <v>189</v>
      </c>
    </row>
    <row r="108" spans="2:65" s="1" customFormat="1" ht="22.5" customHeight="1">
      <c r="B108" s="33"/>
      <c r="C108" s="173" t="s">
        <v>190</v>
      </c>
      <c r="D108" s="173" t="s">
        <v>129</v>
      </c>
      <c r="E108" s="174" t="s">
        <v>191</v>
      </c>
      <c r="F108" s="175" t="s">
        <v>192</v>
      </c>
      <c r="G108" s="176" t="s">
        <v>174</v>
      </c>
      <c r="H108" s="177">
        <v>14.731</v>
      </c>
      <c r="I108" s="178"/>
      <c r="J108" s="179">
        <f t="shared" si="0"/>
        <v>0</v>
      </c>
      <c r="K108" s="175" t="s">
        <v>21</v>
      </c>
      <c r="L108" s="37"/>
      <c r="M108" s="218" t="s">
        <v>21</v>
      </c>
      <c r="N108" s="219" t="s">
        <v>44</v>
      </c>
      <c r="O108" s="220"/>
      <c r="P108" s="221">
        <f t="shared" si="1"/>
        <v>0</v>
      </c>
      <c r="Q108" s="221">
        <v>0</v>
      </c>
      <c r="R108" s="221">
        <f t="shared" si="2"/>
        <v>0</v>
      </c>
      <c r="S108" s="221">
        <v>0</v>
      </c>
      <c r="T108" s="222">
        <f t="shared" si="3"/>
        <v>0</v>
      </c>
      <c r="AR108" s="16" t="s">
        <v>133</v>
      </c>
      <c r="AT108" s="16" t="s">
        <v>129</v>
      </c>
      <c r="AU108" s="16" t="s">
        <v>83</v>
      </c>
      <c r="AY108" s="16" t="s">
        <v>127</v>
      </c>
      <c r="BE108" s="184">
        <f t="shared" si="4"/>
        <v>0</v>
      </c>
      <c r="BF108" s="184">
        <f t="shared" si="5"/>
        <v>0</v>
      </c>
      <c r="BG108" s="184">
        <f t="shared" si="6"/>
        <v>0</v>
      </c>
      <c r="BH108" s="184">
        <f t="shared" si="7"/>
        <v>0</v>
      </c>
      <c r="BI108" s="184">
        <f t="shared" si="8"/>
        <v>0</v>
      </c>
      <c r="BJ108" s="16" t="s">
        <v>81</v>
      </c>
      <c r="BK108" s="184">
        <f t="shared" si="9"/>
        <v>0</v>
      </c>
      <c r="BL108" s="16" t="s">
        <v>133</v>
      </c>
      <c r="BM108" s="16" t="s">
        <v>193</v>
      </c>
    </row>
    <row r="109" spans="2:65" s="1" customFormat="1" ht="6.95" customHeight="1">
      <c r="B109" s="45"/>
      <c r="C109" s="46"/>
      <c r="D109" s="46"/>
      <c r="E109" s="46"/>
      <c r="F109" s="46"/>
      <c r="G109" s="46"/>
      <c r="H109" s="46"/>
      <c r="I109" s="124"/>
      <c r="J109" s="46"/>
      <c r="K109" s="46"/>
      <c r="L109" s="37"/>
    </row>
  </sheetData>
  <sheetProtection password="CC35" sheet="1" objects="1" scenarios="1" formatColumns="0" formatRows="0" autoFilter="0"/>
  <autoFilter ref="C83:K10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86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46" s="1" customFormat="1" ht="12" customHeight="1">
      <c r="B8" s="37"/>
      <c r="D8" s="101" t="s">
        <v>100</v>
      </c>
      <c r="I8" s="102"/>
      <c r="L8" s="37"/>
    </row>
    <row r="9" spans="2:46" s="1" customFormat="1" ht="36.950000000000003" customHeight="1">
      <c r="B9" s="37"/>
      <c r="E9" s="357" t="s">
        <v>194</v>
      </c>
      <c r="F9" s="358"/>
      <c r="G9" s="358"/>
      <c r="H9" s="358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ROUND(J85,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ROUND((SUM(BE85:BE135)),  2)</f>
        <v>0</v>
      </c>
      <c r="I33" s="113">
        <v>0.21</v>
      </c>
      <c r="J33" s="112">
        <f>ROUND(((SUM(BE85:BE135))*I33),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ROUND((SUM(BF85:BF135)),  2)</f>
        <v>0</v>
      </c>
      <c r="I34" s="113">
        <v>0.15</v>
      </c>
      <c r="J34" s="112">
        <f>ROUND(((SUM(BF85:BF135))*I34),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ROUND((SUM(BG85:BG135)),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ROUND((SUM(BH85:BH135)),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ROUND((SUM(BI85:BI135)),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02 - SO 02 Provizorní přejezd přes vodoteč (zřízení a demontáž)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 Trutnov, Jan Hofman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J85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J86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108</v>
      </c>
      <c r="E61" s="143"/>
      <c r="F61" s="143"/>
      <c r="G61" s="143"/>
      <c r="H61" s="143"/>
      <c r="I61" s="144"/>
      <c r="J61" s="145">
        <f>J87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109</v>
      </c>
      <c r="E62" s="143"/>
      <c r="F62" s="143"/>
      <c r="G62" s="143"/>
      <c r="H62" s="143"/>
      <c r="I62" s="144"/>
      <c r="J62" s="145">
        <f>J107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195</v>
      </c>
      <c r="E63" s="143"/>
      <c r="F63" s="143"/>
      <c r="G63" s="143"/>
      <c r="H63" s="143"/>
      <c r="I63" s="144"/>
      <c r="J63" s="145">
        <f>J112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196</v>
      </c>
      <c r="E64" s="143"/>
      <c r="F64" s="143"/>
      <c r="G64" s="143"/>
      <c r="H64" s="143"/>
      <c r="I64" s="144"/>
      <c r="J64" s="145">
        <f>J119</f>
        <v>0</v>
      </c>
      <c r="K64" s="141"/>
      <c r="L64" s="146"/>
    </row>
    <row r="65" spans="2:12" s="8" customFormat="1" ht="19.899999999999999" customHeight="1">
      <c r="B65" s="140"/>
      <c r="C65" s="141"/>
      <c r="D65" s="142" t="s">
        <v>111</v>
      </c>
      <c r="E65" s="143"/>
      <c r="F65" s="143"/>
      <c r="G65" s="143"/>
      <c r="H65" s="143"/>
      <c r="I65" s="144"/>
      <c r="J65" s="145">
        <f>J125</f>
        <v>0</v>
      </c>
      <c r="K65" s="141"/>
      <c r="L65" s="146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2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24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7"/>
      <c r="J71" s="48"/>
      <c r="K71" s="48"/>
      <c r="L71" s="37"/>
    </row>
    <row r="72" spans="2:12" s="1" customFormat="1" ht="24.95" customHeight="1">
      <c r="B72" s="33"/>
      <c r="C72" s="22" t="s">
        <v>112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16.5" customHeight="1">
      <c r="B75" s="33"/>
      <c r="C75" s="34"/>
      <c r="D75" s="34"/>
      <c r="E75" s="362" t="str">
        <f>E7</f>
        <v>Oprava přemostění Vápenického potoka - V2</v>
      </c>
      <c r="F75" s="363"/>
      <c r="G75" s="363"/>
      <c r="H75" s="363"/>
      <c r="I75" s="102"/>
      <c r="J75" s="34"/>
      <c r="K75" s="34"/>
      <c r="L75" s="37"/>
    </row>
    <row r="76" spans="2:12" s="1" customFormat="1" ht="12" customHeight="1">
      <c r="B76" s="33"/>
      <c r="C76" s="28" t="s">
        <v>100</v>
      </c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6.5" customHeight="1">
      <c r="B77" s="33"/>
      <c r="C77" s="34"/>
      <c r="D77" s="34"/>
      <c r="E77" s="335" t="str">
        <f>E9</f>
        <v>02 - SO 02 Provizorní přejezd přes vodoteč (zřízení a demontáž)</v>
      </c>
      <c r="F77" s="334"/>
      <c r="G77" s="334"/>
      <c r="H77" s="334"/>
      <c r="I77" s="102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2" customHeight="1">
      <c r="B79" s="33"/>
      <c r="C79" s="28" t="s">
        <v>22</v>
      </c>
      <c r="D79" s="34"/>
      <c r="E79" s="34"/>
      <c r="F79" s="26" t="str">
        <f>F12</f>
        <v xml:space="preserve"> </v>
      </c>
      <c r="G79" s="34"/>
      <c r="H79" s="34"/>
      <c r="I79" s="103" t="s">
        <v>24</v>
      </c>
      <c r="J79" s="54" t="str">
        <f>IF(J12="","",J12)</f>
        <v>28. 1. 2019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1" customFormat="1" ht="24.95" customHeight="1">
      <c r="B81" s="33"/>
      <c r="C81" s="28" t="s">
        <v>26</v>
      </c>
      <c r="D81" s="34"/>
      <c r="E81" s="34"/>
      <c r="F81" s="26" t="str">
        <f>E15</f>
        <v>Město Vrchlabí</v>
      </c>
      <c r="G81" s="34"/>
      <c r="H81" s="34"/>
      <c r="I81" s="103" t="s">
        <v>32</v>
      </c>
      <c r="J81" s="31" t="str">
        <f>E21</f>
        <v>Ing. J.Chaloupský Trutnov, Jan Hofman</v>
      </c>
      <c r="K81" s="34"/>
      <c r="L81" s="37"/>
    </row>
    <row r="82" spans="2:65" s="1" customFormat="1" ht="13.7" customHeight="1">
      <c r="B82" s="33"/>
      <c r="C82" s="28" t="s">
        <v>30</v>
      </c>
      <c r="D82" s="34"/>
      <c r="E82" s="34"/>
      <c r="F82" s="26" t="str">
        <f>IF(E18="","",E18)</f>
        <v>Vyplň údaj</v>
      </c>
      <c r="G82" s="34"/>
      <c r="H82" s="34"/>
      <c r="I82" s="103" t="s">
        <v>35</v>
      </c>
      <c r="J82" s="31" t="str">
        <f>E24</f>
        <v>Ing.Jiřičková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2"/>
      <c r="J83" s="34"/>
      <c r="K83" s="34"/>
      <c r="L83" s="37"/>
    </row>
    <row r="84" spans="2:65" s="9" customFormat="1" ht="29.25" customHeight="1">
      <c r="B84" s="147"/>
      <c r="C84" s="148" t="s">
        <v>113</v>
      </c>
      <c r="D84" s="149" t="s">
        <v>58</v>
      </c>
      <c r="E84" s="149" t="s">
        <v>54</v>
      </c>
      <c r="F84" s="149" t="s">
        <v>55</v>
      </c>
      <c r="G84" s="149" t="s">
        <v>114</v>
      </c>
      <c r="H84" s="149" t="s">
        <v>115</v>
      </c>
      <c r="I84" s="150" t="s">
        <v>116</v>
      </c>
      <c r="J84" s="149" t="s">
        <v>105</v>
      </c>
      <c r="K84" s="151" t="s">
        <v>117</v>
      </c>
      <c r="L84" s="152"/>
      <c r="M84" s="63" t="s">
        <v>21</v>
      </c>
      <c r="N84" s="64" t="s">
        <v>43</v>
      </c>
      <c r="O84" s="64" t="s">
        <v>118</v>
      </c>
      <c r="P84" s="64" t="s">
        <v>119</v>
      </c>
      <c r="Q84" s="64" t="s">
        <v>120</v>
      </c>
      <c r="R84" s="64" t="s">
        <v>121</v>
      </c>
      <c r="S84" s="64" t="s">
        <v>122</v>
      </c>
      <c r="T84" s="65" t="s">
        <v>123</v>
      </c>
    </row>
    <row r="85" spans="2:65" s="1" customFormat="1" ht="22.9" customHeight="1">
      <c r="B85" s="33"/>
      <c r="C85" s="70" t="s">
        <v>124</v>
      </c>
      <c r="D85" s="34"/>
      <c r="E85" s="34"/>
      <c r="F85" s="34"/>
      <c r="G85" s="34"/>
      <c r="H85" s="34"/>
      <c r="I85" s="102"/>
      <c r="J85" s="153">
        <f>BK85</f>
        <v>0</v>
      </c>
      <c r="K85" s="34"/>
      <c r="L85" s="37"/>
      <c r="M85" s="66"/>
      <c r="N85" s="67"/>
      <c r="O85" s="67"/>
      <c r="P85" s="154">
        <f>P86</f>
        <v>0</v>
      </c>
      <c r="Q85" s="67"/>
      <c r="R85" s="154">
        <f>R86</f>
        <v>35.242065000000004</v>
      </c>
      <c r="S85" s="67"/>
      <c r="T85" s="155">
        <f>T86</f>
        <v>40.852000000000004</v>
      </c>
      <c r="AT85" s="16" t="s">
        <v>72</v>
      </c>
      <c r="AU85" s="16" t="s">
        <v>106</v>
      </c>
      <c r="BK85" s="156">
        <f>BK86</f>
        <v>0</v>
      </c>
    </row>
    <row r="86" spans="2:65" s="10" customFormat="1" ht="25.9" customHeight="1">
      <c r="B86" s="157"/>
      <c r="C86" s="158"/>
      <c r="D86" s="159" t="s">
        <v>72</v>
      </c>
      <c r="E86" s="160" t="s">
        <v>125</v>
      </c>
      <c r="F86" s="160" t="s">
        <v>126</v>
      </c>
      <c r="G86" s="158"/>
      <c r="H86" s="158"/>
      <c r="I86" s="161"/>
      <c r="J86" s="162">
        <f>BK86</f>
        <v>0</v>
      </c>
      <c r="K86" s="158"/>
      <c r="L86" s="163"/>
      <c r="M86" s="164"/>
      <c r="N86" s="165"/>
      <c r="O86" s="165"/>
      <c r="P86" s="166">
        <f>P87+P107+P112+P119+P125</f>
        <v>0</v>
      </c>
      <c r="Q86" s="165"/>
      <c r="R86" s="166">
        <f>R87+R107+R112+R119+R125</f>
        <v>35.242065000000004</v>
      </c>
      <c r="S86" s="165"/>
      <c r="T86" s="167">
        <f>T87+T107+T112+T119+T125</f>
        <v>40.852000000000004</v>
      </c>
      <c r="AR86" s="168" t="s">
        <v>81</v>
      </c>
      <c r="AT86" s="169" t="s">
        <v>72</v>
      </c>
      <c r="AU86" s="169" t="s">
        <v>73</v>
      </c>
      <c r="AY86" s="168" t="s">
        <v>127</v>
      </c>
      <c r="BK86" s="170">
        <f>BK87+BK107+BK112+BK119+BK125</f>
        <v>0</v>
      </c>
    </row>
    <row r="87" spans="2:65" s="10" customFormat="1" ht="22.9" customHeight="1">
      <c r="B87" s="157"/>
      <c r="C87" s="158"/>
      <c r="D87" s="159" t="s">
        <v>72</v>
      </c>
      <c r="E87" s="171" t="s">
        <v>81</v>
      </c>
      <c r="F87" s="171" t="s">
        <v>128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SUM(P88:P106)</f>
        <v>0</v>
      </c>
      <c r="Q87" s="165"/>
      <c r="R87" s="166">
        <f>SUM(R88:R106)</f>
        <v>26.458000000000002</v>
      </c>
      <c r="S87" s="165"/>
      <c r="T87" s="167">
        <f>SUM(T88:T106)</f>
        <v>30.352</v>
      </c>
      <c r="AR87" s="168" t="s">
        <v>81</v>
      </c>
      <c r="AT87" s="169" t="s">
        <v>72</v>
      </c>
      <c r="AU87" s="169" t="s">
        <v>81</v>
      </c>
      <c r="AY87" s="168" t="s">
        <v>127</v>
      </c>
      <c r="BK87" s="170">
        <f>SUM(BK88:BK106)</f>
        <v>0</v>
      </c>
    </row>
    <row r="88" spans="2:65" s="1" customFormat="1" ht="22.5" customHeight="1">
      <c r="B88" s="33"/>
      <c r="C88" s="173" t="s">
        <v>81</v>
      </c>
      <c r="D88" s="173" t="s">
        <v>129</v>
      </c>
      <c r="E88" s="174" t="s">
        <v>197</v>
      </c>
      <c r="F88" s="175" t="s">
        <v>198</v>
      </c>
      <c r="G88" s="176" t="s">
        <v>137</v>
      </c>
      <c r="H88" s="177">
        <v>10</v>
      </c>
      <c r="I88" s="178"/>
      <c r="J88" s="179">
        <f>ROUND(I88*H88,2)</f>
        <v>0</v>
      </c>
      <c r="K88" s="175" t="s">
        <v>138</v>
      </c>
      <c r="L88" s="37"/>
      <c r="M88" s="180" t="s">
        <v>21</v>
      </c>
      <c r="N88" s="181" t="s">
        <v>44</v>
      </c>
      <c r="O88" s="59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16" t="s">
        <v>133</v>
      </c>
      <c r="AT88" s="16" t="s">
        <v>129</v>
      </c>
      <c r="AU88" s="16" t="s">
        <v>83</v>
      </c>
      <c r="AY88" s="16" t="s">
        <v>127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133</v>
      </c>
      <c r="BM88" s="16" t="s">
        <v>199</v>
      </c>
    </row>
    <row r="89" spans="2:65" s="11" customFormat="1" ht="11.25">
      <c r="B89" s="185"/>
      <c r="C89" s="186"/>
      <c r="D89" s="187" t="s">
        <v>140</v>
      </c>
      <c r="E89" s="188" t="s">
        <v>21</v>
      </c>
      <c r="F89" s="189" t="s">
        <v>200</v>
      </c>
      <c r="G89" s="186"/>
      <c r="H89" s="190">
        <v>10</v>
      </c>
      <c r="I89" s="191"/>
      <c r="J89" s="186"/>
      <c r="K89" s="186"/>
      <c r="L89" s="192"/>
      <c r="M89" s="193"/>
      <c r="N89" s="194"/>
      <c r="O89" s="194"/>
      <c r="P89" s="194"/>
      <c r="Q89" s="194"/>
      <c r="R89" s="194"/>
      <c r="S89" s="194"/>
      <c r="T89" s="195"/>
      <c r="AT89" s="196" t="s">
        <v>140</v>
      </c>
      <c r="AU89" s="196" t="s">
        <v>83</v>
      </c>
      <c r="AV89" s="11" t="s">
        <v>83</v>
      </c>
      <c r="AW89" s="11" t="s">
        <v>34</v>
      </c>
      <c r="AX89" s="11" t="s">
        <v>81</v>
      </c>
      <c r="AY89" s="196" t="s">
        <v>127</v>
      </c>
    </row>
    <row r="90" spans="2:65" s="1" customFormat="1" ht="22.5" customHeight="1">
      <c r="B90" s="33"/>
      <c r="C90" s="173" t="s">
        <v>83</v>
      </c>
      <c r="D90" s="173" t="s">
        <v>129</v>
      </c>
      <c r="E90" s="174" t="s">
        <v>201</v>
      </c>
      <c r="F90" s="175" t="s">
        <v>202</v>
      </c>
      <c r="G90" s="176" t="s">
        <v>159</v>
      </c>
      <c r="H90" s="177">
        <v>1.5</v>
      </c>
      <c r="I90" s="178"/>
      <c r="J90" s="179">
        <f>ROUND(I90*H90,2)</f>
        <v>0</v>
      </c>
      <c r="K90" s="175" t="s">
        <v>138</v>
      </c>
      <c r="L90" s="37"/>
      <c r="M90" s="180" t="s">
        <v>21</v>
      </c>
      <c r="N90" s="181" t="s">
        <v>44</v>
      </c>
      <c r="O90" s="59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6" t="s">
        <v>133</v>
      </c>
      <c r="AT90" s="16" t="s">
        <v>129</v>
      </c>
      <c r="AU90" s="16" t="s">
        <v>83</v>
      </c>
      <c r="AY90" s="16" t="s">
        <v>127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133</v>
      </c>
      <c r="BM90" s="16" t="s">
        <v>203</v>
      </c>
    </row>
    <row r="91" spans="2:65" s="11" customFormat="1" ht="11.25">
      <c r="B91" s="185"/>
      <c r="C91" s="186"/>
      <c r="D91" s="187" t="s">
        <v>140</v>
      </c>
      <c r="E91" s="188" t="s">
        <v>21</v>
      </c>
      <c r="F91" s="189" t="s">
        <v>204</v>
      </c>
      <c r="G91" s="186"/>
      <c r="H91" s="190">
        <v>1.5</v>
      </c>
      <c r="I91" s="191"/>
      <c r="J91" s="186"/>
      <c r="K91" s="186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140</v>
      </c>
      <c r="AU91" s="196" t="s">
        <v>83</v>
      </c>
      <c r="AV91" s="11" t="s">
        <v>83</v>
      </c>
      <c r="AW91" s="11" t="s">
        <v>34</v>
      </c>
      <c r="AX91" s="11" t="s">
        <v>81</v>
      </c>
      <c r="AY91" s="196" t="s">
        <v>127</v>
      </c>
    </row>
    <row r="92" spans="2:65" s="1" customFormat="1" ht="22.5" customHeight="1">
      <c r="B92" s="33"/>
      <c r="C92" s="173" t="s">
        <v>143</v>
      </c>
      <c r="D92" s="173" t="s">
        <v>129</v>
      </c>
      <c r="E92" s="174" t="s">
        <v>205</v>
      </c>
      <c r="F92" s="175" t="s">
        <v>206</v>
      </c>
      <c r="G92" s="176" t="s">
        <v>159</v>
      </c>
      <c r="H92" s="177">
        <v>15.176</v>
      </c>
      <c r="I92" s="178"/>
      <c r="J92" s="179">
        <f>ROUND(I92*H92,2)</f>
        <v>0</v>
      </c>
      <c r="K92" s="175" t="s">
        <v>138</v>
      </c>
      <c r="L92" s="37"/>
      <c r="M92" s="180" t="s">
        <v>21</v>
      </c>
      <c r="N92" s="181" t="s">
        <v>44</v>
      </c>
      <c r="O92" s="59"/>
      <c r="P92" s="182">
        <f>O92*H92</f>
        <v>0</v>
      </c>
      <c r="Q92" s="182">
        <v>0</v>
      </c>
      <c r="R92" s="182">
        <f>Q92*H92</f>
        <v>0</v>
      </c>
      <c r="S92" s="182">
        <v>2</v>
      </c>
      <c r="T92" s="183">
        <f>S92*H92</f>
        <v>30.352</v>
      </c>
      <c r="AR92" s="16" t="s">
        <v>133</v>
      </c>
      <c r="AT92" s="16" t="s">
        <v>129</v>
      </c>
      <c r="AU92" s="16" t="s">
        <v>83</v>
      </c>
      <c r="AY92" s="16" t="s">
        <v>127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133</v>
      </c>
      <c r="BM92" s="16" t="s">
        <v>207</v>
      </c>
    </row>
    <row r="93" spans="2:65" s="11" customFormat="1" ht="11.25">
      <c r="B93" s="185"/>
      <c r="C93" s="186"/>
      <c r="D93" s="187" t="s">
        <v>140</v>
      </c>
      <c r="E93" s="188" t="s">
        <v>21</v>
      </c>
      <c r="F93" s="189" t="s">
        <v>208</v>
      </c>
      <c r="G93" s="186"/>
      <c r="H93" s="190">
        <v>13.228999999999999</v>
      </c>
      <c r="I93" s="191"/>
      <c r="J93" s="186"/>
      <c r="K93" s="186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140</v>
      </c>
      <c r="AU93" s="196" t="s">
        <v>83</v>
      </c>
      <c r="AV93" s="11" t="s">
        <v>83</v>
      </c>
      <c r="AW93" s="11" t="s">
        <v>34</v>
      </c>
      <c r="AX93" s="11" t="s">
        <v>73</v>
      </c>
      <c r="AY93" s="196" t="s">
        <v>127</v>
      </c>
    </row>
    <row r="94" spans="2:65" s="11" customFormat="1" ht="11.25">
      <c r="B94" s="185"/>
      <c r="C94" s="186"/>
      <c r="D94" s="187" t="s">
        <v>140</v>
      </c>
      <c r="E94" s="188" t="s">
        <v>21</v>
      </c>
      <c r="F94" s="189" t="s">
        <v>209</v>
      </c>
      <c r="G94" s="186"/>
      <c r="H94" s="190">
        <v>3.4470000000000001</v>
      </c>
      <c r="I94" s="191"/>
      <c r="J94" s="186"/>
      <c r="K94" s="186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140</v>
      </c>
      <c r="AU94" s="196" t="s">
        <v>83</v>
      </c>
      <c r="AV94" s="11" t="s">
        <v>83</v>
      </c>
      <c r="AW94" s="11" t="s">
        <v>34</v>
      </c>
      <c r="AX94" s="11" t="s">
        <v>73</v>
      </c>
      <c r="AY94" s="196" t="s">
        <v>127</v>
      </c>
    </row>
    <row r="95" spans="2:65" s="12" customFormat="1" ht="11.25">
      <c r="B95" s="207"/>
      <c r="C95" s="208"/>
      <c r="D95" s="187" t="s">
        <v>140</v>
      </c>
      <c r="E95" s="209" t="s">
        <v>21</v>
      </c>
      <c r="F95" s="210" t="s">
        <v>168</v>
      </c>
      <c r="G95" s="208"/>
      <c r="H95" s="211">
        <v>16.675999999999998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140</v>
      </c>
      <c r="AU95" s="217" t="s">
        <v>83</v>
      </c>
      <c r="AV95" s="12" t="s">
        <v>143</v>
      </c>
      <c r="AW95" s="12" t="s">
        <v>34</v>
      </c>
      <c r="AX95" s="12" t="s">
        <v>73</v>
      </c>
      <c r="AY95" s="217" t="s">
        <v>127</v>
      </c>
    </row>
    <row r="96" spans="2:65" s="11" customFormat="1" ht="11.25">
      <c r="B96" s="185"/>
      <c r="C96" s="186"/>
      <c r="D96" s="187" t="s">
        <v>140</v>
      </c>
      <c r="E96" s="188" t="s">
        <v>21</v>
      </c>
      <c r="F96" s="189" t="s">
        <v>210</v>
      </c>
      <c r="G96" s="186"/>
      <c r="H96" s="190">
        <v>-1.5</v>
      </c>
      <c r="I96" s="191"/>
      <c r="J96" s="186"/>
      <c r="K96" s="186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140</v>
      </c>
      <c r="AU96" s="196" t="s">
        <v>83</v>
      </c>
      <c r="AV96" s="11" t="s">
        <v>83</v>
      </c>
      <c r="AW96" s="11" t="s">
        <v>34</v>
      </c>
      <c r="AX96" s="11" t="s">
        <v>73</v>
      </c>
      <c r="AY96" s="196" t="s">
        <v>127</v>
      </c>
    </row>
    <row r="97" spans="2:65" s="13" customFormat="1" ht="11.25">
      <c r="B97" s="223"/>
      <c r="C97" s="224"/>
      <c r="D97" s="187" t="s">
        <v>140</v>
      </c>
      <c r="E97" s="225" t="s">
        <v>21</v>
      </c>
      <c r="F97" s="226" t="s">
        <v>211</v>
      </c>
      <c r="G97" s="224"/>
      <c r="H97" s="227">
        <v>15.175999999999998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140</v>
      </c>
      <c r="AU97" s="233" t="s">
        <v>83</v>
      </c>
      <c r="AV97" s="13" t="s">
        <v>133</v>
      </c>
      <c r="AW97" s="13" t="s">
        <v>34</v>
      </c>
      <c r="AX97" s="13" t="s">
        <v>81</v>
      </c>
      <c r="AY97" s="233" t="s">
        <v>127</v>
      </c>
    </row>
    <row r="98" spans="2:65" s="1" customFormat="1" ht="22.5" customHeight="1">
      <c r="B98" s="33"/>
      <c r="C98" s="173" t="s">
        <v>133</v>
      </c>
      <c r="D98" s="173" t="s">
        <v>129</v>
      </c>
      <c r="E98" s="174" t="s">
        <v>212</v>
      </c>
      <c r="F98" s="175" t="s">
        <v>213</v>
      </c>
      <c r="G98" s="176" t="s">
        <v>159</v>
      </c>
      <c r="H98" s="177">
        <v>16.675999999999998</v>
      </c>
      <c r="I98" s="178"/>
      <c r="J98" s="179">
        <f>ROUND(I98*H98,2)</f>
        <v>0</v>
      </c>
      <c r="K98" s="175" t="s">
        <v>21</v>
      </c>
      <c r="L98" s="37"/>
      <c r="M98" s="180" t="s">
        <v>21</v>
      </c>
      <c r="N98" s="181" t="s">
        <v>44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6" t="s">
        <v>133</v>
      </c>
      <c r="AT98" s="16" t="s">
        <v>129</v>
      </c>
      <c r="AU98" s="16" t="s">
        <v>83</v>
      </c>
      <c r="AY98" s="16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133</v>
      </c>
      <c r="BM98" s="16" t="s">
        <v>214</v>
      </c>
    </row>
    <row r="99" spans="2:65" s="1" customFormat="1" ht="33.75" customHeight="1">
      <c r="B99" s="33"/>
      <c r="C99" s="173" t="s">
        <v>156</v>
      </c>
      <c r="D99" s="173" t="s">
        <v>129</v>
      </c>
      <c r="E99" s="174" t="s">
        <v>215</v>
      </c>
      <c r="F99" s="175" t="s">
        <v>216</v>
      </c>
      <c r="G99" s="176" t="s">
        <v>159</v>
      </c>
      <c r="H99" s="177">
        <v>13.228999999999999</v>
      </c>
      <c r="I99" s="178"/>
      <c r="J99" s="179">
        <f>ROUND(I99*H99,2)</f>
        <v>0</v>
      </c>
      <c r="K99" s="175" t="s">
        <v>138</v>
      </c>
      <c r="L99" s="37"/>
      <c r="M99" s="180" t="s">
        <v>21</v>
      </c>
      <c r="N99" s="181" t="s">
        <v>44</v>
      </c>
      <c r="O99" s="59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16" t="s">
        <v>133</v>
      </c>
      <c r="AT99" s="16" t="s">
        <v>129</v>
      </c>
      <c r="AU99" s="16" t="s">
        <v>83</v>
      </c>
      <c r="AY99" s="16" t="s">
        <v>127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81</v>
      </c>
      <c r="BK99" s="184">
        <f>ROUND(I99*H99,2)</f>
        <v>0</v>
      </c>
      <c r="BL99" s="16" t="s">
        <v>133</v>
      </c>
      <c r="BM99" s="16" t="s">
        <v>217</v>
      </c>
    </row>
    <row r="100" spans="2:65" s="11" customFormat="1" ht="11.25">
      <c r="B100" s="185"/>
      <c r="C100" s="186"/>
      <c r="D100" s="187" t="s">
        <v>140</v>
      </c>
      <c r="E100" s="188" t="s">
        <v>21</v>
      </c>
      <c r="F100" s="189" t="s">
        <v>218</v>
      </c>
      <c r="G100" s="186"/>
      <c r="H100" s="190">
        <v>1.32</v>
      </c>
      <c r="I100" s="191"/>
      <c r="J100" s="186"/>
      <c r="K100" s="186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140</v>
      </c>
      <c r="AU100" s="196" t="s">
        <v>83</v>
      </c>
      <c r="AV100" s="11" t="s">
        <v>83</v>
      </c>
      <c r="AW100" s="11" t="s">
        <v>34</v>
      </c>
      <c r="AX100" s="11" t="s">
        <v>73</v>
      </c>
      <c r="AY100" s="196" t="s">
        <v>127</v>
      </c>
    </row>
    <row r="101" spans="2:65" s="11" customFormat="1" ht="11.25">
      <c r="B101" s="185"/>
      <c r="C101" s="186"/>
      <c r="D101" s="187" t="s">
        <v>140</v>
      </c>
      <c r="E101" s="188" t="s">
        <v>21</v>
      </c>
      <c r="F101" s="189" t="s">
        <v>219</v>
      </c>
      <c r="G101" s="186"/>
      <c r="H101" s="190">
        <v>11.909000000000001</v>
      </c>
      <c r="I101" s="191"/>
      <c r="J101" s="186"/>
      <c r="K101" s="186"/>
      <c r="L101" s="192"/>
      <c r="M101" s="193"/>
      <c r="N101" s="194"/>
      <c r="O101" s="194"/>
      <c r="P101" s="194"/>
      <c r="Q101" s="194"/>
      <c r="R101" s="194"/>
      <c r="S101" s="194"/>
      <c r="T101" s="195"/>
      <c r="AT101" s="196" t="s">
        <v>140</v>
      </c>
      <c r="AU101" s="196" t="s">
        <v>83</v>
      </c>
      <c r="AV101" s="11" t="s">
        <v>83</v>
      </c>
      <c r="AW101" s="11" t="s">
        <v>34</v>
      </c>
      <c r="AX101" s="11" t="s">
        <v>73</v>
      </c>
      <c r="AY101" s="196" t="s">
        <v>127</v>
      </c>
    </row>
    <row r="102" spans="2:65" s="12" customFormat="1" ht="11.25">
      <c r="B102" s="207"/>
      <c r="C102" s="208"/>
      <c r="D102" s="187" t="s">
        <v>140</v>
      </c>
      <c r="E102" s="209" t="s">
        <v>21</v>
      </c>
      <c r="F102" s="210" t="s">
        <v>168</v>
      </c>
      <c r="G102" s="208"/>
      <c r="H102" s="211">
        <v>13.229000000000001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140</v>
      </c>
      <c r="AU102" s="217" t="s">
        <v>83</v>
      </c>
      <c r="AV102" s="12" t="s">
        <v>143</v>
      </c>
      <c r="AW102" s="12" t="s">
        <v>34</v>
      </c>
      <c r="AX102" s="12" t="s">
        <v>81</v>
      </c>
      <c r="AY102" s="217" t="s">
        <v>127</v>
      </c>
    </row>
    <row r="103" spans="2:65" s="1" customFormat="1" ht="16.5" customHeight="1">
      <c r="B103" s="33"/>
      <c r="C103" s="197" t="s">
        <v>162</v>
      </c>
      <c r="D103" s="197" t="s">
        <v>148</v>
      </c>
      <c r="E103" s="198" t="s">
        <v>220</v>
      </c>
      <c r="F103" s="199" t="s">
        <v>221</v>
      </c>
      <c r="G103" s="200" t="s">
        <v>174</v>
      </c>
      <c r="H103" s="201">
        <v>2.64</v>
      </c>
      <c r="I103" s="202"/>
      <c r="J103" s="203">
        <f>ROUND(I103*H103,2)</f>
        <v>0</v>
      </c>
      <c r="K103" s="199" t="s">
        <v>138</v>
      </c>
      <c r="L103" s="204"/>
      <c r="M103" s="205" t="s">
        <v>21</v>
      </c>
      <c r="N103" s="206" t="s">
        <v>44</v>
      </c>
      <c r="O103" s="59"/>
      <c r="P103" s="182">
        <f>O103*H103</f>
        <v>0</v>
      </c>
      <c r="Q103" s="182">
        <v>1</v>
      </c>
      <c r="R103" s="182">
        <f>Q103*H103</f>
        <v>2.64</v>
      </c>
      <c r="S103" s="182">
        <v>0</v>
      </c>
      <c r="T103" s="183">
        <f>S103*H103</f>
        <v>0</v>
      </c>
      <c r="AR103" s="16" t="s">
        <v>151</v>
      </c>
      <c r="AT103" s="16" t="s">
        <v>148</v>
      </c>
      <c r="AU103" s="16" t="s">
        <v>83</v>
      </c>
      <c r="AY103" s="16" t="s">
        <v>127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81</v>
      </c>
      <c r="BK103" s="184">
        <f>ROUND(I103*H103,2)</f>
        <v>0</v>
      </c>
      <c r="BL103" s="16" t="s">
        <v>133</v>
      </c>
      <c r="BM103" s="16" t="s">
        <v>222</v>
      </c>
    </row>
    <row r="104" spans="2:65" s="11" customFormat="1" ht="11.25">
      <c r="B104" s="185"/>
      <c r="C104" s="186"/>
      <c r="D104" s="187" t="s">
        <v>140</v>
      </c>
      <c r="E104" s="186"/>
      <c r="F104" s="189" t="s">
        <v>223</v>
      </c>
      <c r="G104" s="186"/>
      <c r="H104" s="190">
        <v>2.64</v>
      </c>
      <c r="I104" s="191"/>
      <c r="J104" s="186"/>
      <c r="K104" s="186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140</v>
      </c>
      <c r="AU104" s="196" t="s">
        <v>83</v>
      </c>
      <c r="AV104" s="11" t="s">
        <v>83</v>
      </c>
      <c r="AW104" s="11" t="s">
        <v>4</v>
      </c>
      <c r="AX104" s="11" t="s">
        <v>81</v>
      </c>
      <c r="AY104" s="196" t="s">
        <v>127</v>
      </c>
    </row>
    <row r="105" spans="2:65" s="1" customFormat="1" ht="16.5" customHeight="1">
      <c r="B105" s="33"/>
      <c r="C105" s="197" t="s">
        <v>171</v>
      </c>
      <c r="D105" s="197" t="s">
        <v>148</v>
      </c>
      <c r="E105" s="198" t="s">
        <v>224</v>
      </c>
      <c r="F105" s="199" t="s">
        <v>225</v>
      </c>
      <c r="G105" s="200" t="s">
        <v>174</v>
      </c>
      <c r="H105" s="201">
        <v>23.818000000000001</v>
      </c>
      <c r="I105" s="202"/>
      <c r="J105" s="203">
        <f>ROUND(I105*H105,2)</f>
        <v>0</v>
      </c>
      <c r="K105" s="199" t="s">
        <v>138</v>
      </c>
      <c r="L105" s="204"/>
      <c r="M105" s="205" t="s">
        <v>21</v>
      </c>
      <c r="N105" s="206" t="s">
        <v>44</v>
      </c>
      <c r="O105" s="59"/>
      <c r="P105" s="182">
        <f>O105*H105</f>
        <v>0</v>
      </c>
      <c r="Q105" s="182">
        <v>1</v>
      </c>
      <c r="R105" s="182">
        <f>Q105*H105</f>
        <v>23.818000000000001</v>
      </c>
      <c r="S105" s="182">
        <v>0</v>
      </c>
      <c r="T105" s="183">
        <f>S105*H105</f>
        <v>0</v>
      </c>
      <c r="AR105" s="16" t="s">
        <v>151</v>
      </c>
      <c r="AT105" s="16" t="s">
        <v>148</v>
      </c>
      <c r="AU105" s="16" t="s">
        <v>83</v>
      </c>
      <c r="AY105" s="16" t="s">
        <v>127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81</v>
      </c>
      <c r="BK105" s="184">
        <f>ROUND(I105*H105,2)</f>
        <v>0</v>
      </c>
      <c r="BL105" s="16" t="s">
        <v>133</v>
      </c>
      <c r="BM105" s="16" t="s">
        <v>226</v>
      </c>
    </row>
    <row r="106" spans="2:65" s="11" customFormat="1" ht="11.25">
      <c r="B106" s="185"/>
      <c r="C106" s="186"/>
      <c r="D106" s="187" t="s">
        <v>140</v>
      </c>
      <c r="E106" s="186"/>
      <c r="F106" s="189" t="s">
        <v>227</v>
      </c>
      <c r="G106" s="186"/>
      <c r="H106" s="190">
        <v>23.818000000000001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140</v>
      </c>
      <c r="AU106" s="196" t="s">
        <v>83</v>
      </c>
      <c r="AV106" s="11" t="s">
        <v>83</v>
      </c>
      <c r="AW106" s="11" t="s">
        <v>4</v>
      </c>
      <c r="AX106" s="11" t="s">
        <v>81</v>
      </c>
      <c r="AY106" s="196" t="s">
        <v>127</v>
      </c>
    </row>
    <row r="107" spans="2:65" s="10" customFormat="1" ht="22.9" customHeight="1">
      <c r="B107" s="157"/>
      <c r="C107" s="158"/>
      <c r="D107" s="159" t="s">
        <v>72</v>
      </c>
      <c r="E107" s="171" t="s">
        <v>83</v>
      </c>
      <c r="F107" s="171" t="s">
        <v>142</v>
      </c>
      <c r="G107" s="158"/>
      <c r="H107" s="158"/>
      <c r="I107" s="161"/>
      <c r="J107" s="172">
        <f>BK107</f>
        <v>0</v>
      </c>
      <c r="K107" s="158"/>
      <c r="L107" s="163"/>
      <c r="M107" s="164"/>
      <c r="N107" s="165"/>
      <c r="O107" s="165"/>
      <c r="P107" s="166">
        <f>SUM(P108:P111)</f>
        <v>0</v>
      </c>
      <c r="Q107" s="165"/>
      <c r="R107" s="166">
        <f>SUM(R108:R111)</f>
        <v>2.3765000000000001E-2</v>
      </c>
      <c r="S107" s="165"/>
      <c r="T107" s="167">
        <f>SUM(T108:T111)</f>
        <v>0</v>
      </c>
      <c r="AR107" s="168" t="s">
        <v>81</v>
      </c>
      <c r="AT107" s="169" t="s">
        <v>72</v>
      </c>
      <c r="AU107" s="169" t="s">
        <v>81</v>
      </c>
      <c r="AY107" s="168" t="s">
        <v>127</v>
      </c>
      <c r="BK107" s="170">
        <f>SUM(BK108:BK111)</f>
        <v>0</v>
      </c>
    </row>
    <row r="108" spans="2:65" s="1" customFormat="1" ht="22.5" customHeight="1">
      <c r="B108" s="33"/>
      <c r="C108" s="173" t="s">
        <v>151</v>
      </c>
      <c r="D108" s="173" t="s">
        <v>129</v>
      </c>
      <c r="E108" s="174" t="s">
        <v>144</v>
      </c>
      <c r="F108" s="175" t="s">
        <v>145</v>
      </c>
      <c r="G108" s="176" t="s">
        <v>137</v>
      </c>
      <c r="H108" s="177">
        <v>49</v>
      </c>
      <c r="I108" s="178"/>
      <c r="J108" s="179">
        <f>ROUND(I108*H108,2)</f>
        <v>0</v>
      </c>
      <c r="K108" s="175" t="s">
        <v>138</v>
      </c>
      <c r="L108" s="37"/>
      <c r="M108" s="180" t="s">
        <v>21</v>
      </c>
      <c r="N108" s="181" t="s">
        <v>44</v>
      </c>
      <c r="O108" s="59"/>
      <c r="P108" s="182">
        <f>O108*H108</f>
        <v>0</v>
      </c>
      <c r="Q108" s="182">
        <v>1.3999999999999999E-4</v>
      </c>
      <c r="R108" s="182">
        <f>Q108*H108</f>
        <v>6.8599999999999998E-3</v>
      </c>
      <c r="S108" s="182">
        <v>0</v>
      </c>
      <c r="T108" s="183">
        <f>S108*H108</f>
        <v>0</v>
      </c>
      <c r="AR108" s="16" t="s">
        <v>133</v>
      </c>
      <c r="AT108" s="16" t="s">
        <v>129</v>
      </c>
      <c r="AU108" s="16" t="s">
        <v>83</v>
      </c>
      <c r="AY108" s="16" t="s">
        <v>127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81</v>
      </c>
      <c r="BK108" s="184">
        <f>ROUND(I108*H108,2)</f>
        <v>0</v>
      </c>
      <c r="BL108" s="16" t="s">
        <v>133</v>
      </c>
      <c r="BM108" s="16" t="s">
        <v>228</v>
      </c>
    </row>
    <row r="109" spans="2:65" s="11" customFormat="1" ht="11.25">
      <c r="B109" s="185"/>
      <c r="C109" s="186"/>
      <c r="D109" s="187" t="s">
        <v>140</v>
      </c>
      <c r="E109" s="188" t="s">
        <v>21</v>
      </c>
      <c r="F109" s="189" t="s">
        <v>229</v>
      </c>
      <c r="G109" s="186"/>
      <c r="H109" s="190">
        <v>49</v>
      </c>
      <c r="I109" s="191"/>
      <c r="J109" s="186"/>
      <c r="K109" s="186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140</v>
      </c>
      <c r="AU109" s="196" t="s">
        <v>83</v>
      </c>
      <c r="AV109" s="11" t="s">
        <v>83</v>
      </c>
      <c r="AW109" s="11" t="s">
        <v>34</v>
      </c>
      <c r="AX109" s="11" t="s">
        <v>81</v>
      </c>
      <c r="AY109" s="196" t="s">
        <v>127</v>
      </c>
    </row>
    <row r="110" spans="2:65" s="1" customFormat="1" ht="16.5" customHeight="1">
      <c r="B110" s="33"/>
      <c r="C110" s="197" t="s">
        <v>154</v>
      </c>
      <c r="D110" s="197" t="s">
        <v>148</v>
      </c>
      <c r="E110" s="198" t="s">
        <v>149</v>
      </c>
      <c r="F110" s="199" t="s">
        <v>150</v>
      </c>
      <c r="G110" s="200" t="s">
        <v>137</v>
      </c>
      <c r="H110" s="201">
        <v>56.35</v>
      </c>
      <c r="I110" s="202"/>
      <c r="J110" s="203">
        <f>ROUND(I110*H110,2)</f>
        <v>0</v>
      </c>
      <c r="K110" s="199" t="s">
        <v>138</v>
      </c>
      <c r="L110" s="204"/>
      <c r="M110" s="205" t="s">
        <v>21</v>
      </c>
      <c r="N110" s="206" t="s">
        <v>44</v>
      </c>
      <c r="O110" s="59"/>
      <c r="P110" s="182">
        <f>O110*H110</f>
        <v>0</v>
      </c>
      <c r="Q110" s="182">
        <v>2.9999999999999997E-4</v>
      </c>
      <c r="R110" s="182">
        <f>Q110*H110</f>
        <v>1.6905E-2</v>
      </c>
      <c r="S110" s="182">
        <v>0</v>
      </c>
      <c r="T110" s="183">
        <f>S110*H110</f>
        <v>0</v>
      </c>
      <c r="AR110" s="16" t="s">
        <v>151</v>
      </c>
      <c r="AT110" s="16" t="s">
        <v>148</v>
      </c>
      <c r="AU110" s="16" t="s">
        <v>83</v>
      </c>
      <c r="AY110" s="16" t="s">
        <v>127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81</v>
      </c>
      <c r="BK110" s="184">
        <f>ROUND(I110*H110,2)</f>
        <v>0</v>
      </c>
      <c r="BL110" s="16" t="s">
        <v>133</v>
      </c>
      <c r="BM110" s="16" t="s">
        <v>230</v>
      </c>
    </row>
    <row r="111" spans="2:65" s="11" customFormat="1" ht="11.25">
      <c r="B111" s="185"/>
      <c r="C111" s="186"/>
      <c r="D111" s="187" t="s">
        <v>140</v>
      </c>
      <c r="E111" s="186"/>
      <c r="F111" s="189" t="s">
        <v>231</v>
      </c>
      <c r="G111" s="186"/>
      <c r="H111" s="190">
        <v>56.35</v>
      </c>
      <c r="I111" s="191"/>
      <c r="J111" s="186"/>
      <c r="K111" s="186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140</v>
      </c>
      <c r="AU111" s="196" t="s">
        <v>83</v>
      </c>
      <c r="AV111" s="11" t="s">
        <v>83</v>
      </c>
      <c r="AW111" s="11" t="s">
        <v>4</v>
      </c>
      <c r="AX111" s="11" t="s">
        <v>81</v>
      </c>
      <c r="AY111" s="196" t="s">
        <v>127</v>
      </c>
    </row>
    <row r="112" spans="2:65" s="10" customFormat="1" ht="22.9" customHeight="1">
      <c r="B112" s="157"/>
      <c r="C112" s="158"/>
      <c r="D112" s="159" t="s">
        <v>72</v>
      </c>
      <c r="E112" s="171" t="s">
        <v>156</v>
      </c>
      <c r="F112" s="171" t="s">
        <v>232</v>
      </c>
      <c r="G112" s="158"/>
      <c r="H112" s="158"/>
      <c r="I112" s="161"/>
      <c r="J112" s="172">
        <f>BK112</f>
        <v>0</v>
      </c>
      <c r="K112" s="158"/>
      <c r="L112" s="163"/>
      <c r="M112" s="164"/>
      <c r="N112" s="165"/>
      <c r="O112" s="165"/>
      <c r="P112" s="166">
        <f>SUM(P113:P118)</f>
        <v>0</v>
      </c>
      <c r="Q112" s="165"/>
      <c r="R112" s="166">
        <f>SUM(R113:R118)</f>
        <v>0</v>
      </c>
      <c r="S112" s="165"/>
      <c r="T112" s="167">
        <f>SUM(T113:T118)</f>
        <v>0</v>
      </c>
      <c r="AR112" s="168" t="s">
        <v>81</v>
      </c>
      <c r="AT112" s="169" t="s">
        <v>72</v>
      </c>
      <c r="AU112" s="169" t="s">
        <v>81</v>
      </c>
      <c r="AY112" s="168" t="s">
        <v>127</v>
      </c>
      <c r="BK112" s="170">
        <f>SUM(BK113:BK118)</f>
        <v>0</v>
      </c>
    </row>
    <row r="113" spans="2:65" s="1" customFormat="1" ht="16.5" customHeight="1">
      <c r="B113" s="33"/>
      <c r="C113" s="173" t="s">
        <v>182</v>
      </c>
      <c r="D113" s="173" t="s">
        <v>129</v>
      </c>
      <c r="E113" s="174" t="s">
        <v>233</v>
      </c>
      <c r="F113" s="175" t="s">
        <v>234</v>
      </c>
      <c r="G113" s="176" t="s">
        <v>137</v>
      </c>
      <c r="H113" s="177">
        <v>20</v>
      </c>
      <c r="I113" s="178"/>
      <c r="J113" s="179">
        <f>ROUND(I113*H113,2)</f>
        <v>0</v>
      </c>
      <c r="K113" s="175" t="s">
        <v>138</v>
      </c>
      <c r="L113" s="37"/>
      <c r="M113" s="180" t="s">
        <v>21</v>
      </c>
      <c r="N113" s="181" t="s">
        <v>44</v>
      </c>
      <c r="O113" s="59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16" t="s">
        <v>133</v>
      </c>
      <c r="AT113" s="16" t="s">
        <v>129</v>
      </c>
      <c r="AU113" s="16" t="s">
        <v>83</v>
      </c>
      <c r="AY113" s="16" t="s">
        <v>127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81</v>
      </c>
      <c r="BK113" s="184">
        <f>ROUND(I113*H113,2)</f>
        <v>0</v>
      </c>
      <c r="BL113" s="16" t="s">
        <v>133</v>
      </c>
      <c r="BM113" s="16" t="s">
        <v>235</v>
      </c>
    </row>
    <row r="114" spans="2:65" s="11" customFormat="1" ht="11.25">
      <c r="B114" s="185"/>
      <c r="C114" s="186"/>
      <c r="D114" s="187" t="s">
        <v>140</v>
      </c>
      <c r="E114" s="188" t="s">
        <v>21</v>
      </c>
      <c r="F114" s="189" t="s">
        <v>236</v>
      </c>
      <c r="G114" s="186"/>
      <c r="H114" s="190">
        <v>20</v>
      </c>
      <c r="I114" s="191"/>
      <c r="J114" s="186"/>
      <c r="K114" s="186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140</v>
      </c>
      <c r="AU114" s="196" t="s">
        <v>83</v>
      </c>
      <c r="AV114" s="11" t="s">
        <v>83</v>
      </c>
      <c r="AW114" s="11" t="s">
        <v>34</v>
      </c>
      <c r="AX114" s="11" t="s">
        <v>81</v>
      </c>
      <c r="AY114" s="196" t="s">
        <v>127</v>
      </c>
    </row>
    <row r="115" spans="2:65" s="1" customFormat="1" ht="16.5" customHeight="1">
      <c r="B115" s="33"/>
      <c r="C115" s="173" t="s">
        <v>186</v>
      </c>
      <c r="D115" s="173" t="s">
        <v>129</v>
      </c>
      <c r="E115" s="174" t="s">
        <v>237</v>
      </c>
      <c r="F115" s="175" t="s">
        <v>238</v>
      </c>
      <c r="G115" s="176" t="s">
        <v>137</v>
      </c>
      <c r="H115" s="177">
        <v>17.236000000000001</v>
      </c>
      <c r="I115" s="178"/>
      <c r="J115" s="179">
        <f>ROUND(I115*H115,2)</f>
        <v>0</v>
      </c>
      <c r="K115" s="175" t="s">
        <v>138</v>
      </c>
      <c r="L115" s="37"/>
      <c r="M115" s="180" t="s">
        <v>21</v>
      </c>
      <c r="N115" s="181" t="s">
        <v>44</v>
      </c>
      <c r="O115" s="59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16" t="s">
        <v>133</v>
      </c>
      <c r="AT115" s="16" t="s">
        <v>129</v>
      </c>
      <c r="AU115" s="16" t="s">
        <v>83</v>
      </c>
      <c r="AY115" s="16" t="s">
        <v>127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81</v>
      </c>
      <c r="BK115" s="184">
        <f>ROUND(I115*H115,2)</f>
        <v>0</v>
      </c>
      <c r="BL115" s="16" t="s">
        <v>133</v>
      </c>
      <c r="BM115" s="16" t="s">
        <v>239</v>
      </c>
    </row>
    <row r="116" spans="2:65" s="11" customFormat="1" ht="11.25">
      <c r="B116" s="185"/>
      <c r="C116" s="186"/>
      <c r="D116" s="187" t="s">
        <v>140</v>
      </c>
      <c r="E116" s="188" t="s">
        <v>21</v>
      </c>
      <c r="F116" s="189" t="s">
        <v>240</v>
      </c>
      <c r="G116" s="186"/>
      <c r="H116" s="190">
        <v>17.236000000000001</v>
      </c>
      <c r="I116" s="191"/>
      <c r="J116" s="186"/>
      <c r="K116" s="186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140</v>
      </c>
      <c r="AU116" s="196" t="s">
        <v>83</v>
      </c>
      <c r="AV116" s="11" t="s">
        <v>83</v>
      </c>
      <c r="AW116" s="11" t="s">
        <v>34</v>
      </c>
      <c r="AX116" s="11" t="s">
        <v>81</v>
      </c>
      <c r="AY116" s="196" t="s">
        <v>127</v>
      </c>
    </row>
    <row r="117" spans="2:65" s="1" customFormat="1" ht="16.5" customHeight="1">
      <c r="B117" s="33"/>
      <c r="C117" s="173" t="s">
        <v>190</v>
      </c>
      <c r="D117" s="173" t="s">
        <v>129</v>
      </c>
      <c r="E117" s="174" t="s">
        <v>241</v>
      </c>
      <c r="F117" s="175" t="s">
        <v>242</v>
      </c>
      <c r="G117" s="176" t="s">
        <v>137</v>
      </c>
      <c r="H117" s="177">
        <v>80</v>
      </c>
      <c r="I117" s="178"/>
      <c r="J117" s="179">
        <f>ROUND(I117*H117,2)</f>
        <v>0</v>
      </c>
      <c r="K117" s="175" t="s">
        <v>138</v>
      </c>
      <c r="L117" s="37"/>
      <c r="M117" s="180" t="s">
        <v>21</v>
      </c>
      <c r="N117" s="181" t="s">
        <v>44</v>
      </c>
      <c r="O117" s="59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6" t="s">
        <v>133</v>
      </c>
      <c r="AT117" s="16" t="s">
        <v>129</v>
      </c>
      <c r="AU117" s="16" t="s">
        <v>83</v>
      </c>
      <c r="AY117" s="16" t="s">
        <v>127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81</v>
      </c>
      <c r="BK117" s="184">
        <f>ROUND(I117*H117,2)</f>
        <v>0</v>
      </c>
      <c r="BL117" s="16" t="s">
        <v>133</v>
      </c>
      <c r="BM117" s="16" t="s">
        <v>243</v>
      </c>
    </row>
    <row r="118" spans="2:65" s="11" customFormat="1" ht="11.25">
      <c r="B118" s="185"/>
      <c r="C118" s="186"/>
      <c r="D118" s="187" t="s">
        <v>140</v>
      </c>
      <c r="E118" s="188" t="s">
        <v>21</v>
      </c>
      <c r="F118" s="189" t="s">
        <v>244</v>
      </c>
      <c r="G118" s="186"/>
      <c r="H118" s="190">
        <v>80</v>
      </c>
      <c r="I118" s="191"/>
      <c r="J118" s="186"/>
      <c r="K118" s="186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140</v>
      </c>
      <c r="AU118" s="196" t="s">
        <v>83</v>
      </c>
      <c r="AV118" s="11" t="s">
        <v>83</v>
      </c>
      <c r="AW118" s="11" t="s">
        <v>34</v>
      </c>
      <c r="AX118" s="11" t="s">
        <v>81</v>
      </c>
      <c r="AY118" s="196" t="s">
        <v>127</v>
      </c>
    </row>
    <row r="119" spans="2:65" s="10" customFormat="1" ht="22.9" customHeight="1">
      <c r="B119" s="157"/>
      <c r="C119" s="158"/>
      <c r="D119" s="159" t="s">
        <v>72</v>
      </c>
      <c r="E119" s="171" t="s">
        <v>151</v>
      </c>
      <c r="F119" s="171" t="s">
        <v>245</v>
      </c>
      <c r="G119" s="158"/>
      <c r="H119" s="158"/>
      <c r="I119" s="161"/>
      <c r="J119" s="172">
        <f>BK119</f>
        <v>0</v>
      </c>
      <c r="K119" s="158"/>
      <c r="L119" s="163"/>
      <c r="M119" s="164"/>
      <c r="N119" s="165"/>
      <c r="O119" s="165"/>
      <c r="P119" s="166">
        <f>SUM(P120:P124)</f>
        <v>0</v>
      </c>
      <c r="Q119" s="165"/>
      <c r="R119" s="166">
        <f>SUM(R120:R124)</f>
        <v>8.7602999999999991</v>
      </c>
      <c r="S119" s="165"/>
      <c r="T119" s="167">
        <f>SUM(T120:T124)</f>
        <v>10.5</v>
      </c>
      <c r="AR119" s="168" t="s">
        <v>81</v>
      </c>
      <c r="AT119" s="169" t="s">
        <v>72</v>
      </c>
      <c r="AU119" s="169" t="s">
        <v>81</v>
      </c>
      <c r="AY119" s="168" t="s">
        <v>127</v>
      </c>
      <c r="BK119" s="170">
        <f>SUM(BK120:BK124)</f>
        <v>0</v>
      </c>
    </row>
    <row r="120" spans="2:65" s="1" customFormat="1" ht="16.5" customHeight="1">
      <c r="B120" s="33"/>
      <c r="C120" s="173" t="s">
        <v>246</v>
      </c>
      <c r="D120" s="173" t="s">
        <v>129</v>
      </c>
      <c r="E120" s="174" t="s">
        <v>247</v>
      </c>
      <c r="F120" s="175" t="s">
        <v>248</v>
      </c>
      <c r="G120" s="176" t="s">
        <v>249</v>
      </c>
      <c r="H120" s="177">
        <v>15</v>
      </c>
      <c r="I120" s="178"/>
      <c r="J120" s="179">
        <f>ROUND(I120*H120,2)</f>
        <v>0</v>
      </c>
      <c r="K120" s="175" t="s">
        <v>138</v>
      </c>
      <c r="L120" s="37"/>
      <c r="M120" s="180" t="s">
        <v>21</v>
      </c>
      <c r="N120" s="181" t="s">
        <v>44</v>
      </c>
      <c r="O120" s="59"/>
      <c r="P120" s="182">
        <f>O120*H120</f>
        <v>0</v>
      </c>
      <c r="Q120" s="182">
        <v>0</v>
      </c>
      <c r="R120" s="182">
        <f>Q120*H120</f>
        <v>0</v>
      </c>
      <c r="S120" s="182">
        <v>0.7</v>
      </c>
      <c r="T120" s="183">
        <f>S120*H120</f>
        <v>10.5</v>
      </c>
      <c r="AR120" s="16" t="s">
        <v>133</v>
      </c>
      <c r="AT120" s="16" t="s">
        <v>129</v>
      </c>
      <c r="AU120" s="16" t="s">
        <v>83</v>
      </c>
      <c r="AY120" s="16" t="s">
        <v>127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81</v>
      </c>
      <c r="BK120" s="184">
        <f>ROUND(I120*H120,2)</f>
        <v>0</v>
      </c>
      <c r="BL120" s="16" t="s">
        <v>133</v>
      </c>
      <c r="BM120" s="16" t="s">
        <v>250</v>
      </c>
    </row>
    <row r="121" spans="2:65" s="11" customFormat="1" ht="11.25">
      <c r="B121" s="185"/>
      <c r="C121" s="186"/>
      <c r="D121" s="187" t="s">
        <v>140</v>
      </c>
      <c r="E121" s="188" t="s">
        <v>21</v>
      </c>
      <c r="F121" s="189" t="s">
        <v>251</v>
      </c>
      <c r="G121" s="186"/>
      <c r="H121" s="190">
        <v>15</v>
      </c>
      <c r="I121" s="191"/>
      <c r="J121" s="186"/>
      <c r="K121" s="186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140</v>
      </c>
      <c r="AU121" s="196" t="s">
        <v>83</v>
      </c>
      <c r="AV121" s="11" t="s">
        <v>83</v>
      </c>
      <c r="AW121" s="11" t="s">
        <v>34</v>
      </c>
      <c r="AX121" s="11" t="s">
        <v>81</v>
      </c>
      <c r="AY121" s="196" t="s">
        <v>127</v>
      </c>
    </row>
    <row r="122" spans="2:65" s="1" customFormat="1" ht="22.5" customHeight="1">
      <c r="B122" s="33"/>
      <c r="C122" s="173" t="s">
        <v>252</v>
      </c>
      <c r="D122" s="173" t="s">
        <v>129</v>
      </c>
      <c r="E122" s="174" t="s">
        <v>253</v>
      </c>
      <c r="F122" s="175" t="s">
        <v>254</v>
      </c>
      <c r="G122" s="176" t="s">
        <v>249</v>
      </c>
      <c r="H122" s="177">
        <v>15</v>
      </c>
      <c r="I122" s="178"/>
      <c r="J122" s="179">
        <f>ROUND(I122*H122,2)</f>
        <v>0</v>
      </c>
      <c r="K122" s="175" t="s">
        <v>138</v>
      </c>
      <c r="L122" s="37"/>
      <c r="M122" s="180" t="s">
        <v>21</v>
      </c>
      <c r="N122" s="181" t="s">
        <v>44</v>
      </c>
      <c r="O122" s="59"/>
      <c r="P122" s="182">
        <f>O122*H122</f>
        <v>0</v>
      </c>
      <c r="Q122" s="182">
        <v>2.0000000000000002E-5</v>
      </c>
      <c r="R122" s="182">
        <f>Q122*H122</f>
        <v>3.0000000000000003E-4</v>
      </c>
      <c r="S122" s="182">
        <v>0</v>
      </c>
      <c r="T122" s="183">
        <f>S122*H122</f>
        <v>0</v>
      </c>
      <c r="AR122" s="16" t="s">
        <v>133</v>
      </c>
      <c r="AT122" s="16" t="s">
        <v>129</v>
      </c>
      <c r="AU122" s="16" t="s">
        <v>83</v>
      </c>
      <c r="AY122" s="16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81</v>
      </c>
      <c r="BK122" s="184">
        <f>ROUND(I122*H122,2)</f>
        <v>0</v>
      </c>
      <c r="BL122" s="16" t="s">
        <v>133</v>
      </c>
      <c r="BM122" s="16" t="s">
        <v>255</v>
      </c>
    </row>
    <row r="123" spans="2:65" s="11" customFormat="1" ht="11.25">
      <c r="B123" s="185"/>
      <c r="C123" s="186"/>
      <c r="D123" s="187" t="s">
        <v>140</v>
      </c>
      <c r="E123" s="188" t="s">
        <v>21</v>
      </c>
      <c r="F123" s="189" t="s">
        <v>256</v>
      </c>
      <c r="G123" s="186"/>
      <c r="H123" s="190">
        <v>15</v>
      </c>
      <c r="I123" s="191"/>
      <c r="J123" s="186"/>
      <c r="K123" s="186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140</v>
      </c>
      <c r="AU123" s="196" t="s">
        <v>83</v>
      </c>
      <c r="AV123" s="11" t="s">
        <v>83</v>
      </c>
      <c r="AW123" s="11" t="s">
        <v>34</v>
      </c>
      <c r="AX123" s="11" t="s">
        <v>81</v>
      </c>
      <c r="AY123" s="196" t="s">
        <v>127</v>
      </c>
    </row>
    <row r="124" spans="2:65" s="1" customFormat="1" ht="16.5" customHeight="1">
      <c r="B124" s="33"/>
      <c r="C124" s="197" t="s">
        <v>8</v>
      </c>
      <c r="D124" s="197" t="s">
        <v>148</v>
      </c>
      <c r="E124" s="198" t="s">
        <v>257</v>
      </c>
      <c r="F124" s="199" t="s">
        <v>258</v>
      </c>
      <c r="G124" s="200" t="s">
        <v>259</v>
      </c>
      <c r="H124" s="201">
        <v>6</v>
      </c>
      <c r="I124" s="202"/>
      <c r="J124" s="203">
        <f>ROUND(I124*H124,2)</f>
        <v>0</v>
      </c>
      <c r="K124" s="199" t="s">
        <v>21</v>
      </c>
      <c r="L124" s="204"/>
      <c r="M124" s="205" t="s">
        <v>21</v>
      </c>
      <c r="N124" s="206" t="s">
        <v>44</v>
      </c>
      <c r="O124" s="59"/>
      <c r="P124" s="182">
        <f>O124*H124</f>
        <v>0</v>
      </c>
      <c r="Q124" s="182">
        <v>1.46</v>
      </c>
      <c r="R124" s="182">
        <f>Q124*H124</f>
        <v>8.76</v>
      </c>
      <c r="S124" s="182">
        <v>0</v>
      </c>
      <c r="T124" s="183">
        <f>S124*H124</f>
        <v>0</v>
      </c>
      <c r="AR124" s="16" t="s">
        <v>151</v>
      </c>
      <c r="AT124" s="16" t="s">
        <v>148</v>
      </c>
      <c r="AU124" s="16" t="s">
        <v>83</v>
      </c>
      <c r="AY124" s="16" t="s">
        <v>127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81</v>
      </c>
      <c r="BK124" s="184">
        <f>ROUND(I124*H124,2)</f>
        <v>0</v>
      </c>
      <c r="BL124" s="16" t="s">
        <v>133</v>
      </c>
      <c r="BM124" s="16" t="s">
        <v>260</v>
      </c>
    </row>
    <row r="125" spans="2:65" s="10" customFormat="1" ht="22.9" customHeight="1">
      <c r="B125" s="157"/>
      <c r="C125" s="158"/>
      <c r="D125" s="159" t="s">
        <v>72</v>
      </c>
      <c r="E125" s="171" t="s">
        <v>169</v>
      </c>
      <c r="F125" s="171" t="s">
        <v>170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f>SUM(P126:P135)</f>
        <v>0</v>
      </c>
      <c r="Q125" s="165"/>
      <c r="R125" s="166">
        <f>SUM(R126:R135)</f>
        <v>0</v>
      </c>
      <c r="S125" s="165"/>
      <c r="T125" s="167">
        <f>SUM(T126:T135)</f>
        <v>0</v>
      </c>
      <c r="AR125" s="168" t="s">
        <v>81</v>
      </c>
      <c r="AT125" s="169" t="s">
        <v>72</v>
      </c>
      <c r="AU125" s="169" t="s">
        <v>81</v>
      </c>
      <c r="AY125" s="168" t="s">
        <v>127</v>
      </c>
      <c r="BK125" s="170">
        <f>SUM(BK126:BK135)</f>
        <v>0</v>
      </c>
    </row>
    <row r="126" spans="2:65" s="1" customFormat="1" ht="16.5" customHeight="1">
      <c r="B126" s="33"/>
      <c r="C126" s="173" t="s">
        <v>261</v>
      </c>
      <c r="D126" s="173" t="s">
        <v>129</v>
      </c>
      <c r="E126" s="174" t="s">
        <v>262</v>
      </c>
      <c r="F126" s="175" t="s">
        <v>263</v>
      </c>
      <c r="G126" s="176" t="s">
        <v>174</v>
      </c>
      <c r="H126" s="177">
        <v>14.432</v>
      </c>
      <c r="I126" s="178"/>
      <c r="J126" s="179">
        <f>ROUND(I126*H126,2)</f>
        <v>0</v>
      </c>
      <c r="K126" s="175" t="s">
        <v>138</v>
      </c>
      <c r="L126" s="37"/>
      <c r="M126" s="180" t="s">
        <v>21</v>
      </c>
      <c r="N126" s="181" t="s">
        <v>44</v>
      </c>
      <c r="O126" s="59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16" t="s">
        <v>133</v>
      </c>
      <c r="AT126" s="16" t="s">
        <v>129</v>
      </c>
      <c r="AU126" s="16" t="s">
        <v>83</v>
      </c>
      <c r="AY126" s="16" t="s">
        <v>127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81</v>
      </c>
      <c r="BK126" s="184">
        <f>ROUND(I126*H126,2)</f>
        <v>0</v>
      </c>
      <c r="BL126" s="16" t="s">
        <v>133</v>
      </c>
      <c r="BM126" s="16" t="s">
        <v>264</v>
      </c>
    </row>
    <row r="127" spans="2:65" s="11" customFormat="1" ht="11.25">
      <c r="B127" s="185"/>
      <c r="C127" s="186"/>
      <c r="D127" s="187" t="s">
        <v>140</v>
      </c>
      <c r="E127" s="188" t="s">
        <v>21</v>
      </c>
      <c r="F127" s="189" t="s">
        <v>265</v>
      </c>
      <c r="G127" s="186"/>
      <c r="H127" s="190">
        <v>30.352</v>
      </c>
      <c r="I127" s="191"/>
      <c r="J127" s="186"/>
      <c r="K127" s="186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140</v>
      </c>
      <c r="AU127" s="196" t="s">
        <v>83</v>
      </c>
      <c r="AV127" s="11" t="s">
        <v>83</v>
      </c>
      <c r="AW127" s="11" t="s">
        <v>34</v>
      </c>
      <c r="AX127" s="11" t="s">
        <v>73</v>
      </c>
      <c r="AY127" s="196" t="s">
        <v>127</v>
      </c>
    </row>
    <row r="128" spans="2:65" s="11" customFormat="1" ht="11.25">
      <c r="B128" s="185"/>
      <c r="C128" s="186"/>
      <c r="D128" s="187" t="s">
        <v>140</v>
      </c>
      <c r="E128" s="188" t="s">
        <v>21</v>
      </c>
      <c r="F128" s="189" t="s">
        <v>266</v>
      </c>
      <c r="G128" s="186"/>
      <c r="H128" s="190">
        <v>-15.92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140</v>
      </c>
      <c r="AU128" s="196" t="s">
        <v>83</v>
      </c>
      <c r="AV128" s="11" t="s">
        <v>83</v>
      </c>
      <c r="AW128" s="11" t="s">
        <v>34</v>
      </c>
      <c r="AX128" s="11" t="s">
        <v>73</v>
      </c>
      <c r="AY128" s="196" t="s">
        <v>127</v>
      </c>
    </row>
    <row r="129" spans="2:65" s="12" customFormat="1" ht="11.25">
      <c r="B129" s="207"/>
      <c r="C129" s="208"/>
      <c r="D129" s="187" t="s">
        <v>140</v>
      </c>
      <c r="E129" s="209" t="s">
        <v>21</v>
      </c>
      <c r="F129" s="210" t="s">
        <v>168</v>
      </c>
      <c r="G129" s="208"/>
      <c r="H129" s="211">
        <v>14.432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140</v>
      </c>
      <c r="AU129" s="217" t="s">
        <v>83</v>
      </c>
      <c r="AV129" s="12" t="s">
        <v>143</v>
      </c>
      <c r="AW129" s="12" t="s">
        <v>34</v>
      </c>
      <c r="AX129" s="12" t="s">
        <v>81</v>
      </c>
      <c r="AY129" s="217" t="s">
        <v>127</v>
      </c>
    </row>
    <row r="130" spans="2:65" s="1" customFormat="1" ht="22.5" customHeight="1">
      <c r="B130" s="33"/>
      <c r="C130" s="173" t="s">
        <v>267</v>
      </c>
      <c r="D130" s="173" t="s">
        <v>129</v>
      </c>
      <c r="E130" s="174" t="s">
        <v>268</v>
      </c>
      <c r="F130" s="175" t="s">
        <v>269</v>
      </c>
      <c r="G130" s="176" t="s">
        <v>174</v>
      </c>
      <c r="H130" s="177">
        <v>86.591999999999999</v>
      </c>
      <c r="I130" s="178"/>
      <c r="J130" s="179">
        <f>ROUND(I130*H130,2)</f>
        <v>0</v>
      </c>
      <c r="K130" s="175" t="s">
        <v>138</v>
      </c>
      <c r="L130" s="37"/>
      <c r="M130" s="180" t="s">
        <v>21</v>
      </c>
      <c r="N130" s="181" t="s">
        <v>44</v>
      </c>
      <c r="O130" s="59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16" t="s">
        <v>133</v>
      </c>
      <c r="AT130" s="16" t="s">
        <v>129</v>
      </c>
      <c r="AU130" s="16" t="s">
        <v>83</v>
      </c>
      <c r="AY130" s="16" t="s">
        <v>127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81</v>
      </c>
      <c r="BK130" s="184">
        <f>ROUND(I130*H130,2)</f>
        <v>0</v>
      </c>
      <c r="BL130" s="16" t="s">
        <v>133</v>
      </c>
      <c r="BM130" s="16" t="s">
        <v>270</v>
      </c>
    </row>
    <row r="131" spans="2:65" s="11" customFormat="1" ht="11.25">
      <c r="B131" s="185"/>
      <c r="C131" s="186"/>
      <c r="D131" s="187" t="s">
        <v>140</v>
      </c>
      <c r="E131" s="188" t="s">
        <v>21</v>
      </c>
      <c r="F131" s="189" t="s">
        <v>271</v>
      </c>
      <c r="G131" s="186"/>
      <c r="H131" s="190">
        <v>86.591999999999999</v>
      </c>
      <c r="I131" s="191"/>
      <c r="J131" s="186"/>
      <c r="K131" s="186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140</v>
      </c>
      <c r="AU131" s="196" t="s">
        <v>83</v>
      </c>
      <c r="AV131" s="11" t="s">
        <v>83</v>
      </c>
      <c r="AW131" s="11" t="s">
        <v>34</v>
      </c>
      <c r="AX131" s="11" t="s">
        <v>81</v>
      </c>
      <c r="AY131" s="196" t="s">
        <v>127</v>
      </c>
    </row>
    <row r="132" spans="2:65" s="1" customFormat="1" ht="22.5" customHeight="1">
      <c r="B132" s="33"/>
      <c r="C132" s="173" t="s">
        <v>272</v>
      </c>
      <c r="D132" s="173" t="s">
        <v>129</v>
      </c>
      <c r="E132" s="174" t="s">
        <v>191</v>
      </c>
      <c r="F132" s="175" t="s">
        <v>192</v>
      </c>
      <c r="G132" s="176" t="s">
        <v>174</v>
      </c>
      <c r="H132" s="177">
        <v>14.432</v>
      </c>
      <c r="I132" s="178"/>
      <c r="J132" s="179">
        <f>ROUND(I132*H132,2)</f>
        <v>0</v>
      </c>
      <c r="K132" s="175" t="s">
        <v>21</v>
      </c>
      <c r="L132" s="37"/>
      <c r="M132" s="180" t="s">
        <v>21</v>
      </c>
      <c r="N132" s="181" t="s">
        <v>44</v>
      </c>
      <c r="O132" s="59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16" t="s">
        <v>133</v>
      </c>
      <c r="AT132" s="16" t="s">
        <v>129</v>
      </c>
      <c r="AU132" s="16" t="s">
        <v>83</v>
      </c>
      <c r="AY132" s="16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81</v>
      </c>
      <c r="BK132" s="184">
        <f>ROUND(I132*H132,2)</f>
        <v>0</v>
      </c>
      <c r="BL132" s="16" t="s">
        <v>133</v>
      </c>
      <c r="BM132" s="16" t="s">
        <v>273</v>
      </c>
    </row>
    <row r="133" spans="2:65" s="1" customFormat="1" ht="16.5" customHeight="1">
      <c r="B133" s="33"/>
      <c r="C133" s="173" t="s">
        <v>274</v>
      </c>
      <c r="D133" s="173" t="s">
        <v>129</v>
      </c>
      <c r="E133" s="174" t="s">
        <v>275</v>
      </c>
      <c r="F133" s="175" t="s">
        <v>276</v>
      </c>
      <c r="G133" s="176" t="s">
        <v>174</v>
      </c>
      <c r="H133" s="177">
        <v>10.5</v>
      </c>
      <c r="I133" s="178"/>
      <c r="J133" s="179">
        <f>ROUND(I133*H133,2)</f>
        <v>0</v>
      </c>
      <c r="K133" s="175" t="s">
        <v>138</v>
      </c>
      <c r="L133" s="37"/>
      <c r="M133" s="180" t="s">
        <v>21</v>
      </c>
      <c r="N133" s="181" t="s">
        <v>44</v>
      </c>
      <c r="O133" s="59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6" t="s">
        <v>133</v>
      </c>
      <c r="AT133" s="16" t="s">
        <v>129</v>
      </c>
      <c r="AU133" s="16" t="s">
        <v>83</v>
      </c>
      <c r="AY133" s="16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81</v>
      </c>
      <c r="BK133" s="184">
        <f>ROUND(I133*H133,2)</f>
        <v>0</v>
      </c>
      <c r="BL133" s="16" t="s">
        <v>133</v>
      </c>
      <c r="BM133" s="16" t="s">
        <v>277</v>
      </c>
    </row>
    <row r="134" spans="2:65" s="1" customFormat="1" ht="22.5" customHeight="1">
      <c r="B134" s="33"/>
      <c r="C134" s="173" t="s">
        <v>278</v>
      </c>
      <c r="D134" s="173" t="s">
        <v>129</v>
      </c>
      <c r="E134" s="174" t="s">
        <v>279</v>
      </c>
      <c r="F134" s="175" t="s">
        <v>269</v>
      </c>
      <c r="G134" s="176" t="s">
        <v>174</v>
      </c>
      <c r="H134" s="177">
        <v>63</v>
      </c>
      <c r="I134" s="178"/>
      <c r="J134" s="179">
        <f>ROUND(I134*H134,2)</f>
        <v>0</v>
      </c>
      <c r="K134" s="175" t="s">
        <v>138</v>
      </c>
      <c r="L134" s="37"/>
      <c r="M134" s="180" t="s">
        <v>21</v>
      </c>
      <c r="N134" s="181" t="s">
        <v>44</v>
      </c>
      <c r="O134" s="59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6" t="s">
        <v>133</v>
      </c>
      <c r="AT134" s="16" t="s">
        <v>129</v>
      </c>
      <c r="AU134" s="16" t="s">
        <v>83</v>
      </c>
      <c r="AY134" s="16" t="s">
        <v>127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81</v>
      </c>
      <c r="BK134" s="184">
        <f>ROUND(I134*H134,2)</f>
        <v>0</v>
      </c>
      <c r="BL134" s="16" t="s">
        <v>133</v>
      </c>
      <c r="BM134" s="16" t="s">
        <v>280</v>
      </c>
    </row>
    <row r="135" spans="2:65" s="11" customFormat="1" ht="11.25">
      <c r="B135" s="185"/>
      <c r="C135" s="186"/>
      <c r="D135" s="187" t="s">
        <v>140</v>
      </c>
      <c r="E135" s="188" t="s">
        <v>21</v>
      </c>
      <c r="F135" s="189" t="s">
        <v>281</v>
      </c>
      <c r="G135" s="186"/>
      <c r="H135" s="190">
        <v>63</v>
      </c>
      <c r="I135" s="191"/>
      <c r="J135" s="186"/>
      <c r="K135" s="186"/>
      <c r="L135" s="192"/>
      <c r="M135" s="234"/>
      <c r="N135" s="235"/>
      <c r="O135" s="235"/>
      <c r="P135" s="235"/>
      <c r="Q135" s="235"/>
      <c r="R135" s="235"/>
      <c r="S135" s="235"/>
      <c r="T135" s="236"/>
      <c r="AT135" s="196" t="s">
        <v>140</v>
      </c>
      <c r="AU135" s="196" t="s">
        <v>83</v>
      </c>
      <c r="AV135" s="11" t="s">
        <v>83</v>
      </c>
      <c r="AW135" s="11" t="s">
        <v>34</v>
      </c>
      <c r="AX135" s="11" t="s">
        <v>81</v>
      </c>
      <c r="AY135" s="196" t="s">
        <v>127</v>
      </c>
    </row>
    <row r="136" spans="2:65" s="1" customFormat="1" ht="6.95" customHeight="1">
      <c r="B136" s="45"/>
      <c r="C136" s="46"/>
      <c r="D136" s="46"/>
      <c r="E136" s="46"/>
      <c r="F136" s="46"/>
      <c r="G136" s="46"/>
      <c r="H136" s="46"/>
      <c r="I136" s="124"/>
      <c r="J136" s="46"/>
      <c r="K136" s="46"/>
      <c r="L136" s="37"/>
    </row>
  </sheetData>
  <sheetProtection password="CC35" sheet="1" objects="1" scenarios="1" formatColumns="0" formatRows="0" autoFilter="0"/>
  <autoFilter ref="C84:K13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89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46" s="1" customFormat="1" ht="12" customHeight="1">
      <c r="B8" s="37"/>
      <c r="D8" s="101" t="s">
        <v>100</v>
      </c>
      <c r="I8" s="102"/>
      <c r="L8" s="37"/>
    </row>
    <row r="9" spans="2:46" s="1" customFormat="1" ht="36.950000000000003" customHeight="1">
      <c r="B9" s="37"/>
      <c r="E9" s="357" t="s">
        <v>282</v>
      </c>
      <c r="F9" s="358"/>
      <c r="G9" s="358"/>
      <c r="H9" s="358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ROUND(J90,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ROUND((SUM(BE90:BE137)),  2)</f>
        <v>0</v>
      </c>
      <c r="I33" s="113">
        <v>0.21</v>
      </c>
      <c r="J33" s="112">
        <f>ROUND(((SUM(BE90:BE137))*I33),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ROUND((SUM(BF90:BF137)),  2)</f>
        <v>0</v>
      </c>
      <c r="I34" s="113">
        <v>0.15</v>
      </c>
      <c r="J34" s="112">
        <f>ROUND(((SUM(BF90:BF137))*I34),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ROUND((SUM(BG90:BG137)),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ROUND((SUM(BH90:BH137)),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ROUND((SUM(BI90:BI137)),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03 - SO 03 Přeložka domovního plynovodu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 Trutnov, Jan Hofman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J90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J91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108</v>
      </c>
      <c r="E61" s="143"/>
      <c r="F61" s="143"/>
      <c r="G61" s="143"/>
      <c r="H61" s="143"/>
      <c r="I61" s="144"/>
      <c r="J61" s="145">
        <f>J92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283</v>
      </c>
      <c r="E62" s="143"/>
      <c r="F62" s="143"/>
      <c r="G62" s="143"/>
      <c r="H62" s="143"/>
      <c r="I62" s="144"/>
      <c r="J62" s="145">
        <f>J102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196</v>
      </c>
      <c r="E63" s="143"/>
      <c r="F63" s="143"/>
      <c r="G63" s="143"/>
      <c r="H63" s="143"/>
      <c r="I63" s="144"/>
      <c r="J63" s="145">
        <f>J113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284</v>
      </c>
      <c r="E64" s="143"/>
      <c r="F64" s="143"/>
      <c r="G64" s="143"/>
      <c r="H64" s="143"/>
      <c r="I64" s="144"/>
      <c r="J64" s="145">
        <f>J116</f>
        <v>0</v>
      </c>
      <c r="K64" s="141"/>
      <c r="L64" s="146"/>
    </row>
    <row r="65" spans="2:12" s="7" customFormat="1" ht="24.95" customHeight="1">
      <c r="B65" s="133"/>
      <c r="C65" s="134"/>
      <c r="D65" s="135" t="s">
        <v>285</v>
      </c>
      <c r="E65" s="136"/>
      <c r="F65" s="136"/>
      <c r="G65" s="136"/>
      <c r="H65" s="136"/>
      <c r="I65" s="137"/>
      <c r="J65" s="138">
        <f>J118</f>
        <v>0</v>
      </c>
      <c r="K65" s="134"/>
      <c r="L65" s="139"/>
    </row>
    <row r="66" spans="2:12" s="8" customFormat="1" ht="19.899999999999999" customHeight="1">
      <c r="B66" s="140"/>
      <c r="C66" s="141"/>
      <c r="D66" s="142" t="s">
        <v>286</v>
      </c>
      <c r="E66" s="143"/>
      <c r="F66" s="143"/>
      <c r="G66" s="143"/>
      <c r="H66" s="143"/>
      <c r="I66" s="144"/>
      <c r="J66" s="145">
        <f>J119</f>
        <v>0</v>
      </c>
      <c r="K66" s="141"/>
      <c r="L66" s="146"/>
    </row>
    <row r="67" spans="2:12" s="8" customFormat="1" ht="19.899999999999999" customHeight="1">
      <c r="B67" s="140"/>
      <c r="C67" s="141"/>
      <c r="D67" s="142" t="s">
        <v>287</v>
      </c>
      <c r="E67" s="143"/>
      <c r="F67" s="143"/>
      <c r="G67" s="143"/>
      <c r="H67" s="143"/>
      <c r="I67" s="144"/>
      <c r="J67" s="145">
        <f>J122</f>
        <v>0</v>
      </c>
      <c r="K67" s="141"/>
      <c r="L67" s="146"/>
    </row>
    <row r="68" spans="2:12" s="8" customFormat="1" ht="19.899999999999999" customHeight="1">
      <c r="B68" s="140"/>
      <c r="C68" s="141"/>
      <c r="D68" s="142" t="s">
        <v>288</v>
      </c>
      <c r="E68" s="143"/>
      <c r="F68" s="143"/>
      <c r="G68" s="143"/>
      <c r="H68" s="143"/>
      <c r="I68" s="144"/>
      <c r="J68" s="145">
        <f>J124</f>
        <v>0</v>
      </c>
      <c r="K68" s="141"/>
      <c r="L68" s="146"/>
    </row>
    <row r="69" spans="2:12" s="7" customFormat="1" ht="24.95" customHeight="1">
      <c r="B69" s="133"/>
      <c r="C69" s="134"/>
      <c r="D69" s="135" t="s">
        <v>289</v>
      </c>
      <c r="E69" s="136"/>
      <c r="F69" s="136"/>
      <c r="G69" s="136"/>
      <c r="H69" s="136"/>
      <c r="I69" s="137"/>
      <c r="J69" s="138">
        <f>J130</f>
        <v>0</v>
      </c>
      <c r="K69" s="134"/>
      <c r="L69" s="139"/>
    </row>
    <row r="70" spans="2:12" s="8" customFormat="1" ht="19.899999999999999" customHeight="1">
      <c r="B70" s="140"/>
      <c r="C70" s="141"/>
      <c r="D70" s="142" t="s">
        <v>290</v>
      </c>
      <c r="E70" s="143"/>
      <c r="F70" s="143"/>
      <c r="G70" s="143"/>
      <c r="H70" s="143"/>
      <c r="I70" s="144"/>
      <c r="J70" s="145">
        <f>J131</f>
        <v>0</v>
      </c>
      <c r="K70" s="141"/>
      <c r="L70" s="146"/>
    </row>
    <row r="71" spans="2:12" s="1" customFormat="1" ht="21.75" customHeight="1">
      <c r="B71" s="33"/>
      <c r="C71" s="34"/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4"/>
      <c r="J72" s="46"/>
      <c r="K72" s="46"/>
      <c r="L72" s="37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27"/>
      <c r="J76" s="48"/>
      <c r="K76" s="48"/>
      <c r="L76" s="37"/>
    </row>
    <row r="77" spans="2:12" s="1" customFormat="1" ht="24.95" customHeight="1">
      <c r="B77" s="33"/>
      <c r="C77" s="22" t="s">
        <v>112</v>
      </c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2" customHeight="1">
      <c r="B79" s="33"/>
      <c r="C79" s="28" t="s">
        <v>16</v>
      </c>
      <c r="D79" s="34"/>
      <c r="E79" s="34"/>
      <c r="F79" s="34"/>
      <c r="G79" s="34"/>
      <c r="H79" s="34"/>
      <c r="I79" s="102"/>
      <c r="J79" s="34"/>
      <c r="K79" s="34"/>
      <c r="L79" s="37"/>
    </row>
    <row r="80" spans="2:12" s="1" customFormat="1" ht="16.5" customHeight="1">
      <c r="B80" s="33"/>
      <c r="C80" s="34"/>
      <c r="D80" s="34"/>
      <c r="E80" s="362" t="str">
        <f>E7</f>
        <v>Oprava přemostění Vápenického potoka - V2</v>
      </c>
      <c r="F80" s="363"/>
      <c r="G80" s="363"/>
      <c r="H80" s="363"/>
      <c r="I80" s="102"/>
      <c r="J80" s="34"/>
      <c r="K80" s="34"/>
      <c r="L80" s="37"/>
    </row>
    <row r="81" spans="2:65" s="1" customFormat="1" ht="12" customHeight="1">
      <c r="B81" s="33"/>
      <c r="C81" s="28" t="s">
        <v>100</v>
      </c>
      <c r="D81" s="34"/>
      <c r="E81" s="34"/>
      <c r="F81" s="34"/>
      <c r="G81" s="34"/>
      <c r="H81" s="34"/>
      <c r="I81" s="102"/>
      <c r="J81" s="34"/>
      <c r="K81" s="34"/>
      <c r="L81" s="37"/>
    </row>
    <row r="82" spans="2:65" s="1" customFormat="1" ht="16.5" customHeight="1">
      <c r="B82" s="33"/>
      <c r="C82" s="34"/>
      <c r="D82" s="34"/>
      <c r="E82" s="335" t="str">
        <f>E9</f>
        <v>03 - SO 03 Přeložka domovního plynovodu</v>
      </c>
      <c r="F82" s="334"/>
      <c r="G82" s="334"/>
      <c r="H82" s="334"/>
      <c r="I82" s="102"/>
      <c r="J82" s="34"/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02"/>
      <c r="J83" s="34"/>
      <c r="K83" s="34"/>
      <c r="L83" s="37"/>
    </row>
    <row r="84" spans="2:65" s="1" customFormat="1" ht="12" customHeight="1">
      <c r="B84" s="33"/>
      <c r="C84" s="28" t="s">
        <v>22</v>
      </c>
      <c r="D84" s="34"/>
      <c r="E84" s="34"/>
      <c r="F84" s="26" t="str">
        <f>F12</f>
        <v xml:space="preserve"> </v>
      </c>
      <c r="G84" s="34"/>
      <c r="H84" s="34"/>
      <c r="I84" s="103" t="s">
        <v>24</v>
      </c>
      <c r="J84" s="54" t="str">
        <f>IF(J12="","",J12)</f>
        <v>28. 1. 2019</v>
      </c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02"/>
      <c r="J85" s="34"/>
      <c r="K85" s="34"/>
      <c r="L85" s="37"/>
    </row>
    <row r="86" spans="2:65" s="1" customFormat="1" ht="24.95" customHeight="1">
      <c r="B86" s="33"/>
      <c r="C86" s="28" t="s">
        <v>26</v>
      </c>
      <c r="D86" s="34"/>
      <c r="E86" s="34"/>
      <c r="F86" s="26" t="str">
        <f>E15</f>
        <v>Město Vrchlabí</v>
      </c>
      <c r="G86" s="34"/>
      <c r="H86" s="34"/>
      <c r="I86" s="103" t="s">
        <v>32</v>
      </c>
      <c r="J86" s="31" t="str">
        <f>E21</f>
        <v>Ing. J.Chaloupský Trutnov, Jan Hofman</v>
      </c>
      <c r="K86" s="34"/>
      <c r="L86" s="37"/>
    </row>
    <row r="87" spans="2:65" s="1" customFormat="1" ht="13.7" customHeight="1">
      <c r="B87" s="33"/>
      <c r="C87" s="28" t="s">
        <v>30</v>
      </c>
      <c r="D87" s="34"/>
      <c r="E87" s="34"/>
      <c r="F87" s="26" t="str">
        <f>IF(E18="","",E18)</f>
        <v>Vyplň údaj</v>
      </c>
      <c r="G87" s="34"/>
      <c r="H87" s="34"/>
      <c r="I87" s="103" t="s">
        <v>35</v>
      </c>
      <c r="J87" s="31" t="str">
        <f>E24</f>
        <v>Ing.Jiřičková</v>
      </c>
      <c r="K87" s="34"/>
      <c r="L87" s="37"/>
    </row>
    <row r="88" spans="2:65" s="1" customFormat="1" ht="10.35" customHeight="1">
      <c r="B88" s="33"/>
      <c r="C88" s="34"/>
      <c r="D88" s="34"/>
      <c r="E88" s="34"/>
      <c r="F88" s="34"/>
      <c r="G88" s="34"/>
      <c r="H88" s="34"/>
      <c r="I88" s="102"/>
      <c r="J88" s="34"/>
      <c r="K88" s="34"/>
      <c r="L88" s="37"/>
    </row>
    <row r="89" spans="2:65" s="9" customFormat="1" ht="29.25" customHeight="1">
      <c r="B89" s="147"/>
      <c r="C89" s="148" t="s">
        <v>113</v>
      </c>
      <c r="D89" s="149" t="s">
        <v>58</v>
      </c>
      <c r="E89" s="149" t="s">
        <v>54</v>
      </c>
      <c r="F89" s="149" t="s">
        <v>55</v>
      </c>
      <c r="G89" s="149" t="s">
        <v>114</v>
      </c>
      <c r="H89" s="149" t="s">
        <v>115</v>
      </c>
      <c r="I89" s="150" t="s">
        <v>116</v>
      </c>
      <c r="J89" s="149" t="s">
        <v>105</v>
      </c>
      <c r="K89" s="151" t="s">
        <v>117</v>
      </c>
      <c r="L89" s="152"/>
      <c r="M89" s="63" t="s">
        <v>21</v>
      </c>
      <c r="N89" s="64" t="s">
        <v>43</v>
      </c>
      <c r="O89" s="64" t="s">
        <v>118</v>
      </c>
      <c r="P89" s="64" t="s">
        <v>119</v>
      </c>
      <c r="Q89" s="64" t="s">
        <v>120</v>
      </c>
      <c r="R89" s="64" t="s">
        <v>121</v>
      </c>
      <c r="S89" s="64" t="s">
        <v>122</v>
      </c>
      <c r="T89" s="65" t="s">
        <v>123</v>
      </c>
    </row>
    <row r="90" spans="2:65" s="1" customFormat="1" ht="22.9" customHeight="1">
      <c r="B90" s="33"/>
      <c r="C90" s="70" t="s">
        <v>124</v>
      </c>
      <c r="D90" s="34"/>
      <c r="E90" s="34"/>
      <c r="F90" s="34"/>
      <c r="G90" s="34"/>
      <c r="H90" s="34"/>
      <c r="I90" s="102"/>
      <c r="J90" s="153">
        <f>BK90</f>
        <v>0</v>
      </c>
      <c r="K90" s="34"/>
      <c r="L90" s="37"/>
      <c r="M90" s="66"/>
      <c r="N90" s="67"/>
      <c r="O90" s="67"/>
      <c r="P90" s="154">
        <f>P91+P118+P130</f>
        <v>0</v>
      </c>
      <c r="Q90" s="67"/>
      <c r="R90" s="154">
        <f>R91+R118+R130</f>
        <v>4.1300496300000002</v>
      </c>
      <c r="S90" s="67"/>
      <c r="T90" s="155">
        <f>T91+T118+T130</f>
        <v>8.4000000000000005E-2</v>
      </c>
      <c r="AT90" s="16" t="s">
        <v>72</v>
      </c>
      <c r="AU90" s="16" t="s">
        <v>106</v>
      </c>
      <c r="BK90" s="156">
        <f>BK91+BK118+BK130</f>
        <v>0</v>
      </c>
    </row>
    <row r="91" spans="2:65" s="10" customFormat="1" ht="25.9" customHeight="1">
      <c r="B91" s="157"/>
      <c r="C91" s="158"/>
      <c r="D91" s="159" t="s">
        <v>72</v>
      </c>
      <c r="E91" s="160" t="s">
        <v>125</v>
      </c>
      <c r="F91" s="160" t="s">
        <v>126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P92+P102+P113+P116</f>
        <v>0</v>
      </c>
      <c r="Q91" s="165"/>
      <c r="R91" s="166">
        <f>R92+R102+R113+R116</f>
        <v>3.9926230300000003</v>
      </c>
      <c r="S91" s="165"/>
      <c r="T91" s="167">
        <f>T92+T102+T113+T116</f>
        <v>0</v>
      </c>
      <c r="AR91" s="168" t="s">
        <v>81</v>
      </c>
      <c r="AT91" s="169" t="s">
        <v>72</v>
      </c>
      <c r="AU91" s="169" t="s">
        <v>73</v>
      </c>
      <c r="AY91" s="168" t="s">
        <v>127</v>
      </c>
      <c r="BK91" s="170">
        <f>BK92+BK102+BK113+BK116</f>
        <v>0</v>
      </c>
    </row>
    <row r="92" spans="2:65" s="10" customFormat="1" ht="22.9" customHeight="1">
      <c r="B92" s="157"/>
      <c r="C92" s="158"/>
      <c r="D92" s="159" t="s">
        <v>72</v>
      </c>
      <c r="E92" s="171" t="s">
        <v>81</v>
      </c>
      <c r="F92" s="171" t="s">
        <v>128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SUM(P93:P101)</f>
        <v>0</v>
      </c>
      <c r="Q92" s="165"/>
      <c r="R92" s="166">
        <f>SUM(R93:R101)</f>
        <v>2.16</v>
      </c>
      <c r="S92" s="165"/>
      <c r="T92" s="167">
        <f>SUM(T93:T101)</f>
        <v>0</v>
      </c>
      <c r="AR92" s="168" t="s">
        <v>81</v>
      </c>
      <c r="AT92" s="169" t="s">
        <v>72</v>
      </c>
      <c r="AU92" s="169" t="s">
        <v>81</v>
      </c>
      <c r="AY92" s="168" t="s">
        <v>127</v>
      </c>
      <c r="BK92" s="170">
        <f>SUM(BK93:BK101)</f>
        <v>0</v>
      </c>
    </row>
    <row r="93" spans="2:65" s="1" customFormat="1" ht="22.5" customHeight="1">
      <c r="B93" s="33"/>
      <c r="C93" s="173" t="s">
        <v>81</v>
      </c>
      <c r="D93" s="173" t="s">
        <v>129</v>
      </c>
      <c r="E93" s="174" t="s">
        <v>291</v>
      </c>
      <c r="F93" s="175" t="s">
        <v>292</v>
      </c>
      <c r="G93" s="176" t="s">
        <v>159</v>
      </c>
      <c r="H93" s="177">
        <v>7.1</v>
      </c>
      <c r="I93" s="178"/>
      <c r="J93" s="179">
        <f>ROUND(I93*H93,2)</f>
        <v>0</v>
      </c>
      <c r="K93" s="175" t="s">
        <v>138</v>
      </c>
      <c r="L93" s="37"/>
      <c r="M93" s="180" t="s">
        <v>21</v>
      </c>
      <c r="N93" s="181" t="s">
        <v>44</v>
      </c>
      <c r="O93" s="59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16" t="s">
        <v>133</v>
      </c>
      <c r="AT93" s="16" t="s">
        <v>129</v>
      </c>
      <c r="AU93" s="16" t="s">
        <v>83</v>
      </c>
      <c r="AY93" s="16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81</v>
      </c>
      <c r="BK93" s="184">
        <f>ROUND(I93*H93,2)</f>
        <v>0</v>
      </c>
      <c r="BL93" s="16" t="s">
        <v>133</v>
      </c>
      <c r="BM93" s="16" t="s">
        <v>293</v>
      </c>
    </row>
    <row r="94" spans="2:65" s="11" customFormat="1" ht="11.25">
      <c r="B94" s="185"/>
      <c r="C94" s="186"/>
      <c r="D94" s="187" t="s">
        <v>140</v>
      </c>
      <c r="E94" s="188" t="s">
        <v>21</v>
      </c>
      <c r="F94" s="189" t="s">
        <v>294</v>
      </c>
      <c r="G94" s="186"/>
      <c r="H94" s="190">
        <v>4.5</v>
      </c>
      <c r="I94" s="191"/>
      <c r="J94" s="186"/>
      <c r="K94" s="186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140</v>
      </c>
      <c r="AU94" s="196" t="s">
        <v>83</v>
      </c>
      <c r="AV94" s="11" t="s">
        <v>83</v>
      </c>
      <c r="AW94" s="11" t="s">
        <v>34</v>
      </c>
      <c r="AX94" s="11" t="s">
        <v>73</v>
      </c>
      <c r="AY94" s="196" t="s">
        <v>127</v>
      </c>
    </row>
    <row r="95" spans="2:65" s="11" customFormat="1" ht="11.25">
      <c r="B95" s="185"/>
      <c r="C95" s="186"/>
      <c r="D95" s="187" t="s">
        <v>140</v>
      </c>
      <c r="E95" s="188" t="s">
        <v>21</v>
      </c>
      <c r="F95" s="189" t="s">
        <v>295</v>
      </c>
      <c r="G95" s="186"/>
      <c r="H95" s="190">
        <v>2.6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140</v>
      </c>
      <c r="AU95" s="196" t="s">
        <v>83</v>
      </c>
      <c r="AV95" s="11" t="s">
        <v>83</v>
      </c>
      <c r="AW95" s="11" t="s">
        <v>34</v>
      </c>
      <c r="AX95" s="11" t="s">
        <v>73</v>
      </c>
      <c r="AY95" s="196" t="s">
        <v>127</v>
      </c>
    </row>
    <row r="96" spans="2:65" s="12" customFormat="1" ht="11.25">
      <c r="B96" s="207"/>
      <c r="C96" s="208"/>
      <c r="D96" s="187" t="s">
        <v>140</v>
      </c>
      <c r="E96" s="209" t="s">
        <v>21</v>
      </c>
      <c r="F96" s="210" t="s">
        <v>168</v>
      </c>
      <c r="G96" s="208"/>
      <c r="H96" s="211">
        <v>7.1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140</v>
      </c>
      <c r="AU96" s="217" t="s">
        <v>83</v>
      </c>
      <c r="AV96" s="12" t="s">
        <v>143</v>
      </c>
      <c r="AW96" s="12" t="s">
        <v>34</v>
      </c>
      <c r="AX96" s="12" t="s">
        <v>81</v>
      </c>
      <c r="AY96" s="217" t="s">
        <v>127</v>
      </c>
    </row>
    <row r="97" spans="2:65" s="1" customFormat="1" ht="22.5" customHeight="1">
      <c r="B97" s="33"/>
      <c r="C97" s="173" t="s">
        <v>83</v>
      </c>
      <c r="D97" s="173" t="s">
        <v>129</v>
      </c>
      <c r="E97" s="174" t="s">
        <v>296</v>
      </c>
      <c r="F97" s="175" t="s">
        <v>297</v>
      </c>
      <c r="G97" s="176" t="s">
        <v>159</v>
      </c>
      <c r="H97" s="177">
        <v>7.1</v>
      </c>
      <c r="I97" s="178"/>
      <c r="J97" s="179">
        <f>ROUND(I97*H97,2)</f>
        <v>0</v>
      </c>
      <c r="K97" s="175" t="s">
        <v>138</v>
      </c>
      <c r="L97" s="37"/>
      <c r="M97" s="180" t="s">
        <v>21</v>
      </c>
      <c r="N97" s="181" t="s">
        <v>44</v>
      </c>
      <c r="O97" s="59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16" t="s">
        <v>133</v>
      </c>
      <c r="AT97" s="16" t="s">
        <v>129</v>
      </c>
      <c r="AU97" s="16" t="s">
        <v>83</v>
      </c>
      <c r="AY97" s="16" t="s">
        <v>127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81</v>
      </c>
      <c r="BK97" s="184">
        <f>ROUND(I97*H97,2)</f>
        <v>0</v>
      </c>
      <c r="BL97" s="16" t="s">
        <v>133</v>
      </c>
      <c r="BM97" s="16" t="s">
        <v>298</v>
      </c>
    </row>
    <row r="98" spans="2:65" s="1" customFormat="1" ht="33.75" customHeight="1">
      <c r="B98" s="33"/>
      <c r="C98" s="173" t="s">
        <v>143</v>
      </c>
      <c r="D98" s="173" t="s">
        <v>129</v>
      </c>
      <c r="E98" s="174" t="s">
        <v>215</v>
      </c>
      <c r="F98" s="175" t="s">
        <v>216</v>
      </c>
      <c r="G98" s="176" t="s">
        <v>159</v>
      </c>
      <c r="H98" s="177">
        <v>1.08</v>
      </c>
      <c r="I98" s="178"/>
      <c r="J98" s="179">
        <f>ROUND(I98*H98,2)</f>
        <v>0</v>
      </c>
      <c r="K98" s="175" t="s">
        <v>138</v>
      </c>
      <c r="L98" s="37"/>
      <c r="M98" s="180" t="s">
        <v>21</v>
      </c>
      <c r="N98" s="181" t="s">
        <v>44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6" t="s">
        <v>133</v>
      </c>
      <c r="AT98" s="16" t="s">
        <v>129</v>
      </c>
      <c r="AU98" s="16" t="s">
        <v>83</v>
      </c>
      <c r="AY98" s="16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133</v>
      </c>
      <c r="BM98" s="16" t="s">
        <v>299</v>
      </c>
    </row>
    <row r="99" spans="2:65" s="11" customFormat="1" ht="11.25">
      <c r="B99" s="185"/>
      <c r="C99" s="186"/>
      <c r="D99" s="187" t="s">
        <v>140</v>
      </c>
      <c r="E99" s="188" t="s">
        <v>21</v>
      </c>
      <c r="F99" s="189" t="s">
        <v>300</v>
      </c>
      <c r="G99" s="186"/>
      <c r="H99" s="190">
        <v>1.08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140</v>
      </c>
      <c r="AU99" s="196" t="s">
        <v>83</v>
      </c>
      <c r="AV99" s="11" t="s">
        <v>83</v>
      </c>
      <c r="AW99" s="11" t="s">
        <v>34</v>
      </c>
      <c r="AX99" s="11" t="s">
        <v>81</v>
      </c>
      <c r="AY99" s="196" t="s">
        <v>127</v>
      </c>
    </row>
    <row r="100" spans="2:65" s="1" customFormat="1" ht="16.5" customHeight="1">
      <c r="B100" s="33"/>
      <c r="C100" s="197" t="s">
        <v>133</v>
      </c>
      <c r="D100" s="197" t="s">
        <v>148</v>
      </c>
      <c r="E100" s="198" t="s">
        <v>301</v>
      </c>
      <c r="F100" s="199" t="s">
        <v>302</v>
      </c>
      <c r="G100" s="200" t="s">
        <v>174</v>
      </c>
      <c r="H100" s="201">
        <v>2.16</v>
      </c>
      <c r="I100" s="202"/>
      <c r="J100" s="203">
        <f>ROUND(I100*H100,2)</f>
        <v>0</v>
      </c>
      <c r="K100" s="199" t="s">
        <v>138</v>
      </c>
      <c r="L100" s="204"/>
      <c r="M100" s="205" t="s">
        <v>21</v>
      </c>
      <c r="N100" s="206" t="s">
        <v>44</v>
      </c>
      <c r="O100" s="59"/>
      <c r="P100" s="182">
        <f>O100*H100</f>
        <v>0</v>
      </c>
      <c r="Q100" s="182">
        <v>1</v>
      </c>
      <c r="R100" s="182">
        <f>Q100*H100</f>
        <v>2.16</v>
      </c>
      <c r="S100" s="182">
        <v>0</v>
      </c>
      <c r="T100" s="183">
        <f>S100*H100</f>
        <v>0</v>
      </c>
      <c r="AR100" s="16" t="s">
        <v>151</v>
      </c>
      <c r="AT100" s="16" t="s">
        <v>148</v>
      </c>
      <c r="AU100" s="16" t="s">
        <v>83</v>
      </c>
      <c r="AY100" s="16" t="s">
        <v>127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81</v>
      </c>
      <c r="BK100" s="184">
        <f>ROUND(I100*H100,2)</f>
        <v>0</v>
      </c>
      <c r="BL100" s="16" t="s">
        <v>133</v>
      </c>
      <c r="BM100" s="16" t="s">
        <v>303</v>
      </c>
    </row>
    <row r="101" spans="2:65" s="11" customFormat="1" ht="11.25">
      <c r="B101" s="185"/>
      <c r="C101" s="186"/>
      <c r="D101" s="187" t="s">
        <v>140</v>
      </c>
      <c r="E101" s="186"/>
      <c r="F101" s="189" t="s">
        <v>304</v>
      </c>
      <c r="G101" s="186"/>
      <c r="H101" s="190">
        <v>2.16</v>
      </c>
      <c r="I101" s="191"/>
      <c r="J101" s="186"/>
      <c r="K101" s="186"/>
      <c r="L101" s="192"/>
      <c r="M101" s="193"/>
      <c r="N101" s="194"/>
      <c r="O101" s="194"/>
      <c r="P101" s="194"/>
      <c r="Q101" s="194"/>
      <c r="R101" s="194"/>
      <c r="S101" s="194"/>
      <c r="T101" s="195"/>
      <c r="AT101" s="196" t="s">
        <v>140</v>
      </c>
      <c r="AU101" s="196" t="s">
        <v>83</v>
      </c>
      <c r="AV101" s="11" t="s">
        <v>83</v>
      </c>
      <c r="AW101" s="11" t="s">
        <v>4</v>
      </c>
      <c r="AX101" s="11" t="s">
        <v>81</v>
      </c>
      <c r="AY101" s="196" t="s">
        <v>127</v>
      </c>
    </row>
    <row r="102" spans="2:65" s="10" customFormat="1" ht="22.9" customHeight="1">
      <c r="B102" s="157"/>
      <c r="C102" s="158"/>
      <c r="D102" s="159" t="s">
        <v>72</v>
      </c>
      <c r="E102" s="171" t="s">
        <v>143</v>
      </c>
      <c r="F102" s="171" t="s">
        <v>305</v>
      </c>
      <c r="G102" s="158"/>
      <c r="H102" s="158"/>
      <c r="I102" s="161"/>
      <c r="J102" s="172">
        <f>BK102</f>
        <v>0</v>
      </c>
      <c r="K102" s="158"/>
      <c r="L102" s="163"/>
      <c r="M102" s="164"/>
      <c r="N102" s="165"/>
      <c r="O102" s="165"/>
      <c r="P102" s="166">
        <f>SUM(P103:P112)</f>
        <v>0</v>
      </c>
      <c r="Q102" s="165"/>
      <c r="R102" s="166">
        <f>SUM(R103:R112)</f>
        <v>1.8315154300000001</v>
      </c>
      <c r="S102" s="165"/>
      <c r="T102" s="167">
        <f>SUM(T103:T112)</f>
        <v>0</v>
      </c>
      <c r="AR102" s="168" t="s">
        <v>81</v>
      </c>
      <c r="AT102" s="169" t="s">
        <v>72</v>
      </c>
      <c r="AU102" s="169" t="s">
        <v>81</v>
      </c>
      <c r="AY102" s="168" t="s">
        <v>127</v>
      </c>
      <c r="BK102" s="170">
        <f>SUM(BK103:BK112)</f>
        <v>0</v>
      </c>
    </row>
    <row r="103" spans="2:65" s="1" customFormat="1" ht="16.5" customHeight="1">
      <c r="B103" s="33"/>
      <c r="C103" s="173" t="s">
        <v>156</v>
      </c>
      <c r="D103" s="173" t="s">
        <v>129</v>
      </c>
      <c r="E103" s="174" t="s">
        <v>306</v>
      </c>
      <c r="F103" s="175" t="s">
        <v>307</v>
      </c>
      <c r="G103" s="176" t="s">
        <v>159</v>
      </c>
      <c r="H103" s="177">
        <v>0.74</v>
      </c>
      <c r="I103" s="178"/>
      <c r="J103" s="179">
        <f>ROUND(I103*H103,2)</f>
        <v>0</v>
      </c>
      <c r="K103" s="175" t="s">
        <v>138</v>
      </c>
      <c r="L103" s="37"/>
      <c r="M103" s="180" t="s">
        <v>21</v>
      </c>
      <c r="N103" s="181" t="s">
        <v>44</v>
      </c>
      <c r="O103" s="59"/>
      <c r="P103" s="182">
        <f>O103*H103</f>
        <v>0</v>
      </c>
      <c r="Q103" s="182">
        <v>2.45329</v>
      </c>
      <c r="R103" s="182">
        <f>Q103*H103</f>
        <v>1.8154345999999999</v>
      </c>
      <c r="S103" s="182">
        <v>0</v>
      </c>
      <c r="T103" s="183">
        <f>S103*H103</f>
        <v>0</v>
      </c>
      <c r="AR103" s="16" t="s">
        <v>133</v>
      </c>
      <c r="AT103" s="16" t="s">
        <v>129</v>
      </c>
      <c r="AU103" s="16" t="s">
        <v>83</v>
      </c>
      <c r="AY103" s="16" t="s">
        <v>127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81</v>
      </c>
      <c r="BK103" s="184">
        <f>ROUND(I103*H103,2)</f>
        <v>0</v>
      </c>
      <c r="BL103" s="16" t="s">
        <v>133</v>
      </c>
      <c r="BM103" s="16" t="s">
        <v>308</v>
      </c>
    </row>
    <row r="104" spans="2:65" s="11" customFormat="1" ht="11.25">
      <c r="B104" s="185"/>
      <c r="C104" s="186"/>
      <c r="D104" s="187" t="s">
        <v>140</v>
      </c>
      <c r="E104" s="188" t="s">
        <v>21</v>
      </c>
      <c r="F104" s="189" t="s">
        <v>309</v>
      </c>
      <c r="G104" s="186"/>
      <c r="H104" s="190">
        <v>0.54</v>
      </c>
      <c r="I104" s="191"/>
      <c r="J104" s="186"/>
      <c r="K104" s="186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140</v>
      </c>
      <c r="AU104" s="196" t="s">
        <v>83</v>
      </c>
      <c r="AV104" s="11" t="s">
        <v>83</v>
      </c>
      <c r="AW104" s="11" t="s">
        <v>34</v>
      </c>
      <c r="AX104" s="11" t="s">
        <v>73</v>
      </c>
      <c r="AY104" s="196" t="s">
        <v>127</v>
      </c>
    </row>
    <row r="105" spans="2:65" s="11" customFormat="1" ht="11.25">
      <c r="B105" s="185"/>
      <c r="C105" s="186"/>
      <c r="D105" s="187" t="s">
        <v>140</v>
      </c>
      <c r="E105" s="188" t="s">
        <v>21</v>
      </c>
      <c r="F105" s="189" t="s">
        <v>310</v>
      </c>
      <c r="G105" s="186"/>
      <c r="H105" s="190">
        <v>0.2</v>
      </c>
      <c r="I105" s="191"/>
      <c r="J105" s="186"/>
      <c r="K105" s="186"/>
      <c r="L105" s="192"/>
      <c r="M105" s="193"/>
      <c r="N105" s="194"/>
      <c r="O105" s="194"/>
      <c r="P105" s="194"/>
      <c r="Q105" s="194"/>
      <c r="R105" s="194"/>
      <c r="S105" s="194"/>
      <c r="T105" s="195"/>
      <c r="AT105" s="196" t="s">
        <v>140</v>
      </c>
      <c r="AU105" s="196" t="s">
        <v>83</v>
      </c>
      <c r="AV105" s="11" t="s">
        <v>83</v>
      </c>
      <c r="AW105" s="11" t="s">
        <v>34</v>
      </c>
      <c r="AX105" s="11" t="s">
        <v>73</v>
      </c>
      <c r="AY105" s="196" t="s">
        <v>127</v>
      </c>
    </row>
    <row r="106" spans="2:65" s="12" customFormat="1" ht="11.25">
      <c r="B106" s="207"/>
      <c r="C106" s="208"/>
      <c r="D106" s="187" t="s">
        <v>140</v>
      </c>
      <c r="E106" s="209" t="s">
        <v>21</v>
      </c>
      <c r="F106" s="210" t="s">
        <v>168</v>
      </c>
      <c r="G106" s="208"/>
      <c r="H106" s="211">
        <v>0.74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140</v>
      </c>
      <c r="AU106" s="217" t="s">
        <v>83</v>
      </c>
      <c r="AV106" s="12" t="s">
        <v>143</v>
      </c>
      <c r="AW106" s="12" t="s">
        <v>34</v>
      </c>
      <c r="AX106" s="12" t="s">
        <v>81</v>
      </c>
      <c r="AY106" s="217" t="s">
        <v>127</v>
      </c>
    </row>
    <row r="107" spans="2:65" s="1" customFormat="1" ht="22.5" customHeight="1">
      <c r="B107" s="33"/>
      <c r="C107" s="173" t="s">
        <v>162</v>
      </c>
      <c r="D107" s="173" t="s">
        <v>129</v>
      </c>
      <c r="E107" s="174" t="s">
        <v>311</v>
      </c>
      <c r="F107" s="175" t="s">
        <v>312</v>
      </c>
      <c r="G107" s="176" t="s">
        <v>137</v>
      </c>
      <c r="H107" s="177">
        <v>2.5129999999999999</v>
      </c>
      <c r="I107" s="178"/>
      <c r="J107" s="179">
        <f>ROUND(I107*H107,2)</f>
        <v>0</v>
      </c>
      <c r="K107" s="175" t="s">
        <v>138</v>
      </c>
      <c r="L107" s="37"/>
      <c r="M107" s="180" t="s">
        <v>21</v>
      </c>
      <c r="N107" s="181" t="s">
        <v>44</v>
      </c>
      <c r="O107" s="59"/>
      <c r="P107" s="182">
        <f>O107*H107</f>
        <v>0</v>
      </c>
      <c r="Q107" s="182">
        <v>2.2000000000000001E-3</v>
      </c>
      <c r="R107" s="182">
        <f>Q107*H107</f>
        <v>5.5285999999999998E-3</v>
      </c>
      <c r="S107" s="182">
        <v>0</v>
      </c>
      <c r="T107" s="183">
        <f>S107*H107</f>
        <v>0</v>
      </c>
      <c r="AR107" s="16" t="s">
        <v>133</v>
      </c>
      <c r="AT107" s="16" t="s">
        <v>129</v>
      </c>
      <c r="AU107" s="16" t="s">
        <v>83</v>
      </c>
      <c r="AY107" s="16" t="s">
        <v>127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81</v>
      </c>
      <c r="BK107" s="184">
        <f>ROUND(I107*H107,2)</f>
        <v>0</v>
      </c>
      <c r="BL107" s="16" t="s">
        <v>133</v>
      </c>
      <c r="BM107" s="16" t="s">
        <v>313</v>
      </c>
    </row>
    <row r="108" spans="2:65" s="11" customFormat="1" ht="11.25">
      <c r="B108" s="185"/>
      <c r="C108" s="186"/>
      <c r="D108" s="187" t="s">
        <v>140</v>
      </c>
      <c r="E108" s="188" t="s">
        <v>21</v>
      </c>
      <c r="F108" s="189" t="s">
        <v>314</v>
      </c>
      <c r="G108" s="186"/>
      <c r="H108" s="190">
        <v>2.5129999999999999</v>
      </c>
      <c r="I108" s="191"/>
      <c r="J108" s="186"/>
      <c r="K108" s="186"/>
      <c r="L108" s="192"/>
      <c r="M108" s="193"/>
      <c r="N108" s="194"/>
      <c r="O108" s="194"/>
      <c r="P108" s="194"/>
      <c r="Q108" s="194"/>
      <c r="R108" s="194"/>
      <c r="S108" s="194"/>
      <c r="T108" s="195"/>
      <c r="AT108" s="196" t="s">
        <v>140</v>
      </c>
      <c r="AU108" s="196" t="s">
        <v>83</v>
      </c>
      <c r="AV108" s="11" t="s">
        <v>83</v>
      </c>
      <c r="AW108" s="11" t="s">
        <v>34</v>
      </c>
      <c r="AX108" s="11" t="s">
        <v>81</v>
      </c>
      <c r="AY108" s="196" t="s">
        <v>127</v>
      </c>
    </row>
    <row r="109" spans="2:65" s="1" customFormat="1" ht="22.5" customHeight="1">
      <c r="B109" s="33"/>
      <c r="C109" s="173" t="s">
        <v>171</v>
      </c>
      <c r="D109" s="173" t="s">
        <v>129</v>
      </c>
      <c r="E109" s="174" t="s">
        <v>315</v>
      </c>
      <c r="F109" s="175" t="s">
        <v>316</v>
      </c>
      <c r="G109" s="176" t="s">
        <v>137</v>
      </c>
      <c r="H109" s="177">
        <v>2.5129999999999999</v>
      </c>
      <c r="I109" s="178"/>
      <c r="J109" s="179">
        <f>ROUND(I109*H109,2)</f>
        <v>0</v>
      </c>
      <c r="K109" s="175" t="s">
        <v>138</v>
      </c>
      <c r="L109" s="37"/>
      <c r="M109" s="180" t="s">
        <v>21</v>
      </c>
      <c r="N109" s="181" t="s">
        <v>44</v>
      </c>
      <c r="O109" s="59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AR109" s="16" t="s">
        <v>133</v>
      </c>
      <c r="AT109" s="16" t="s">
        <v>129</v>
      </c>
      <c r="AU109" s="16" t="s">
        <v>83</v>
      </c>
      <c r="AY109" s="16" t="s">
        <v>127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81</v>
      </c>
      <c r="BK109" s="184">
        <f>ROUND(I109*H109,2)</f>
        <v>0</v>
      </c>
      <c r="BL109" s="16" t="s">
        <v>133</v>
      </c>
      <c r="BM109" s="16" t="s">
        <v>317</v>
      </c>
    </row>
    <row r="110" spans="2:65" s="1" customFormat="1" ht="22.5" customHeight="1">
      <c r="B110" s="33"/>
      <c r="C110" s="173" t="s">
        <v>151</v>
      </c>
      <c r="D110" s="173" t="s">
        <v>129</v>
      </c>
      <c r="E110" s="174" t="s">
        <v>318</v>
      </c>
      <c r="F110" s="175" t="s">
        <v>319</v>
      </c>
      <c r="G110" s="176" t="s">
        <v>137</v>
      </c>
      <c r="H110" s="177">
        <v>3.3929999999999998</v>
      </c>
      <c r="I110" s="178"/>
      <c r="J110" s="179">
        <f>ROUND(I110*H110,2)</f>
        <v>0</v>
      </c>
      <c r="K110" s="175" t="s">
        <v>138</v>
      </c>
      <c r="L110" s="37"/>
      <c r="M110" s="180" t="s">
        <v>21</v>
      </c>
      <c r="N110" s="181" t="s">
        <v>44</v>
      </c>
      <c r="O110" s="59"/>
      <c r="P110" s="182">
        <f>O110*H110</f>
        <v>0</v>
      </c>
      <c r="Q110" s="182">
        <v>3.1099999999999999E-3</v>
      </c>
      <c r="R110" s="182">
        <f>Q110*H110</f>
        <v>1.0552229999999999E-2</v>
      </c>
      <c r="S110" s="182">
        <v>0</v>
      </c>
      <c r="T110" s="183">
        <f>S110*H110</f>
        <v>0</v>
      </c>
      <c r="AR110" s="16" t="s">
        <v>133</v>
      </c>
      <c r="AT110" s="16" t="s">
        <v>129</v>
      </c>
      <c r="AU110" s="16" t="s">
        <v>83</v>
      </c>
      <c r="AY110" s="16" t="s">
        <v>127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81</v>
      </c>
      <c r="BK110" s="184">
        <f>ROUND(I110*H110,2)</f>
        <v>0</v>
      </c>
      <c r="BL110" s="16" t="s">
        <v>133</v>
      </c>
      <c r="BM110" s="16" t="s">
        <v>320</v>
      </c>
    </row>
    <row r="111" spans="2:65" s="11" customFormat="1" ht="11.25">
      <c r="B111" s="185"/>
      <c r="C111" s="186"/>
      <c r="D111" s="187" t="s">
        <v>140</v>
      </c>
      <c r="E111" s="188" t="s">
        <v>21</v>
      </c>
      <c r="F111" s="189" t="s">
        <v>321</v>
      </c>
      <c r="G111" s="186"/>
      <c r="H111" s="190">
        <v>3.3929999999999998</v>
      </c>
      <c r="I111" s="191"/>
      <c r="J111" s="186"/>
      <c r="K111" s="186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140</v>
      </c>
      <c r="AU111" s="196" t="s">
        <v>83</v>
      </c>
      <c r="AV111" s="11" t="s">
        <v>83</v>
      </c>
      <c r="AW111" s="11" t="s">
        <v>34</v>
      </c>
      <c r="AX111" s="11" t="s">
        <v>81</v>
      </c>
      <c r="AY111" s="196" t="s">
        <v>127</v>
      </c>
    </row>
    <row r="112" spans="2:65" s="1" customFormat="1" ht="22.5" customHeight="1">
      <c r="B112" s="33"/>
      <c r="C112" s="173" t="s">
        <v>154</v>
      </c>
      <c r="D112" s="173" t="s">
        <v>129</v>
      </c>
      <c r="E112" s="174" t="s">
        <v>322</v>
      </c>
      <c r="F112" s="175" t="s">
        <v>323</v>
      </c>
      <c r="G112" s="176" t="s">
        <v>137</v>
      </c>
      <c r="H112" s="177">
        <v>3.3929999999999998</v>
      </c>
      <c r="I112" s="178"/>
      <c r="J112" s="179">
        <f>ROUND(I112*H112,2)</f>
        <v>0</v>
      </c>
      <c r="K112" s="175" t="s">
        <v>138</v>
      </c>
      <c r="L112" s="37"/>
      <c r="M112" s="180" t="s">
        <v>21</v>
      </c>
      <c r="N112" s="181" t="s">
        <v>44</v>
      </c>
      <c r="O112" s="59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16" t="s">
        <v>133</v>
      </c>
      <c r="AT112" s="16" t="s">
        <v>129</v>
      </c>
      <c r="AU112" s="16" t="s">
        <v>83</v>
      </c>
      <c r="AY112" s="16" t="s">
        <v>127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81</v>
      </c>
      <c r="BK112" s="184">
        <f>ROUND(I112*H112,2)</f>
        <v>0</v>
      </c>
      <c r="BL112" s="16" t="s">
        <v>133</v>
      </c>
      <c r="BM112" s="16" t="s">
        <v>324</v>
      </c>
    </row>
    <row r="113" spans="2:65" s="10" customFormat="1" ht="22.9" customHeight="1">
      <c r="B113" s="157"/>
      <c r="C113" s="158"/>
      <c r="D113" s="159" t="s">
        <v>72</v>
      </c>
      <c r="E113" s="171" t="s">
        <v>151</v>
      </c>
      <c r="F113" s="171" t="s">
        <v>245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SUM(P114:P115)</f>
        <v>0</v>
      </c>
      <c r="Q113" s="165"/>
      <c r="R113" s="166">
        <f>SUM(R114:R115)</f>
        <v>1.1076E-3</v>
      </c>
      <c r="S113" s="165"/>
      <c r="T113" s="167">
        <f>SUM(T114:T115)</f>
        <v>0</v>
      </c>
      <c r="AR113" s="168" t="s">
        <v>81</v>
      </c>
      <c r="AT113" s="169" t="s">
        <v>72</v>
      </c>
      <c r="AU113" s="169" t="s">
        <v>81</v>
      </c>
      <c r="AY113" s="168" t="s">
        <v>127</v>
      </c>
      <c r="BK113" s="170">
        <f>SUM(BK114:BK115)</f>
        <v>0</v>
      </c>
    </row>
    <row r="114" spans="2:65" s="1" customFormat="1" ht="16.5" customHeight="1">
      <c r="B114" s="33"/>
      <c r="C114" s="173" t="s">
        <v>182</v>
      </c>
      <c r="D114" s="173" t="s">
        <v>129</v>
      </c>
      <c r="E114" s="174" t="s">
        <v>325</v>
      </c>
      <c r="F114" s="175" t="s">
        <v>326</v>
      </c>
      <c r="G114" s="176" t="s">
        <v>249</v>
      </c>
      <c r="H114" s="177">
        <v>4.26</v>
      </c>
      <c r="I114" s="178"/>
      <c r="J114" s="179">
        <f>ROUND(I114*H114,2)</f>
        <v>0</v>
      </c>
      <c r="K114" s="175" t="s">
        <v>138</v>
      </c>
      <c r="L114" s="37"/>
      <c r="M114" s="180" t="s">
        <v>21</v>
      </c>
      <c r="N114" s="181" t="s">
        <v>44</v>
      </c>
      <c r="O114" s="59"/>
      <c r="P114" s="182">
        <f>O114*H114</f>
        <v>0</v>
      </c>
      <c r="Q114" s="182">
        <v>1.9000000000000001E-4</v>
      </c>
      <c r="R114" s="182">
        <f>Q114*H114</f>
        <v>8.0940000000000005E-4</v>
      </c>
      <c r="S114" s="182">
        <v>0</v>
      </c>
      <c r="T114" s="183">
        <f>S114*H114</f>
        <v>0</v>
      </c>
      <c r="AR114" s="16" t="s">
        <v>133</v>
      </c>
      <c r="AT114" s="16" t="s">
        <v>129</v>
      </c>
      <c r="AU114" s="16" t="s">
        <v>83</v>
      </c>
      <c r="AY114" s="16" t="s">
        <v>127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81</v>
      </c>
      <c r="BK114" s="184">
        <f>ROUND(I114*H114,2)</f>
        <v>0</v>
      </c>
      <c r="BL114" s="16" t="s">
        <v>133</v>
      </c>
      <c r="BM114" s="16" t="s">
        <v>327</v>
      </c>
    </row>
    <row r="115" spans="2:65" s="1" customFormat="1" ht="16.5" customHeight="1">
      <c r="B115" s="33"/>
      <c r="C115" s="173" t="s">
        <v>186</v>
      </c>
      <c r="D115" s="173" t="s">
        <v>129</v>
      </c>
      <c r="E115" s="174" t="s">
        <v>328</v>
      </c>
      <c r="F115" s="175" t="s">
        <v>329</v>
      </c>
      <c r="G115" s="176" t="s">
        <v>249</v>
      </c>
      <c r="H115" s="177">
        <v>4.26</v>
      </c>
      <c r="I115" s="178"/>
      <c r="J115" s="179">
        <f>ROUND(I115*H115,2)</f>
        <v>0</v>
      </c>
      <c r="K115" s="175" t="s">
        <v>138</v>
      </c>
      <c r="L115" s="37"/>
      <c r="M115" s="180" t="s">
        <v>21</v>
      </c>
      <c r="N115" s="181" t="s">
        <v>44</v>
      </c>
      <c r="O115" s="59"/>
      <c r="P115" s="182">
        <f>O115*H115</f>
        <v>0</v>
      </c>
      <c r="Q115" s="182">
        <v>6.9999999999999994E-5</v>
      </c>
      <c r="R115" s="182">
        <f>Q115*H115</f>
        <v>2.9819999999999998E-4</v>
      </c>
      <c r="S115" s="182">
        <v>0</v>
      </c>
      <c r="T115" s="183">
        <f>S115*H115</f>
        <v>0</v>
      </c>
      <c r="AR115" s="16" t="s">
        <v>133</v>
      </c>
      <c r="AT115" s="16" t="s">
        <v>129</v>
      </c>
      <c r="AU115" s="16" t="s">
        <v>83</v>
      </c>
      <c r="AY115" s="16" t="s">
        <v>127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81</v>
      </c>
      <c r="BK115" s="184">
        <f>ROUND(I115*H115,2)</f>
        <v>0</v>
      </c>
      <c r="BL115" s="16" t="s">
        <v>133</v>
      </c>
      <c r="BM115" s="16" t="s">
        <v>330</v>
      </c>
    </row>
    <row r="116" spans="2:65" s="10" customFormat="1" ht="22.9" customHeight="1">
      <c r="B116" s="157"/>
      <c r="C116" s="158"/>
      <c r="D116" s="159" t="s">
        <v>72</v>
      </c>
      <c r="E116" s="171" t="s">
        <v>331</v>
      </c>
      <c r="F116" s="171" t="s">
        <v>332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P117</f>
        <v>0</v>
      </c>
      <c r="Q116" s="165"/>
      <c r="R116" s="166">
        <f>R117</f>
        <v>0</v>
      </c>
      <c r="S116" s="165"/>
      <c r="T116" s="167">
        <f>T117</f>
        <v>0</v>
      </c>
      <c r="AR116" s="168" t="s">
        <v>81</v>
      </c>
      <c r="AT116" s="169" t="s">
        <v>72</v>
      </c>
      <c r="AU116" s="169" t="s">
        <v>81</v>
      </c>
      <c r="AY116" s="168" t="s">
        <v>127</v>
      </c>
      <c r="BK116" s="170">
        <f>BK117</f>
        <v>0</v>
      </c>
    </row>
    <row r="117" spans="2:65" s="1" customFormat="1" ht="22.5" customHeight="1">
      <c r="B117" s="33"/>
      <c r="C117" s="173" t="s">
        <v>190</v>
      </c>
      <c r="D117" s="173" t="s">
        <v>129</v>
      </c>
      <c r="E117" s="174" t="s">
        <v>333</v>
      </c>
      <c r="F117" s="175" t="s">
        <v>334</v>
      </c>
      <c r="G117" s="176" t="s">
        <v>174</v>
      </c>
      <c r="H117" s="177">
        <v>3.9929999999999999</v>
      </c>
      <c r="I117" s="178"/>
      <c r="J117" s="179">
        <f>ROUND(I117*H117,2)</f>
        <v>0</v>
      </c>
      <c r="K117" s="175" t="s">
        <v>138</v>
      </c>
      <c r="L117" s="37"/>
      <c r="M117" s="180" t="s">
        <v>21</v>
      </c>
      <c r="N117" s="181" t="s">
        <v>44</v>
      </c>
      <c r="O117" s="59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6" t="s">
        <v>133</v>
      </c>
      <c r="AT117" s="16" t="s">
        <v>129</v>
      </c>
      <c r="AU117" s="16" t="s">
        <v>83</v>
      </c>
      <c r="AY117" s="16" t="s">
        <v>127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81</v>
      </c>
      <c r="BK117" s="184">
        <f>ROUND(I117*H117,2)</f>
        <v>0</v>
      </c>
      <c r="BL117" s="16" t="s">
        <v>133</v>
      </c>
      <c r="BM117" s="16" t="s">
        <v>335</v>
      </c>
    </row>
    <row r="118" spans="2:65" s="10" customFormat="1" ht="25.9" customHeight="1">
      <c r="B118" s="157"/>
      <c r="C118" s="158"/>
      <c r="D118" s="159" t="s">
        <v>72</v>
      </c>
      <c r="E118" s="160" t="s">
        <v>336</v>
      </c>
      <c r="F118" s="160" t="s">
        <v>337</v>
      </c>
      <c r="G118" s="158"/>
      <c r="H118" s="158"/>
      <c r="I118" s="161"/>
      <c r="J118" s="162">
        <f>BK118</f>
        <v>0</v>
      </c>
      <c r="K118" s="158"/>
      <c r="L118" s="163"/>
      <c r="M118" s="164"/>
      <c r="N118" s="165"/>
      <c r="O118" s="165"/>
      <c r="P118" s="166">
        <f>P119+P122+P124</f>
        <v>0</v>
      </c>
      <c r="Q118" s="165"/>
      <c r="R118" s="166">
        <f>R119+R122+R124</f>
        <v>9.7291099999999991E-2</v>
      </c>
      <c r="S118" s="165"/>
      <c r="T118" s="167">
        <f>T119+T122+T124</f>
        <v>8.4000000000000005E-2</v>
      </c>
      <c r="AR118" s="168" t="s">
        <v>83</v>
      </c>
      <c r="AT118" s="169" t="s">
        <v>72</v>
      </c>
      <c r="AU118" s="169" t="s">
        <v>73</v>
      </c>
      <c r="AY118" s="168" t="s">
        <v>127</v>
      </c>
      <c r="BK118" s="170">
        <f>BK119+BK122+BK124</f>
        <v>0</v>
      </c>
    </row>
    <row r="119" spans="2:65" s="10" customFormat="1" ht="22.9" customHeight="1">
      <c r="B119" s="157"/>
      <c r="C119" s="158"/>
      <c r="D119" s="159" t="s">
        <v>72</v>
      </c>
      <c r="E119" s="171" t="s">
        <v>338</v>
      </c>
      <c r="F119" s="171" t="s">
        <v>339</v>
      </c>
      <c r="G119" s="158"/>
      <c r="H119" s="158"/>
      <c r="I119" s="161"/>
      <c r="J119" s="172">
        <f>BK119</f>
        <v>0</v>
      </c>
      <c r="K119" s="158"/>
      <c r="L119" s="163"/>
      <c r="M119" s="164"/>
      <c r="N119" s="165"/>
      <c r="O119" s="165"/>
      <c r="P119" s="166">
        <f>SUM(P120:P121)</f>
        <v>0</v>
      </c>
      <c r="Q119" s="165"/>
      <c r="R119" s="166">
        <f>SUM(R120:R121)</f>
        <v>9.5091099999999998E-2</v>
      </c>
      <c r="S119" s="165"/>
      <c r="T119" s="167">
        <f>SUM(T120:T121)</f>
        <v>0</v>
      </c>
      <c r="AR119" s="168" t="s">
        <v>83</v>
      </c>
      <c r="AT119" s="169" t="s">
        <v>72</v>
      </c>
      <c r="AU119" s="169" t="s">
        <v>81</v>
      </c>
      <c r="AY119" s="168" t="s">
        <v>127</v>
      </c>
      <c r="BK119" s="170">
        <f>SUM(BK120:BK121)</f>
        <v>0</v>
      </c>
    </row>
    <row r="120" spans="2:65" s="1" customFormat="1" ht="16.5" customHeight="1">
      <c r="B120" s="33"/>
      <c r="C120" s="173" t="s">
        <v>246</v>
      </c>
      <c r="D120" s="173" t="s">
        <v>129</v>
      </c>
      <c r="E120" s="174" t="s">
        <v>340</v>
      </c>
      <c r="F120" s="175" t="s">
        <v>341</v>
      </c>
      <c r="G120" s="176" t="s">
        <v>249</v>
      </c>
      <c r="H120" s="177">
        <v>5</v>
      </c>
      <c r="I120" s="178"/>
      <c r="J120" s="179">
        <f>ROUND(I120*H120,2)</f>
        <v>0</v>
      </c>
      <c r="K120" s="175" t="s">
        <v>21</v>
      </c>
      <c r="L120" s="37"/>
      <c r="M120" s="180" t="s">
        <v>21</v>
      </c>
      <c r="N120" s="181" t="s">
        <v>44</v>
      </c>
      <c r="O120" s="59"/>
      <c r="P120" s="182">
        <f>O120*H120</f>
        <v>0</v>
      </c>
      <c r="Q120" s="182">
        <v>1.9018219999999999E-2</v>
      </c>
      <c r="R120" s="182">
        <f>Q120*H120</f>
        <v>9.5091099999999998E-2</v>
      </c>
      <c r="S120" s="182">
        <v>0</v>
      </c>
      <c r="T120" s="183">
        <f>S120*H120</f>
        <v>0</v>
      </c>
      <c r="AR120" s="16" t="s">
        <v>261</v>
      </c>
      <c r="AT120" s="16" t="s">
        <v>129</v>
      </c>
      <c r="AU120" s="16" t="s">
        <v>83</v>
      </c>
      <c r="AY120" s="16" t="s">
        <v>127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81</v>
      </c>
      <c r="BK120" s="184">
        <f>ROUND(I120*H120,2)</f>
        <v>0</v>
      </c>
      <c r="BL120" s="16" t="s">
        <v>261</v>
      </c>
      <c r="BM120" s="16" t="s">
        <v>342</v>
      </c>
    </row>
    <row r="121" spans="2:65" s="1" customFormat="1" ht="22.5" customHeight="1">
      <c r="B121" s="33"/>
      <c r="C121" s="173" t="s">
        <v>252</v>
      </c>
      <c r="D121" s="173" t="s">
        <v>129</v>
      </c>
      <c r="E121" s="174" t="s">
        <v>343</v>
      </c>
      <c r="F121" s="175" t="s">
        <v>344</v>
      </c>
      <c r="G121" s="176" t="s">
        <v>259</v>
      </c>
      <c r="H121" s="177">
        <v>2</v>
      </c>
      <c r="I121" s="178"/>
      <c r="J121" s="179">
        <f>ROUND(I121*H121,2)</f>
        <v>0</v>
      </c>
      <c r="K121" s="175" t="s">
        <v>21</v>
      </c>
      <c r="L121" s="37"/>
      <c r="M121" s="180" t="s">
        <v>21</v>
      </c>
      <c r="N121" s="181" t="s">
        <v>44</v>
      </c>
      <c r="O121" s="59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16" t="s">
        <v>261</v>
      </c>
      <c r="AT121" s="16" t="s">
        <v>129</v>
      </c>
      <c r="AU121" s="16" t="s">
        <v>83</v>
      </c>
      <c r="AY121" s="16" t="s">
        <v>127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81</v>
      </c>
      <c r="BK121" s="184">
        <f>ROUND(I121*H121,2)</f>
        <v>0</v>
      </c>
      <c r="BL121" s="16" t="s">
        <v>261</v>
      </c>
      <c r="BM121" s="16" t="s">
        <v>345</v>
      </c>
    </row>
    <row r="122" spans="2:65" s="10" customFormat="1" ht="22.9" customHeight="1">
      <c r="B122" s="157"/>
      <c r="C122" s="158"/>
      <c r="D122" s="159" t="s">
        <v>72</v>
      </c>
      <c r="E122" s="171" t="s">
        <v>346</v>
      </c>
      <c r="F122" s="171" t="s">
        <v>347</v>
      </c>
      <c r="G122" s="158"/>
      <c r="H122" s="158"/>
      <c r="I122" s="161"/>
      <c r="J122" s="172">
        <f>BK122</f>
        <v>0</v>
      </c>
      <c r="K122" s="158"/>
      <c r="L122" s="163"/>
      <c r="M122" s="164"/>
      <c r="N122" s="165"/>
      <c r="O122" s="165"/>
      <c r="P122" s="166">
        <f>P123</f>
        <v>0</v>
      </c>
      <c r="Q122" s="165"/>
      <c r="R122" s="166">
        <f>R123</f>
        <v>0</v>
      </c>
      <c r="S122" s="165"/>
      <c r="T122" s="167">
        <f>T123</f>
        <v>8.4000000000000005E-2</v>
      </c>
      <c r="AR122" s="168" t="s">
        <v>83</v>
      </c>
      <c r="AT122" s="169" t="s">
        <v>72</v>
      </c>
      <c r="AU122" s="169" t="s">
        <v>81</v>
      </c>
      <c r="AY122" s="168" t="s">
        <v>127</v>
      </c>
      <c r="BK122" s="170">
        <f>BK123</f>
        <v>0</v>
      </c>
    </row>
    <row r="123" spans="2:65" s="1" customFormat="1" ht="16.5" customHeight="1">
      <c r="B123" s="33"/>
      <c r="C123" s="173" t="s">
        <v>8</v>
      </c>
      <c r="D123" s="173" t="s">
        <v>129</v>
      </c>
      <c r="E123" s="174" t="s">
        <v>348</v>
      </c>
      <c r="F123" s="175" t="s">
        <v>349</v>
      </c>
      <c r="G123" s="176" t="s">
        <v>350</v>
      </c>
      <c r="H123" s="177">
        <v>84</v>
      </c>
      <c r="I123" s="178"/>
      <c r="J123" s="179">
        <f>ROUND(I123*H123,2)</f>
        <v>0</v>
      </c>
      <c r="K123" s="175" t="s">
        <v>138</v>
      </c>
      <c r="L123" s="37"/>
      <c r="M123" s="180" t="s">
        <v>21</v>
      </c>
      <c r="N123" s="181" t="s">
        <v>44</v>
      </c>
      <c r="O123" s="59"/>
      <c r="P123" s="182">
        <f>O123*H123</f>
        <v>0</v>
      </c>
      <c r="Q123" s="182">
        <v>0</v>
      </c>
      <c r="R123" s="182">
        <f>Q123*H123</f>
        <v>0</v>
      </c>
      <c r="S123" s="182">
        <v>1E-3</v>
      </c>
      <c r="T123" s="183">
        <f>S123*H123</f>
        <v>8.4000000000000005E-2</v>
      </c>
      <c r="AR123" s="16" t="s">
        <v>261</v>
      </c>
      <c r="AT123" s="16" t="s">
        <v>129</v>
      </c>
      <c r="AU123" s="16" t="s">
        <v>83</v>
      </c>
      <c r="AY123" s="16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81</v>
      </c>
      <c r="BK123" s="184">
        <f>ROUND(I123*H123,2)</f>
        <v>0</v>
      </c>
      <c r="BL123" s="16" t="s">
        <v>261</v>
      </c>
      <c r="BM123" s="16" t="s">
        <v>351</v>
      </c>
    </row>
    <row r="124" spans="2:65" s="10" customFormat="1" ht="22.9" customHeight="1">
      <c r="B124" s="157"/>
      <c r="C124" s="158"/>
      <c r="D124" s="159" t="s">
        <v>72</v>
      </c>
      <c r="E124" s="171" t="s">
        <v>352</v>
      </c>
      <c r="F124" s="171" t="s">
        <v>353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SUM(P125:P129)</f>
        <v>0</v>
      </c>
      <c r="Q124" s="165"/>
      <c r="R124" s="166">
        <f>SUM(R125:R129)</f>
        <v>2.2000000000000001E-3</v>
      </c>
      <c r="S124" s="165"/>
      <c r="T124" s="167">
        <f>SUM(T125:T129)</f>
        <v>0</v>
      </c>
      <c r="AR124" s="168" t="s">
        <v>83</v>
      </c>
      <c r="AT124" s="169" t="s">
        <v>72</v>
      </c>
      <c r="AU124" s="169" t="s">
        <v>81</v>
      </c>
      <c r="AY124" s="168" t="s">
        <v>127</v>
      </c>
      <c r="BK124" s="170">
        <f>SUM(BK125:BK129)</f>
        <v>0</v>
      </c>
    </row>
    <row r="125" spans="2:65" s="1" customFormat="1" ht="22.5" customHeight="1">
      <c r="B125" s="33"/>
      <c r="C125" s="173" t="s">
        <v>261</v>
      </c>
      <c r="D125" s="173" t="s">
        <v>129</v>
      </c>
      <c r="E125" s="174" t="s">
        <v>354</v>
      </c>
      <c r="F125" s="175" t="s">
        <v>355</v>
      </c>
      <c r="G125" s="176" t="s">
        <v>249</v>
      </c>
      <c r="H125" s="177">
        <v>5</v>
      </c>
      <c r="I125" s="178"/>
      <c r="J125" s="179">
        <f>ROUND(I125*H125,2)</f>
        <v>0</v>
      </c>
      <c r="K125" s="175" t="s">
        <v>138</v>
      </c>
      <c r="L125" s="37"/>
      <c r="M125" s="180" t="s">
        <v>21</v>
      </c>
      <c r="N125" s="181" t="s">
        <v>44</v>
      </c>
      <c r="O125" s="59"/>
      <c r="P125" s="182">
        <f>O125*H125</f>
        <v>0</v>
      </c>
      <c r="Q125" s="182">
        <v>2.0000000000000002E-5</v>
      </c>
      <c r="R125" s="182">
        <f>Q125*H125</f>
        <v>1E-4</v>
      </c>
      <c r="S125" s="182">
        <v>0</v>
      </c>
      <c r="T125" s="183">
        <f>S125*H125</f>
        <v>0</v>
      </c>
      <c r="AR125" s="16" t="s">
        <v>261</v>
      </c>
      <c r="AT125" s="16" t="s">
        <v>129</v>
      </c>
      <c r="AU125" s="16" t="s">
        <v>83</v>
      </c>
      <c r="AY125" s="16" t="s">
        <v>127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81</v>
      </c>
      <c r="BK125" s="184">
        <f>ROUND(I125*H125,2)</f>
        <v>0</v>
      </c>
      <c r="BL125" s="16" t="s">
        <v>261</v>
      </c>
      <c r="BM125" s="16" t="s">
        <v>356</v>
      </c>
    </row>
    <row r="126" spans="2:65" s="11" customFormat="1" ht="11.25">
      <c r="B126" s="185"/>
      <c r="C126" s="186"/>
      <c r="D126" s="187" t="s">
        <v>140</v>
      </c>
      <c r="E126" s="188" t="s">
        <v>21</v>
      </c>
      <c r="F126" s="189" t="s">
        <v>357</v>
      </c>
      <c r="G126" s="186"/>
      <c r="H126" s="190">
        <v>5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140</v>
      </c>
      <c r="AU126" s="196" t="s">
        <v>83</v>
      </c>
      <c r="AV126" s="11" t="s">
        <v>83</v>
      </c>
      <c r="AW126" s="11" t="s">
        <v>34</v>
      </c>
      <c r="AX126" s="11" t="s">
        <v>81</v>
      </c>
      <c r="AY126" s="196" t="s">
        <v>127</v>
      </c>
    </row>
    <row r="127" spans="2:65" s="1" customFormat="1" ht="22.5" customHeight="1">
      <c r="B127" s="33"/>
      <c r="C127" s="173" t="s">
        <v>267</v>
      </c>
      <c r="D127" s="173" t="s">
        <v>129</v>
      </c>
      <c r="E127" s="174" t="s">
        <v>358</v>
      </c>
      <c r="F127" s="175" t="s">
        <v>359</v>
      </c>
      <c r="G127" s="176" t="s">
        <v>259</v>
      </c>
      <c r="H127" s="177">
        <v>5</v>
      </c>
      <c r="I127" s="178"/>
      <c r="J127" s="179">
        <f>ROUND(I127*H127,2)</f>
        <v>0</v>
      </c>
      <c r="K127" s="175" t="s">
        <v>138</v>
      </c>
      <c r="L127" s="37"/>
      <c r="M127" s="180" t="s">
        <v>21</v>
      </c>
      <c r="N127" s="181" t="s">
        <v>44</v>
      </c>
      <c r="O127" s="59"/>
      <c r="P127" s="182">
        <f>O127*H127</f>
        <v>0</v>
      </c>
      <c r="Q127" s="182">
        <v>2.7999999999999998E-4</v>
      </c>
      <c r="R127" s="182">
        <f>Q127*H127</f>
        <v>1.3999999999999998E-3</v>
      </c>
      <c r="S127" s="182">
        <v>0</v>
      </c>
      <c r="T127" s="183">
        <f>S127*H127</f>
        <v>0</v>
      </c>
      <c r="AR127" s="16" t="s">
        <v>261</v>
      </c>
      <c r="AT127" s="16" t="s">
        <v>129</v>
      </c>
      <c r="AU127" s="16" t="s">
        <v>83</v>
      </c>
      <c r="AY127" s="16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81</v>
      </c>
      <c r="BK127" s="184">
        <f>ROUND(I127*H127,2)</f>
        <v>0</v>
      </c>
      <c r="BL127" s="16" t="s">
        <v>261</v>
      </c>
      <c r="BM127" s="16" t="s">
        <v>360</v>
      </c>
    </row>
    <row r="128" spans="2:65" s="1" customFormat="1" ht="16.5" customHeight="1">
      <c r="B128" s="33"/>
      <c r="C128" s="173" t="s">
        <v>272</v>
      </c>
      <c r="D128" s="173" t="s">
        <v>129</v>
      </c>
      <c r="E128" s="174" t="s">
        <v>361</v>
      </c>
      <c r="F128" s="175" t="s">
        <v>362</v>
      </c>
      <c r="G128" s="176" t="s">
        <v>249</v>
      </c>
      <c r="H128" s="177">
        <v>5</v>
      </c>
      <c r="I128" s="178"/>
      <c r="J128" s="179">
        <f>ROUND(I128*H128,2)</f>
        <v>0</v>
      </c>
      <c r="K128" s="175" t="s">
        <v>138</v>
      </c>
      <c r="L128" s="37"/>
      <c r="M128" s="180" t="s">
        <v>21</v>
      </c>
      <c r="N128" s="181" t="s">
        <v>44</v>
      </c>
      <c r="O128" s="59"/>
      <c r="P128" s="182">
        <f>O128*H128</f>
        <v>0</v>
      </c>
      <c r="Q128" s="182">
        <v>6.0000000000000002E-5</v>
      </c>
      <c r="R128" s="182">
        <f>Q128*H128</f>
        <v>3.0000000000000003E-4</v>
      </c>
      <c r="S128" s="182">
        <v>0</v>
      </c>
      <c r="T128" s="183">
        <f>S128*H128</f>
        <v>0</v>
      </c>
      <c r="AR128" s="16" t="s">
        <v>261</v>
      </c>
      <c r="AT128" s="16" t="s">
        <v>129</v>
      </c>
      <c r="AU128" s="16" t="s">
        <v>83</v>
      </c>
      <c r="AY128" s="16" t="s">
        <v>127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6" t="s">
        <v>81</v>
      </c>
      <c r="BK128" s="184">
        <f>ROUND(I128*H128,2)</f>
        <v>0</v>
      </c>
      <c r="BL128" s="16" t="s">
        <v>261</v>
      </c>
      <c r="BM128" s="16" t="s">
        <v>363</v>
      </c>
    </row>
    <row r="129" spans="2:65" s="1" customFormat="1" ht="16.5" customHeight="1">
      <c r="B129" s="33"/>
      <c r="C129" s="173" t="s">
        <v>274</v>
      </c>
      <c r="D129" s="173" t="s">
        <v>129</v>
      </c>
      <c r="E129" s="174" t="s">
        <v>364</v>
      </c>
      <c r="F129" s="175" t="s">
        <v>365</v>
      </c>
      <c r="G129" s="176" t="s">
        <v>249</v>
      </c>
      <c r="H129" s="177">
        <v>5</v>
      </c>
      <c r="I129" s="178"/>
      <c r="J129" s="179">
        <f>ROUND(I129*H129,2)</f>
        <v>0</v>
      </c>
      <c r="K129" s="175" t="s">
        <v>138</v>
      </c>
      <c r="L129" s="37"/>
      <c r="M129" s="180" t="s">
        <v>21</v>
      </c>
      <c r="N129" s="181" t="s">
        <v>44</v>
      </c>
      <c r="O129" s="59"/>
      <c r="P129" s="182">
        <f>O129*H129</f>
        <v>0</v>
      </c>
      <c r="Q129" s="182">
        <v>8.0000000000000007E-5</v>
      </c>
      <c r="R129" s="182">
        <f>Q129*H129</f>
        <v>4.0000000000000002E-4</v>
      </c>
      <c r="S129" s="182">
        <v>0</v>
      </c>
      <c r="T129" s="183">
        <f>S129*H129</f>
        <v>0</v>
      </c>
      <c r="AR129" s="16" t="s">
        <v>261</v>
      </c>
      <c r="AT129" s="16" t="s">
        <v>129</v>
      </c>
      <c r="AU129" s="16" t="s">
        <v>83</v>
      </c>
      <c r="AY129" s="16" t="s">
        <v>127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81</v>
      </c>
      <c r="BK129" s="184">
        <f>ROUND(I129*H129,2)</f>
        <v>0</v>
      </c>
      <c r="BL129" s="16" t="s">
        <v>261</v>
      </c>
      <c r="BM129" s="16" t="s">
        <v>366</v>
      </c>
    </row>
    <row r="130" spans="2:65" s="10" customFormat="1" ht="25.9" customHeight="1">
      <c r="B130" s="157"/>
      <c r="C130" s="158"/>
      <c r="D130" s="159" t="s">
        <v>72</v>
      </c>
      <c r="E130" s="160" t="s">
        <v>148</v>
      </c>
      <c r="F130" s="160" t="s">
        <v>367</v>
      </c>
      <c r="G130" s="158"/>
      <c r="H130" s="158"/>
      <c r="I130" s="161"/>
      <c r="J130" s="162">
        <f>BK130</f>
        <v>0</v>
      </c>
      <c r="K130" s="158"/>
      <c r="L130" s="163"/>
      <c r="M130" s="164"/>
      <c r="N130" s="165"/>
      <c r="O130" s="165"/>
      <c r="P130" s="166">
        <f>P131</f>
        <v>0</v>
      </c>
      <c r="Q130" s="165"/>
      <c r="R130" s="166">
        <f>R131</f>
        <v>4.0135499999999998E-2</v>
      </c>
      <c r="S130" s="165"/>
      <c r="T130" s="167">
        <f>T131</f>
        <v>0</v>
      </c>
      <c r="AR130" s="168" t="s">
        <v>143</v>
      </c>
      <c r="AT130" s="169" t="s">
        <v>72</v>
      </c>
      <c r="AU130" s="169" t="s">
        <v>73</v>
      </c>
      <c r="AY130" s="168" t="s">
        <v>127</v>
      </c>
      <c r="BK130" s="170">
        <f>BK131</f>
        <v>0</v>
      </c>
    </row>
    <row r="131" spans="2:65" s="10" customFormat="1" ht="22.9" customHeight="1">
      <c r="B131" s="157"/>
      <c r="C131" s="158"/>
      <c r="D131" s="159" t="s">
        <v>72</v>
      </c>
      <c r="E131" s="171" t="s">
        <v>368</v>
      </c>
      <c r="F131" s="171" t="s">
        <v>369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SUM(P132:P137)</f>
        <v>0</v>
      </c>
      <c r="Q131" s="165"/>
      <c r="R131" s="166">
        <f>SUM(R132:R137)</f>
        <v>4.0135499999999998E-2</v>
      </c>
      <c r="S131" s="165"/>
      <c r="T131" s="167">
        <f>SUM(T132:T137)</f>
        <v>0</v>
      </c>
      <c r="AR131" s="168" t="s">
        <v>143</v>
      </c>
      <c r="AT131" s="169" t="s">
        <v>72</v>
      </c>
      <c r="AU131" s="169" t="s">
        <v>81</v>
      </c>
      <c r="AY131" s="168" t="s">
        <v>127</v>
      </c>
      <c r="BK131" s="170">
        <f>SUM(BK132:BK137)</f>
        <v>0</v>
      </c>
    </row>
    <row r="132" spans="2:65" s="1" customFormat="1" ht="22.5" customHeight="1">
      <c r="B132" s="33"/>
      <c r="C132" s="173" t="s">
        <v>278</v>
      </c>
      <c r="D132" s="173" t="s">
        <v>129</v>
      </c>
      <c r="E132" s="174" t="s">
        <v>370</v>
      </c>
      <c r="F132" s="175" t="s">
        <v>371</v>
      </c>
      <c r="G132" s="176" t="s">
        <v>372</v>
      </c>
      <c r="H132" s="177">
        <v>1</v>
      </c>
      <c r="I132" s="178"/>
      <c r="J132" s="179">
        <f t="shared" ref="J132:J137" si="0">ROUND(I132*H132,2)</f>
        <v>0</v>
      </c>
      <c r="K132" s="175" t="s">
        <v>21</v>
      </c>
      <c r="L132" s="37"/>
      <c r="M132" s="180" t="s">
        <v>21</v>
      </c>
      <c r="N132" s="181" t="s">
        <v>44</v>
      </c>
      <c r="O132" s="59"/>
      <c r="P132" s="182">
        <f t="shared" ref="P132:P137" si="1">O132*H132</f>
        <v>0</v>
      </c>
      <c r="Q132" s="182">
        <v>0</v>
      </c>
      <c r="R132" s="182">
        <f t="shared" ref="R132:R137" si="2">Q132*H132</f>
        <v>0</v>
      </c>
      <c r="S132" s="182">
        <v>0</v>
      </c>
      <c r="T132" s="183">
        <f t="shared" ref="T132:T137" si="3">S132*H132</f>
        <v>0</v>
      </c>
      <c r="AR132" s="16" t="s">
        <v>373</v>
      </c>
      <c r="AT132" s="16" t="s">
        <v>129</v>
      </c>
      <c r="AU132" s="16" t="s">
        <v>83</v>
      </c>
      <c r="AY132" s="16" t="s">
        <v>127</v>
      </c>
      <c r="BE132" s="184">
        <f t="shared" ref="BE132:BE137" si="4">IF(N132="základní",J132,0)</f>
        <v>0</v>
      </c>
      <c r="BF132" s="184">
        <f t="shared" ref="BF132:BF137" si="5">IF(N132="snížená",J132,0)</f>
        <v>0</v>
      </c>
      <c r="BG132" s="184">
        <f t="shared" ref="BG132:BG137" si="6">IF(N132="zákl. přenesená",J132,0)</f>
        <v>0</v>
      </c>
      <c r="BH132" s="184">
        <f t="shared" ref="BH132:BH137" si="7">IF(N132="sníž. přenesená",J132,0)</f>
        <v>0</v>
      </c>
      <c r="BI132" s="184">
        <f t="shared" ref="BI132:BI137" si="8">IF(N132="nulová",J132,0)</f>
        <v>0</v>
      </c>
      <c r="BJ132" s="16" t="s">
        <v>81</v>
      </c>
      <c r="BK132" s="184">
        <f t="shared" ref="BK132:BK137" si="9">ROUND(I132*H132,2)</f>
        <v>0</v>
      </c>
      <c r="BL132" s="16" t="s">
        <v>373</v>
      </c>
      <c r="BM132" s="16" t="s">
        <v>374</v>
      </c>
    </row>
    <row r="133" spans="2:65" s="1" customFormat="1" ht="16.5" customHeight="1">
      <c r="B133" s="33"/>
      <c r="C133" s="173" t="s">
        <v>7</v>
      </c>
      <c r="D133" s="173" t="s">
        <v>129</v>
      </c>
      <c r="E133" s="174" t="s">
        <v>375</v>
      </c>
      <c r="F133" s="175" t="s">
        <v>376</v>
      </c>
      <c r="G133" s="176" t="s">
        <v>372</v>
      </c>
      <c r="H133" s="177">
        <v>1</v>
      </c>
      <c r="I133" s="178"/>
      <c r="J133" s="179">
        <f t="shared" si="0"/>
        <v>0</v>
      </c>
      <c r="K133" s="175" t="s">
        <v>21</v>
      </c>
      <c r="L133" s="37"/>
      <c r="M133" s="180" t="s">
        <v>21</v>
      </c>
      <c r="N133" s="181" t="s">
        <v>44</v>
      </c>
      <c r="O133" s="59"/>
      <c r="P133" s="182">
        <f t="shared" si="1"/>
        <v>0</v>
      </c>
      <c r="Q133" s="182">
        <v>0</v>
      </c>
      <c r="R133" s="182">
        <f t="shared" si="2"/>
        <v>0</v>
      </c>
      <c r="S133" s="182">
        <v>0</v>
      </c>
      <c r="T133" s="183">
        <f t="shared" si="3"/>
        <v>0</v>
      </c>
      <c r="AR133" s="16" t="s">
        <v>373</v>
      </c>
      <c r="AT133" s="16" t="s">
        <v>129</v>
      </c>
      <c r="AU133" s="16" t="s">
        <v>83</v>
      </c>
      <c r="AY133" s="16" t="s">
        <v>127</v>
      </c>
      <c r="BE133" s="184">
        <f t="shared" si="4"/>
        <v>0</v>
      </c>
      <c r="BF133" s="184">
        <f t="shared" si="5"/>
        <v>0</v>
      </c>
      <c r="BG133" s="184">
        <f t="shared" si="6"/>
        <v>0</v>
      </c>
      <c r="BH133" s="184">
        <f t="shared" si="7"/>
        <v>0</v>
      </c>
      <c r="BI133" s="184">
        <f t="shared" si="8"/>
        <v>0</v>
      </c>
      <c r="BJ133" s="16" t="s">
        <v>81</v>
      </c>
      <c r="BK133" s="184">
        <f t="shared" si="9"/>
        <v>0</v>
      </c>
      <c r="BL133" s="16" t="s">
        <v>373</v>
      </c>
      <c r="BM133" s="16" t="s">
        <v>377</v>
      </c>
    </row>
    <row r="134" spans="2:65" s="1" customFormat="1" ht="22.5" customHeight="1">
      <c r="B134" s="33"/>
      <c r="C134" s="173" t="s">
        <v>378</v>
      </c>
      <c r="D134" s="173" t="s">
        <v>129</v>
      </c>
      <c r="E134" s="174" t="s">
        <v>379</v>
      </c>
      <c r="F134" s="175" t="s">
        <v>380</v>
      </c>
      <c r="G134" s="176" t="s">
        <v>249</v>
      </c>
      <c r="H134" s="177">
        <v>9.91</v>
      </c>
      <c r="I134" s="178"/>
      <c r="J134" s="179">
        <f t="shared" si="0"/>
        <v>0</v>
      </c>
      <c r="K134" s="175" t="s">
        <v>21</v>
      </c>
      <c r="L134" s="37"/>
      <c r="M134" s="180" t="s">
        <v>21</v>
      </c>
      <c r="N134" s="181" t="s">
        <v>44</v>
      </c>
      <c r="O134" s="59"/>
      <c r="P134" s="182">
        <f t="shared" si="1"/>
        <v>0</v>
      </c>
      <c r="Q134" s="182">
        <v>4.0499999999999998E-3</v>
      </c>
      <c r="R134" s="182">
        <f t="shared" si="2"/>
        <v>4.0135499999999998E-2</v>
      </c>
      <c r="S134" s="182">
        <v>0</v>
      </c>
      <c r="T134" s="183">
        <f t="shared" si="3"/>
        <v>0</v>
      </c>
      <c r="AR134" s="16" t="s">
        <v>261</v>
      </c>
      <c r="AT134" s="16" t="s">
        <v>129</v>
      </c>
      <c r="AU134" s="16" t="s">
        <v>83</v>
      </c>
      <c r="AY134" s="16" t="s">
        <v>127</v>
      </c>
      <c r="BE134" s="184">
        <f t="shared" si="4"/>
        <v>0</v>
      </c>
      <c r="BF134" s="184">
        <f t="shared" si="5"/>
        <v>0</v>
      </c>
      <c r="BG134" s="184">
        <f t="shared" si="6"/>
        <v>0</v>
      </c>
      <c r="BH134" s="184">
        <f t="shared" si="7"/>
        <v>0</v>
      </c>
      <c r="BI134" s="184">
        <f t="shared" si="8"/>
        <v>0</v>
      </c>
      <c r="BJ134" s="16" t="s">
        <v>81</v>
      </c>
      <c r="BK134" s="184">
        <f t="shared" si="9"/>
        <v>0</v>
      </c>
      <c r="BL134" s="16" t="s">
        <v>261</v>
      </c>
      <c r="BM134" s="16" t="s">
        <v>381</v>
      </c>
    </row>
    <row r="135" spans="2:65" s="1" customFormat="1" ht="16.5" customHeight="1">
      <c r="B135" s="33"/>
      <c r="C135" s="173" t="s">
        <v>382</v>
      </c>
      <c r="D135" s="173" t="s">
        <v>129</v>
      </c>
      <c r="E135" s="174" t="s">
        <v>383</v>
      </c>
      <c r="F135" s="175" t="s">
        <v>384</v>
      </c>
      <c r="G135" s="176" t="s">
        <v>259</v>
      </c>
      <c r="H135" s="177">
        <v>8</v>
      </c>
      <c r="I135" s="178"/>
      <c r="J135" s="179">
        <f t="shared" si="0"/>
        <v>0</v>
      </c>
      <c r="K135" s="175" t="s">
        <v>21</v>
      </c>
      <c r="L135" s="37"/>
      <c r="M135" s="180" t="s">
        <v>21</v>
      </c>
      <c r="N135" s="181" t="s">
        <v>44</v>
      </c>
      <c r="O135" s="59"/>
      <c r="P135" s="182">
        <f t="shared" si="1"/>
        <v>0</v>
      </c>
      <c r="Q135" s="182">
        <v>0</v>
      </c>
      <c r="R135" s="182">
        <f t="shared" si="2"/>
        <v>0</v>
      </c>
      <c r="S135" s="182">
        <v>0</v>
      </c>
      <c r="T135" s="183">
        <f t="shared" si="3"/>
        <v>0</v>
      </c>
      <c r="AR135" s="16" t="s">
        <v>261</v>
      </c>
      <c r="AT135" s="16" t="s">
        <v>129</v>
      </c>
      <c r="AU135" s="16" t="s">
        <v>83</v>
      </c>
      <c r="AY135" s="16" t="s">
        <v>127</v>
      </c>
      <c r="BE135" s="184">
        <f t="shared" si="4"/>
        <v>0</v>
      </c>
      <c r="BF135" s="184">
        <f t="shared" si="5"/>
        <v>0</v>
      </c>
      <c r="BG135" s="184">
        <f t="shared" si="6"/>
        <v>0</v>
      </c>
      <c r="BH135" s="184">
        <f t="shared" si="7"/>
        <v>0</v>
      </c>
      <c r="BI135" s="184">
        <f t="shared" si="8"/>
        <v>0</v>
      </c>
      <c r="BJ135" s="16" t="s">
        <v>81</v>
      </c>
      <c r="BK135" s="184">
        <f t="shared" si="9"/>
        <v>0</v>
      </c>
      <c r="BL135" s="16" t="s">
        <v>261</v>
      </c>
      <c r="BM135" s="16" t="s">
        <v>385</v>
      </c>
    </row>
    <row r="136" spans="2:65" s="1" customFormat="1" ht="16.5" customHeight="1">
      <c r="B136" s="33"/>
      <c r="C136" s="173" t="s">
        <v>386</v>
      </c>
      <c r="D136" s="173" t="s">
        <v>129</v>
      </c>
      <c r="E136" s="174" t="s">
        <v>387</v>
      </c>
      <c r="F136" s="175" t="s">
        <v>388</v>
      </c>
      <c r="G136" s="176" t="s">
        <v>372</v>
      </c>
      <c r="H136" s="177">
        <v>1</v>
      </c>
      <c r="I136" s="178"/>
      <c r="J136" s="179">
        <f t="shared" si="0"/>
        <v>0</v>
      </c>
      <c r="K136" s="175" t="s">
        <v>21</v>
      </c>
      <c r="L136" s="37"/>
      <c r="M136" s="180" t="s">
        <v>21</v>
      </c>
      <c r="N136" s="181" t="s">
        <v>44</v>
      </c>
      <c r="O136" s="59"/>
      <c r="P136" s="182">
        <f t="shared" si="1"/>
        <v>0</v>
      </c>
      <c r="Q136" s="182">
        <v>0</v>
      </c>
      <c r="R136" s="182">
        <f t="shared" si="2"/>
        <v>0</v>
      </c>
      <c r="S136" s="182">
        <v>0</v>
      </c>
      <c r="T136" s="183">
        <f t="shared" si="3"/>
        <v>0</v>
      </c>
      <c r="AR136" s="16" t="s">
        <v>373</v>
      </c>
      <c r="AT136" s="16" t="s">
        <v>129</v>
      </c>
      <c r="AU136" s="16" t="s">
        <v>83</v>
      </c>
      <c r="AY136" s="16" t="s">
        <v>127</v>
      </c>
      <c r="BE136" s="184">
        <f t="shared" si="4"/>
        <v>0</v>
      </c>
      <c r="BF136" s="184">
        <f t="shared" si="5"/>
        <v>0</v>
      </c>
      <c r="BG136" s="184">
        <f t="shared" si="6"/>
        <v>0</v>
      </c>
      <c r="BH136" s="184">
        <f t="shared" si="7"/>
        <v>0</v>
      </c>
      <c r="BI136" s="184">
        <f t="shared" si="8"/>
        <v>0</v>
      </c>
      <c r="BJ136" s="16" t="s">
        <v>81</v>
      </c>
      <c r="BK136" s="184">
        <f t="shared" si="9"/>
        <v>0</v>
      </c>
      <c r="BL136" s="16" t="s">
        <v>373</v>
      </c>
      <c r="BM136" s="16" t="s">
        <v>389</v>
      </c>
    </row>
    <row r="137" spans="2:65" s="1" customFormat="1" ht="16.5" customHeight="1">
      <c r="B137" s="33"/>
      <c r="C137" s="173" t="s">
        <v>390</v>
      </c>
      <c r="D137" s="173" t="s">
        <v>129</v>
      </c>
      <c r="E137" s="174" t="s">
        <v>391</v>
      </c>
      <c r="F137" s="175" t="s">
        <v>392</v>
      </c>
      <c r="G137" s="176" t="s">
        <v>372</v>
      </c>
      <c r="H137" s="177">
        <v>1</v>
      </c>
      <c r="I137" s="178"/>
      <c r="J137" s="179">
        <f t="shared" si="0"/>
        <v>0</v>
      </c>
      <c r="K137" s="175" t="s">
        <v>21</v>
      </c>
      <c r="L137" s="37"/>
      <c r="M137" s="218" t="s">
        <v>21</v>
      </c>
      <c r="N137" s="219" t="s">
        <v>44</v>
      </c>
      <c r="O137" s="220"/>
      <c r="P137" s="221">
        <f t="shared" si="1"/>
        <v>0</v>
      </c>
      <c r="Q137" s="221">
        <v>0</v>
      </c>
      <c r="R137" s="221">
        <f t="shared" si="2"/>
        <v>0</v>
      </c>
      <c r="S137" s="221">
        <v>0</v>
      </c>
      <c r="T137" s="222">
        <f t="shared" si="3"/>
        <v>0</v>
      </c>
      <c r="AR137" s="16" t="s">
        <v>373</v>
      </c>
      <c r="AT137" s="16" t="s">
        <v>129</v>
      </c>
      <c r="AU137" s="16" t="s">
        <v>83</v>
      </c>
      <c r="AY137" s="16" t="s">
        <v>127</v>
      </c>
      <c r="BE137" s="184">
        <f t="shared" si="4"/>
        <v>0</v>
      </c>
      <c r="BF137" s="184">
        <f t="shared" si="5"/>
        <v>0</v>
      </c>
      <c r="BG137" s="184">
        <f t="shared" si="6"/>
        <v>0</v>
      </c>
      <c r="BH137" s="184">
        <f t="shared" si="7"/>
        <v>0</v>
      </c>
      <c r="BI137" s="184">
        <f t="shared" si="8"/>
        <v>0</v>
      </c>
      <c r="BJ137" s="16" t="s">
        <v>81</v>
      </c>
      <c r="BK137" s="184">
        <f t="shared" si="9"/>
        <v>0</v>
      </c>
      <c r="BL137" s="16" t="s">
        <v>373</v>
      </c>
      <c r="BM137" s="16" t="s">
        <v>393</v>
      </c>
    </row>
    <row r="138" spans="2:65" s="1" customFormat="1" ht="6.95" customHeight="1">
      <c r="B138" s="45"/>
      <c r="C138" s="46"/>
      <c r="D138" s="46"/>
      <c r="E138" s="46"/>
      <c r="F138" s="46"/>
      <c r="G138" s="46"/>
      <c r="H138" s="46"/>
      <c r="I138" s="124"/>
      <c r="J138" s="46"/>
      <c r="K138" s="46"/>
      <c r="L138" s="37"/>
    </row>
  </sheetData>
  <sheetProtection password="CC35" sheet="1" objects="1" scenarios="1" formatColumns="0" formatRows="0" autoFilter="0"/>
  <autoFilter ref="C89:K137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92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46" s="1" customFormat="1" ht="12" customHeight="1">
      <c r="B8" s="37"/>
      <c r="D8" s="101" t="s">
        <v>100</v>
      </c>
      <c r="I8" s="102"/>
      <c r="L8" s="37"/>
    </row>
    <row r="9" spans="2:46" s="1" customFormat="1" ht="36.950000000000003" customHeight="1">
      <c r="B9" s="37"/>
      <c r="E9" s="357" t="s">
        <v>394</v>
      </c>
      <c r="F9" s="358"/>
      <c r="G9" s="358"/>
      <c r="H9" s="358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ROUND(J91,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ROUND((SUM(BE91:BE169)),  2)</f>
        <v>0</v>
      </c>
      <c r="I33" s="113">
        <v>0.21</v>
      </c>
      <c r="J33" s="112">
        <f>ROUND(((SUM(BE91:BE169))*I33),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ROUND((SUM(BF91:BF169)),  2)</f>
        <v>0</v>
      </c>
      <c r="I34" s="113">
        <v>0.15</v>
      </c>
      <c r="J34" s="112">
        <f>ROUND(((SUM(BF91:BF169))*I34),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ROUND((SUM(BG91:BG169)),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ROUND((SUM(BH91:BH169)),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ROUND((SUM(BI91:BI169)),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04 - SO 04 Železobetonová konstrukce mostu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 Trutnov, Jan Hofman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J91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J92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108</v>
      </c>
      <c r="E61" s="143"/>
      <c r="F61" s="143"/>
      <c r="G61" s="143"/>
      <c r="H61" s="143"/>
      <c r="I61" s="144"/>
      <c r="J61" s="145">
        <f>J93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109</v>
      </c>
      <c r="E62" s="143"/>
      <c r="F62" s="143"/>
      <c r="G62" s="143"/>
      <c r="H62" s="143"/>
      <c r="I62" s="144"/>
      <c r="J62" s="145">
        <f>J98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283</v>
      </c>
      <c r="E63" s="143"/>
      <c r="F63" s="143"/>
      <c r="G63" s="143"/>
      <c r="H63" s="143"/>
      <c r="I63" s="144"/>
      <c r="J63" s="145">
        <f>J101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395</v>
      </c>
      <c r="E64" s="143"/>
      <c r="F64" s="143"/>
      <c r="G64" s="143"/>
      <c r="H64" s="143"/>
      <c r="I64" s="144"/>
      <c r="J64" s="145">
        <f>J126</f>
        <v>0</v>
      </c>
      <c r="K64" s="141"/>
      <c r="L64" s="146"/>
    </row>
    <row r="65" spans="2:12" s="8" customFormat="1" ht="19.899999999999999" customHeight="1">
      <c r="B65" s="140"/>
      <c r="C65" s="141"/>
      <c r="D65" s="142" t="s">
        <v>195</v>
      </c>
      <c r="E65" s="143"/>
      <c r="F65" s="143"/>
      <c r="G65" s="143"/>
      <c r="H65" s="143"/>
      <c r="I65" s="144"/>
      <c r="J65" s="145">
        <f>J137</f>
        <v>0</v>
      </c>
      <c r="K65" s="141"/>
      <c r="L65" s="146"/>
    </row>
    <row r="66" spans="2:12" s="8" customFormat="1" ht="19.899999999999999" customHeight="1">
      <c r="B66" s="140"/>
      <c r="C66" s="141"/>
      <c r="D66" s="142" t="s">
        <v>396</v>
      </c>
      <c r="E66" s="143"/>
      <c r="F66" s="143"/>
      <c r="G66" s="143"/>
      <c r="H66" s="143"/>
      <c r="I66" s="144"/>
      <c r="J66" s="145">
        <f>J143</f>
        <v>0</v>
      </c>
      <c r="K66" s="141"/>
      <c r="L66" s="146"/>
    </row>
    <row r="67" spans="2:12" s="8" customFormat="1" ht="19.899999999999999" customHeight="1">
      <c r="B67" s="140"/>
      <c r="C67" s="141"/>
      <c r="D67" s="142" t="s">
        <v>110</v>
      </c>
      <c r="E67" s="143"/>
      <c r="F67" s="143"/>
      <c r="G67" s="143"/>
      <c r="H67" s="143"/>
      <c r="I67" s="144"/>
      <c r="J67" s="145">
        <f>J148</f>
        <v>0</v>
      </c>
      <c r="K67" s="141"/>
      <c r="L67" s="146"/>
    </row>
    <row r="68" spans="2:12" s="8" customFormat="1" ht="19.899999999999999" customHeight="1">
      <c r="B68" s="140"/>
      <c r="C68" s="141"/>
      <c r="D68" s="142" t="s">
        <v>284</v>
      </c>
      <c r="E68" s="143"/>
      <c r="F68" s="143"/>
      <c r="G68" s="143"/>
      <c r="H68" s="143"/>
      <c r="I68" s="144"/>
      <c r="J68" s="145">
        <f>J156</f>
        <v>0</v>
      </c>
      <c r="K68" s="141"/>
      <c r="L68" s="146"/>
    </row>
    <row r="69" spans="2:12" s="7" customFormat="1" ht="24.95" customHeight="1">
      <c r="B69" s="133"/>
      <c r="C69" s="134"/>
      <c r="D69" s="135" t="s">
        <v>285</v>
      </c>
      <c r="E69" s="136"/>
      <c r="F69" s="136"/>
      <c r="G69" s="136"/>
      <c r="H69" s="136"/>
      <c r="I69" s="137"/>
      <c r="J69" s="138">
        <f>J158</f>
        <v>0</v>
      </c>
      <c r="K69" s="134"/>
      <c r="L69" s="139"/>
    </row>
    <row r="70" spans="2:12" s="8" customFormat="1" ht="19.899999999999999" customHeight="1">
      <c r="B70" s="140"/>
      <c r="C70" s="141"/>
      <c r="D70" s="142" t="s">
        <v>397</v>
      </c>
      <c r="E70" s="143"/>
      <c r="F70" s="143"/>
      <c r="G70" s="143"/>
      <c r="H70" s="143"/>
      <c r="I70" s="144"/>
      <c r="J70" s="145">
        <f>J159</f>
        <v>0</v>
      </c>
      <c r="K70" s="141"/>
      <c r="L70" s="146"/>
    </row>
    <row r="71" spans="2:12" s="8" customFormat="1" ht="19.899999999999999" customHeight="1">
      <c r="B71" s="140"/>
      <c r="C71" s="141"/>
      <c r="D71" s="142" t="s">
        <v>287</v>
      </c>
      <c r="E71" s="143"/>
      <c r="F71" s="143"/>
      <c r="G71" s="143"/>
      <c r="H71" s="143"/>
      <c r="I71" s="144"/>
      <c r="J71" s="145">
        <f>J168</f>
        <v>0</v>
      </c>
      <c r="K71" s="141"/>
      <c r="L71" s="146"/>
    </row>
    <row r="72" spans="2:12" s="1" customFormat="1" ht="21.75" customHeight="1">
      <c r="B72" s="33"/>
      <c r="C72" s="34"/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24"/>
      <c r="J73" s="46"/>
      <c r="K73" s="46"/>
      <c r="L73" s="37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27"/>
      <c r="J77" s="48"/>
      <c r="K77" s="48"/>
      <c r="L77" s="37"/>
    </row>
    <row r="78" spans="2:12" s="1" customFormat="1" ht="24.95" customHeight="1">
      <c r="B78" s="33"/>
      <c r="C78" s="22" t="s">
        <v>112</v>
      </c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12" s="1" customFormat="1" ht="12" customHeight="1">
      <c r="B80" s="33"/>
      <c r="C80" s="28" t="s">
        <v>16</v>
      </c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1" customFormat="1" ht="16.5" customHeight="1">
      <c r="B81" s="33"/>
      <c r="C81" s="34"/>
      <c r="D81" s="34"/>
      <c r="E81" s="362" t="str">
        <f>E7</f>
        <v>Oprava přemostění Vápenického potoka - V2</v>
      </c>
      <c r="F81" s="363"/>
      <c r="G81" s="363"/>
      <c r="H81" s="363"/>
      <c r="I81" s="102"/>
      <c r="J81" s="34"/>
      <c r="K81" s="34"/>
      <c r="L81" s="37"/>
    </row>
    <row r="82" spans="2:65" s="1" customFormat="1" ht="12" customHeight="1">
      <c r="B82" s="33"/>
      <c r="C82" s="28" t="s">
        <v>100</v>
      </c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1" customFormat="1" ht="16.5" customHeight="1">
      <c r="B83" s="33"/>
      <c r="C83" s="34"/>
      <c r="D83" s="34"/>
      <c r="E83" s="335" t="str">
        <f>E9</f>
        <v>04 - SO 04 Železobetonová konstrukce mostu</v>
      </c>
      <c r="F83" s="334"/>
      <c r="G83" s="334"/>
      <c r="H83" s="334"/>
      <c r="I83" s="102"/>
      <c r="J83" s="34"/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02"/>
      <c r="J84" s="34"/>
      <c r="K84" s="34"/>
      <c r="L84" s="37"/>
    </row>
    <row r="85" spans="2:65" s="1" customFormat="1" ht="12" customHeight="1">
      <c r="B85" s="33"/>
      <c r="C85" s="28" t="s">
        <v>22</v>
      </c>
      <c r="D85" s="34"/>
      <c r="E85" s="34"/>
      <c r="F85" s="26" t="str">
        <f>F12</f>
        <v xml:space="preserve"> </v>
      </c>
      <c r="G85" s="34"/>
      <c r="H85" s="34"/>
      <c r="I85" s="103" t="s">
        <v>24</v>
      </c>
      <c r="J85" s="54" t="str">
        <f>IF(J12="","",J12)</f>
        <v>28. 1. 2019</v>
      </c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02"/>
      <c r="J86" s="34"/>
      <c r="K86" s="34"/>
      <c r="L86" s="37"/>
    </row>
    <row r="87" spans="2:65" s="1" customFormat="1" ht="24.95" customHeight="1">
      <c r="B87" s="33"/>
      <c r="C87" s="28" t="s">
        <v>26</v>
      </c>
      <c r="D87" s="34"/>
      <c r="E87" s="34"/>
      <c r="F87" s="26" t="str">
        <f>E15</f>
        <v>Město Vrchlabí</v>
      </c>
      <c r="G87" s="34"/>
      <c r="H87" s="34"/>
      <c r="I87" s="103" t="s">
        <v>32</v>
      </c>
      <c r="J87" s="31" t="str">
        <f>E21</f>
        <v>Ing. J.Chaloupský Trutnov, Jan Hofman</v>
      </c>
      <c r="K87" s="34"/>
      <c r="L87" s="37"/>
    </row>
    <row r="88" spans="2:65" s="1" customFormat="1" ht="13.7" customHeight="1">
      <c r="B88" s="33"/>
      <c r="C88" s="28" t="s">
        <v>30</v>
      </c>
      <c r="D88" s="34"/>
      <c r="E88" s="34"/>
      <c r="F88" s="26" t="str">
        <f>IF(E18="","",E18)</f>
        <v>Vyplň údaj</v>
      </c>
      <c r="G88" s="34"/>
      <c r="H88" s="34"/>
      <c r="I88" s="103" t="s">
        <v>35</v>
      </c>
      <c r="J88" s="31" t="str">
        <f>E24</f>
        <v>Ing.Jiřičková</v>
      </c>
      <c r="K88" s="34"/>
      <c r="L88" s="37"/>
    </row>
    <row r="89" spans="2:65" s="1" customFormat="1" ht="10.35" customHeight="1">
      <c r="B89" s="33"/>
      <c r="C89" s="34"/>
      <c r="D89" s="34"/>
      <c r="E89" s="34"/>
      <c r="F89" s="34"/>
      <c r="G89" s="34"/>
      <c r="H89" s="34"/>
      <c r="I89" s="102"/>
      <c r="J89" s="34"/>
      <c r="K89" s="34"/>
      <c r="L89" s="37"/>
    </row>
    <row r="90" spans="2:65" s="9" customFormat="1" ht="29.25" customHeight="1">
      <c r="B90" s="147"/>
      <c r="C90" s="148" t="s">
        <v>113</v>
      </c>
      <c r="D90" s="149" t="s">
        <v>58</v>
      </c>
      <c r="E90" s="149" t="s">
        <v>54</v>
      </c>
      <c r="F90" s="149" t="s">
        <v>55</v>
      </c>
      <c r="G90" s="149" t="s">
        <v>114</v>
      </c>
      <c r="H90" s="149" t="s">
        <v>115</v>
      </c>
      <c r="I90" s="150" t="s">
        <v>116</v>
      </c>
      <c r="J90" s="149" t="s">
        <v>105</v>
      </c>
      <c r="K90" s="151" t="s">
        <v>117</v>
      </c>
      <c r="L90" s="152"/>
      <c r="M90" s="63" t="s">
        <v>21</v>
      </c>
      <c r="N90" s="64" t="s">
        <v>43</v>
      </c>
      <c r="O90" s="64" t="s">
        <v>118</v>
      </c>
      <c r="P90" s="64" t="s">
        <v>119</v>
      </c>
      <c r="Q90" s="64" t="s">
        <v>120</v>
      </c>
      <c r="R90" s="64" t="s">
        <v>121</v>
      </c>
      <c r="S90" s="64" t="s">
        <v>122</v>
      </c>
      <c r="T90" s="65" t="s">
        <v>123</v>
      </c>
    </row>
    <row r="91" spans="2:65" s="1" customFormat="1" ht="22.9" customHeight="1">
      <c r="B91" s="33"/>
      <c r="C91" s="70" t="s">
        <v>124</v>
      </c>
      <c r="D91" s="34"/>
      <c r="E91" s="34"/>
      <c r="F91" s="34"/>
      <c r="G91" s="34"/>
      <c r="H91" s="34"/>
      <c r="I91" s="102"/>
      <c r="J91" s="153">
        <f>BK91</f>
        <v>0</v>
      </c>
      <c r="K91" s="34"/>
      <c r="L91" s="37"/>
      <c r="M91" s="66"/>
      <c r="N91" s="67"/>
      <c r="O91" s="67"/>
      <c r="P91" s="154">
        <f>P92+P158</f>
        <v>0</v>
      </c>
      <c r="Q91" s="67"/>
      <c r="R91" s="154">
        <f>R92+R158</f>
        <v>33.434210980000003</v>
      </c>
      <c r="S91" s="67"/>
      <c r="T91" s="155">
        <f>T92+T158</f>
        <v>0</v>
      </c>
      <c r="AT91" s="16" t="s">
        <v>72</v>
      </c>
      <c r="AU91" s="16" t="s">
        <v>106</v>
      </c>
      <c r="BK91" s="156">
        <f>BK92+BK158</f>
        <v>0</v>
      </c>
    </row>
    <row r="92" spans="2:65" s="10" customFormat="1" ht="25.9" customHeight="1">
      <c r="B92" s="157"/>
      <c r="C92" s="158"/>
      <c r="D92" s="159" t="s">
        <v>72</v>
      </c>
      <c r="E92" s="160" t="s">
        <v>125</v>
      </c>
      <c r="F92" s="160" t="s">
        <v>126</v>
      </c>
      <c r="G92" s="158"/>
      <c r="H92" s="158"/>
      <c r="I92" s="161"/>
      <c r="J92" s="162">
        <f>BK92</f>
        <v>0</v>
      </c>
      <c r="K92" s="158"/>
      <c r="L92" s="163"/>
      <c r="M92" s="164"/>
      <c r="N92" s="165"/>
      <c r="O92" s="165"/>
      <c r="P92" s="166">
        <f>P93+P98+P101+P126+P137+P143+P148+P156</f>
        <v>0</v>
      </c>
      <c r="Q92" s="165"/>
      <c r="R92" s="166">
        <f>R93+R98+R101+R126+R137+R143+R148+R156</f>
        <v>33.21131776</v>
      </c>
      <c r="S92" s="165"/>
      <c r="T92" s="167">
        <f>T93+T98+T101+T126+T137+T143+T148+T156</f>
        <v>0</v>
      </c>
      <c r="AR92" s="168" t="s">
        <v>81</v>
      </c>
      <c r="AT92" s="169" t="s">
        <v>72</v>
      </c>
      <c r="AU92" s="169" t="s">
        <v>73</v>
      </c>
      <c r="AY92" s="168" t="s">
        <v>127</v>
      </c>
      <c r="BK92" s="170">
        <f>BK93+BK98+BK101+BK126+BK137+BK143+BK148+BK156</f>
        <v>0</v>
      </c>
    </row>
    <row r="93" spans="2:65" s="10" customFormat="1" ht="22.9" customHeight="1">
      <c r="B93" s="157"/>
      <c r="C93" s="158"/>
      <c r="D93" s="159" t="s">
        <v>72</v>
      </c>
      <c r="E93" s="171" t="s">
        <v>81</v>
      </c>
      <c r="F93" s="171" t="s">
        <v>128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SUM(P94:P97)</f>
        <v>0</v>
      </c>
      <c r="Q93" s="165"/>
      <c r="R93" s="166">
        <f>SUM(R94:R97)</f>
        <v>0</v>
      </c>
      <c r="S93" s="165"/>
      <c r="T93" s="167">
        <f>SUM(T94:T97)</f>
        <v>0</v>
      </c>
      <c r="AR93" s="168" t="s">
        <v>81</v>
      </c>
      <c r="AT93" s="169" t="s">
        <v>72</v>
      </c>
      <c r="AU93" s="169" t="s">
        <v>81</v>
      </c>
      <c r="AY93" s="168" t="s">
        <v>127</v>
      </c>
      <c r="BK93" s="170">
        <f>SUM(BK94:BK97)</f>
        <v>0</v>
      </c>
    </row>
    <row r="94" spans="2:65" s="1" customFormat="1" ht="22.5" customHeight="1">
      <c r="B94" s="33"/>
      <c r="C94" s="173" t="s">
        <v>81</v>
      </c>
      <c r="D94" s="173" t="s">
        <v>129</v>
      </c>
      <c r="E94" s="174" t="s">
        <v>398</v>
      </c>
      <c r="F94" s="175" t="s">
        <v>399</v>
      </c>
      <c r="G94" s="176" t="s">
        <v>159</v>
      </c>
      <c r="H94" s="177">
        <v>60</v>
      </c>
      <c r="I94" s="178"/>
      <c r="J94" s="179">
        <f>ROUND(I94*H94,2)</f>
        <v>0</v>
      </c>
      <c r="K94" s="175" t="s">
        <v>138</v>
      </c>
      <c r="L94" s="37"/>
      <c r="M94" s="180" t="s">
        <v>21</v>
      </c>
      <c r="N94" s="181" t="s">
        <v>44</v>
      </c>
      <c r="O94" s="59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6" t="s">
        <v>133</v>
      </c>
      <c r="AT94" s="16" t="s">
        <v>129</v>
      </c>
      <c r="AU94" s="16" t="s">
        <v>83</v>
      </c>
      <c r="AY94" s="16" t="s">
        <v>127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133</v>
      </c>
      <c r="BM94" s="16" t="s">
        <v>400</v>
      </c>
    </row>
    <row r="95" spans="2:65" s="11" customFormat="1" ht="11.25">
      <c r="B95" s="185"/>
      <c r="C95" s="186"/>
      <c r="D95" s="187" t="s">
        <v>140</v>
      </c>
      <c r="E95" s="188" t="s">
        <v>21</v>
      </c>
      <c r="F95" s="189" t="s">
        <v>401</v>
      </c>
      <c r="G95" s="186"/>
      <c r="H95" s="190">
        <v>60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140</v>
      </c>
      <c r="AU95" s="196" t="s">
        <v>83</v>
      </c>
      <c r="AV95" s="11" t="s">
        <v>83</v>
      </c>
      <c r="AW95" s="11" t="s">
        <v>34</v>
      </c>
      <c r="AX95" s="11" t="s">
        <v>81</v>
      </c>
      <c r="AY95" s="196" t="s">
        <v>127</v>
      </c>
    </row>
    <row r="96" spans="2:65" s="1" customFormat="1" ht="22.5" customHeight="1">
      <c r="B96" s="33"/>
      <c r="C96" s="173" t="s">
        <v>83</v>
      </c>
      <c r="D96" s="173" t="s">
        <v>129</v>
      </c>
      <c r="E96" s="174" t="s">
        <v>402</v>
      </c>
      <c r="F96" s="175" t="s">
        <v>403</v>
      </c>
      <c r="G96" s="176" t="s">
        <v>159</v>
      </c>
      <c r="H96" s="177">
        <v>60</v>
      </c>
      <c r="I96" s="178"/>
      <c r="J96" s="179">
        <f>ROUND(I96*H96,2)</f>
        <v>0</v>
      </c>
      <c r="K96" s="175" t="s">
        <v>138</v>
      </c>
      <c r="L96" s="37"/>
      <c r="M96" s="180" t="s">
        <v>21</v>
      </c>
      <c r="N96" s="181" t="s">
        <v>44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16" t="s">
        <v>133</v>
      </c>
      <c r="AT96" s="16" t="s">
        <v>129</v>
      </c>
      <c r="AU96" s="16" t="s">
        <v>83</v>
      </c>
      <c r="AY96" s="16" t="s">
        <v>127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81</v>
      </c>
      <c r="BK96" s="184">
        <f>ROUND(I96*H96,2)</f>
        <v>0</v>
      </c>
      <c r="BL96" s="16" t="s">
        <v>133</v>
      </c>
      <c r="BM96" s="16" t="s">
        <v>404</v>
      </c>
    </row>
    <row r="97" spans="2:65" s="11" customFormat="1" ht="11.25">
      <c r="B97" s="185"/>
      <c r="C97" s="186"/>
      <c r="D97" s="187" t="s">
        <v>140</v>
      </c>
      <c r="E97" s="188" t="s">
        <v>21</v>
      </c>
      <c r="F97" s="189" t="s">
        <v>405</v>
      </c>
      <c r="G97" s="186"/>
      <c r="H97" s="190">
        <v>60</v>
      </c>
      <c r="I97" s="191"/>
      <c r="J97" s="186"/>
      <c r="K97" s="186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140</v>
      </c>
      <c r="AU97" s="196" t="s">
        <v>83</v>
      </c>
      <c r="AV97" s="11" t="s">
        <v>83</v>
      </c>
      <c r="AW97" s="11" t="s">
        <v>34</v>
      </c>
      <c r="AX97" s="11" t="s">
        <v>81</v>
      </c>
      <c r="AY97" s="196" t="s">
        <v>127</v>
      </c>
    </row>
    <row r="98" spans="2:65" s="10" customFormat="1" ht="22.9" customHeight="1">
      <c r="B98" s="157"/>
      <c r="C98" s="158"/>
      <c r="D98" s="159" t="s">
        <v>72</v>
      </c>
      <c r="E98" s="171" t="s">
        <v>83</v>
      </c>
      <c r="F98" s="171" t="s">
        <v>142</v>
      </c>
      <c r="G98" s="158"/>
      <c r="H98" s="158"/>
      <c r="I98" s="161"/>
      <c r="J98" s="172">
        <f>BK98</f>
        <v>0</v>
      </c>
      <c r="K98" s="158"/>
      <c r="L98" s="163"/>
      <c r="M98" s="164"/>
      <c r="N98" s="165"/>
      <c r="O98" s="165"/>
      <c r="P98" s="166">
        <f>SUM(P99:P100)</f>
        <v>0</v>
      </c>
      <c r="Q98" s="165"/>
      <c r="R98" s="166">
        <f>SUM(R99:R100)</f>
        <v>0</v>
      </c>
      <c r="S98" s="165"/>
      <c r="T98" s="167">
        <f>SUM(T99:T100)</f>
        <v>0</v>
      </c>
      <c r="AR98" s="168" t="s">
        <v>81</v>
      </c>
      <c r="AT98" s="169" t="s">
        <v>72</v>
      </c>
      <c r="AU98" s="169" t="s">
        <v>81</v>
      </c>
      <c r="AY98" s="168" t="s">
        <v>127</v>
      </c>
      <c r="BK98" s="170">
        <f>SUM(BK99:BK100)</f>
        <v>0</v>
      </c>
    </row>
    <row r="99" spans="2:65" s="1" customFormat="1" ht="16.5" customHeight="1">
      <c r="B99" s="33"/>
      <c r="C99" s="173" t="s">
        <v>143</v>
      </c>
      <c r="D99" s="173" t="s">
        <v>129</v>
      </c>
      <c r="E99" s="174" t="s">
        <v>406</v>
      </c>
      <c r="F99" s="175" t="s">
        <v>407</v>
      </c>
      <c r="G99" s="176" t="s">
        <v>159</v>
      </c>
      <c r="H99" s="177">
        <v>9.1859999999999999</v>
      </c>
      <c r="I99" s="178"/>
      <c r="J99" s="179">
        <f>ROUND(I99*H99,2)</f>
        <v>0</v>
      </c>
      <c r="K99" s="175" t="s">
        <v>138</v>
      </c>
      <c r="L99" s="37"/>
      <c r="M99" s="180" t="s">
        <v>21</v>
      </c>
      <c r="N99" s="181" t="s">
        <v>44</v>
      </c>
      <c r="O99" s="59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16" t="s">
        <v>133</v>
      </c>
      <c r="AT99" s="16" t="s">
        <v>129</v>
      </c>
      <c r="AU99" s="16" t="s">
        <v>83</v>
      </c>
      <c r="AY99" s="16" t="s">
        <v>127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81</v>
      </c>
      <c r="BK99" s="184">
        <f>ROUND(I99*H99,2)</f>
        <v>0</v>
      </c>
      <c r="BL99" s="16" t="s">
        <v>133</v>
      </c>
      <c r="BM99" s="16" t="s">
        <v>408</v>
      </c>
    </row>
    <row r="100" spans="2:65" s="11" customFormat="1" ht="11.25">
      <c r="B100" s="185"/>
      <c r="C100" s="186"/>
      <c r="D100" s="187" t="s">
        <v>140</v>
      </c>
      <c r="E100" s="188" t="s">
        <v>21</v>
      </c>
      <c r="F100" s="189" t="s">
        <v>409</v>
      </c>
      <c r="G100" s="186"/>
      <c r="H100" s="190">
        <v>9.1859999999999999</v>
      </c>
      <c r="I100" s="191"/>
      <c r="J100" s="186"/>
      <c r="K100" s="186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140</v>
      </c>
      <c r="AU100" s="196" t="s">
        <v>83</v>
      </c>
      <c r="AV100" s="11" t="s">
        <v>83</v>
      </c>
      <c r="AW100" s="11" t="s">
        <v>34</v>
      </c>
      <c r="AX100" s="11" t="s">
        <v>81</v>
      </c>
      <c r="AY100" s="196" t="s">
        <v>127</v>
      </c>
    </row>
    <row r="101" spans="2:65" s="10" customFormat="1" ht="22.9" customHeight="1">
      <c r="B101" s="157"/>
      <c r="C101" s="158"/>
      <c r="D101" s="159" t="s">
        <v>72</v>
      </c>
      <c r="E101" s="171" t="s">
        <v>143</v>
      </c>
      <c r="F101" s="171" t="s">
        <v>305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SUM(P102:P125)</f>
        <v>0</v>
      </c>
      <c r="Q101" s="165"/>
      <c r="R101" s="166">
        <f>SUM(R102:R125)</f>
        <v>3.5851727799999997</v>
      </c>
      <c r="S101" s="165"/>
      <c r="T101" s="167">
        <f>SUM(T102:T125)</f>
        <v>0</v>
      </c>
      <c r="AR101" s="168" t="s">
        <v>81</v>
      </c>
      <c r="AT101" s="169" t="s">
        <v>72</v>
      </c>
      <c r="AU101" s="169" t="s">
        <v>81</v>
      </c>
      <c r="AY101" s="168" t="s">
        <v>127</v>
      </c>
      <c r="BK101" s="170">
        <f>SUM(BK102:BK125)</f>
        <v>0</v>
      </c>
    </row>
    <row r="102" spans="2:65" s="1" customFormat="1" ht="16.5" customHeight="1">
      <c r="B102" s="33"/>
      <c r="C102" s="173" t="s">
        <v>133</v>
      </c>
      <c r="D102" s="173" t="s">
        <v>129</v>
      </c>
      <c r="E102" s="174" t="s">
        <v>410</v>
      </c>
      <c r="F102" s="175" t="s">
        <v>411</v>
      </c>
      <c r="G102" s="176" t="s">
        <v>259</v>
      </c>
      <c r="H102" s="177">
        <v>18</v>
      </c>
      <c r="I102" s="178"/>
      <c r="J102" s="179">
        <f>ROUND(I102*H102,2)</f>
        <v>0</v>
      </c>
      <c r="K102" s="175" t="s">
        <v>412</v>
      </c>
      <c r="L102" s="37"/>
      <c r="M102" s="180" t="s">
        <v>21</v>
      </c>
      <c r="N102" s="181" t="s">
        <v>44</v>
      </c>
      <c r="O102" s="59"/>
      <c r="P102" s="182">
        <f>O102*H102</f>
        <v>0</v>
      </c>
      <c r="Q102" s="182">
        <v>6.9999999999999999E-4</v>
      </c>
      <c r="R102" s="182">
        <f>Q102*H102</f>
        <v>1.26E-2</v>
      </c>
      <c r="S102" s="182">
        <v>0</v>
      </c>
      <c r="T102" s="183">
        <f>S102*H102</f>
        <v>0</v>
      </c>
      <c r="AR102" s="16" t="s">
        <v>133</v>
      </c>
      <c r="AT102" s="16" t="s">
        <v>129</v>
      </c>
      <c r="AU102" s="16" t="s">
        <v>83</v>
      </c>
      <c r="AY102" s="16" t="s">
        <v>127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133</v>
      </c>
      <c r="BM102" s="16" t="s">
        <v>413</v>
      </c>
    </row>
    <row r="103" spans="2:65" s="11" customFormat="1" ht="11.25">
      <c r="B103" s="185"/>
      <c r="C103" s="186"/>
      <c r="D103" s="187" t="s">
        <v>140</v>
      </c>
      <c r="E103" s="188" t="s">
        <v>21</v>
      </c>
      <c r="F103" s="189" t="s">
        <v>414</v>
      </c>
      <c r="G103" s="186"/>
      <c r="H103" s="190">
        <v>18</v>
      </c>
      <c r="I103" s="191"/>
      <c r="J103" s="186"/>
      <c r="K103" s="186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140</v>
      </c>
      <c r="AU103" s="196" t="s">
        <v>83</v>
      </c>
      <c r="AV103" s="11" t="s">
        <v>83</v>
      </c>
      <c r="AW103" s="11" t="s">
        <v>34</v>
      </c>
      <c r="AX103" s="11" t="s">
        <v>81</v>
      </c>
      <c r="AY103" s="196" t="s">
        <v>127</v>
      </c>
    </row>
    <row r="104" spans="2:65" s="1" customFormat="1" ht="16.5" customHeight="1">
      <c r="B104" s="33"/>
      <c r="C104" s="197" t="s">
        <v>156</v>
      </c>
      <c r="D104" s="197" t="s">
        <v>148</v>
      </c>
      <c r="E104" s="198" t="s">
        <v>415</v>
      </c>
      <c r="F104" s="199" t="s">
        <v>416</v>
      </c>
      <c r="G104" s="200" t="s">
        <v>259</v>
      </c>
      <c r="H104" s="201">
        <v>18</v>
      </c>
      <c r="I104" s="202"/>
      <c r="J104" s="203">
        <f>ROUND(I104*H104,2)</f>
        <v>0</v>
      </c>
      <c r="K104" s="199" t="s">
        <v>21</v>
      </c>
      <c r="L104" s="204"/>
      <c r="M104" s="205" t="s">
        <v>21</v>
      </c>
      <c r="N104" s="206" t="s">
        <v>44</v>
      </c>
      <c r="O104" s="59"/>
      <c r="P104" s="182">
        <f>O104*H104</f>
        <v>0</v>
      </c>
      <c r="Q104" s="182">
        <v>2.4000000000000001E-4</v>
      </c>
      <c r="R104" s="182">
        <f>Q104*H104</f>
        <v>4.3200000000000001E-3</v>
      </c>
      <c r="S104" s="182">
        <v>0</v>
      </c>
      <c r="T104" s="183">
        <f>S104*H104</f>
        <v>0</v>
      </c>
      <c r="AR104" s="16" t="s">
        <v>151</v>
      </c>
      <c r="AT104" s="16" t="s">
        <v>148</v>
      </c>
      <c r="AU104" s="16" t="s">
        <v>83</v>
      </c>
      <c r="AY104" s="16" t="s">
        <v>127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81</v>
      </c>
      <c r="BK104" s="184">
        <f>ROUND(I104*H104,2)</f>
        <v>0</v>
      </c>
      <c r="BL104" s="16" t="s">
        <v>133</v>
      </c>
      <c r="BM104" s="16" t="s">
        <v>417</v>
      </c>
    </row>
    <row r="105" spans="2:65" s="1" customFormat="1" ht="16.5" customHeight="1">
      <c r="B105" s="33"/>
      <c r="C105" s="173" t="s">
        <v>162</v>
      </c>
      <c r="D105" s="173" t="s">
        <v>129</v>
      </c>
      <c r="E105" s="174" t="s">
        <v>418</v>
      </c>
      <c r="F105" s="175" t="s">
        <v>419</v>
      </c>
      <c r="G105" s="176" t="s">
        <v>159</v>
      </c>
      <c r="H105" s="177">
        <v>4.18</v>
      </c>
      <c r="I105" s="178"/>
      <c r="J105" s="179">
        <f>ROUND(I105*H105,2)</f>
        <v>0</v>
      </c>
      <c r="K105" s="175" t="s">
        <v>138</v>
      </c>
      <c r="L105" s="37"/>
      <c r="M105" s="180" t="s">
        <v>21</v>
      </c>
      <c r="N105" s="181" t="s">
        <v>44</v>
      </c>
      <c r="O105" s="59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16" t="s">
        <v>133</v>
      </c>
      <c r="AT105" s="16" t="s">
        <v>129</v>
      </c>
      <c r="AU105" s="16" t="s">
        <v>83</v>
      </c>
      <c r="AY105" s="16" t="s">
        <v>127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81</v>
      </c>
      <c r="BK105" s="184">
        <f>ROUND(I105*H105,2)</f>
        <v>0</v>
      </c>
      <c r="BL105" s="16" t="s">
        <v>133</v>
      </c>
      <c r="BM105" s="16" t="s">
        <v>420</v>
      </c>
    </row>
    <row r="106" spans="2:65" s="11" customFormat="1" ht="11.25">
      <c r="B106" s="185"/>
      <c r="C106" s="186"/>
      <c r="D106" s="187" t="s">
        <v>140</v>
      </c>
      <c r="E106" s="188" t="s">
        <v>21</v>
      </c>
      <c r="F106" s="189" t="s">
        <v>421</v>
      </c>
      <c r="G106" s="186"/>
      <c r="H106" s="190">
        <v>4.18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140</v>
      </c>
      <c r="AU106" s="196" t="s">
        <v>83</v>
      </c>
      <c r="AV106" s="11" t="s">
        <v>83</v>
      </c>
      <c r="AW106" s="11" t="s">
        <v>34</v>
      </c>
      <c r="AX106" s="11" t="s">
        <v>81</v>
      </c>
      <c r="AY106" s="196" t="s">
        <v>127</v>
      </c>
    </row>
    <row r="107" spans="2:65" s="1" customFormat="1" ht="16.5" customHeight="1">
      <c r="B107" s="33"/>
      <c r="C107" s="173" t="s">
        <v>171</v>
      </c>
      <c r="D107" s="173" t="s">
        <v>129</v>
      </c>
      <c r="E107" s="174" t="s">
        <v>422</v>
      </c>
      <c r="F107" s="175" t="s">
        <v>423</v>
      </c>
      <c r="G107" s="176" t="s">
        <v>137</v>
      </c>
      <c r="H107" s="177">
        <v>29.661999999999999</v>
      </c>
      <c r="I107" s="178"/>
      <c r="J107" s="179">
        <f>ROUND(I107*H107,2)</f>
        <v>0</v>
      </c>
      <c r="K107" s="175" t="s">
        <v>138</v>
      </c>
      <c r="L107" s="37"/>
      <c r="M107" s="180" t="s">
        <v>21</v>
      </c>
      <c r="N107" s="181" t="s">
        <v>44</v>
      </c>
      <c r="O107" s="59"/>
      <c r="P107" s="182">
        <f>O107*H107</f>
        <v>0</v>
      </c>
      <c r="Q107" s="182">
        <v>4.1739999999999999E-2</v>
      </c>
      <c r="R107" s="182">
        <f>Q107*H107</f>
        <v>1.23809188</v>
      </c>
      <c r="S107" s="182">
        <v>0</v>
      </c>
      <c r="T107" s="183">
        <f>S107*H107</f>
        <v>0</v>
      </c>
      <c r="AR107" s="16" t="s">
        <v>133</v>
      </c>
      <c r="AT107" s="16" t="s">
        <v>129</v>
      </c>
      <c r="AU107" s="16" t="s">
        <v>83</v>
      </c>
      <c r="AY107" s="16" t="s">
        <v>127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81</v>
      </c>
      <c r="BK107" s="184">
        <f>ROUND(I107*H107,2)</f>
        <v>0</v>
      </c>
      <c r="BL107" s="16" t="s">
        <v>133</v>
      </c>
      <c r="BM107" s="16" t="s">
        <v>424</v>
      </c>
    </row>
    <row r="108" spans="2:65" s="11" customFormat="1" ht="11.25">
      <c r="B108" s="185"/>
      <c r="C108" s="186"/>
      <c r="D108" s="187" t="s">
        <v>140</v>
      </c>
      <c r="E108" s="188" t="s">
        <v>21</v>
      </c>
      <c r="F108" s="189" t="s">
        <v>425</v>
      </c>
      <c r="G108" s="186"/>
      <c r="H108" s="190">
        <v>29.661999999999999</v>
      </c>
      <c r="I108" s="191"/>
      <c r="J108" s="186"/>
      <c r="K108" s="186"/>
      <c r="L108" s="192"/>
      <c r="M108" s="193"/>
      <c r="N108" s="194"/>
      <c r="O108" s="194"/>
      <c r="P108" s="194"/>
      <c r="Q108" s="194"/>
      <c r="R108" s="194"/>
      <c r="S108" s="194"/>
      <c r="T108" s="195"/>
      <c r="AT108" s="196" t="s">
        <v>140</v>
      </c>
      <c r="AU108" s="196" t="s">
        <v>83</v>
      </c>
      <c r="AV108" s="11" t="s">
        <v>83</v>
      </c>
      <c r="AW108" s="11" t="s">
        <v>34</v>
      </c>
      <c r="AX108" s="11" t="s">
        <v>81</v>
      </c>
      <c r="AY108" s="196" t="s">
        <v>127</v>
      </c>
    </row>
    <row r="109" spans="2:65" s="1" customFormat="1" ht="16.5" customHeight="1">
      <c r="B109" s="33"/>
      <c r="C109" s="173" t="s">
        <v>151</v>
      </c>
      <c r="D109" s="173" t="s">
        <v>129</v>
      </c>
      <c r="E109" s="174" t="s">
        <v>426</v>
      </c>
      <c r="F109" s="175" t="s">
        <v>427</v>
      </c>
      <c r="G109" s="176" t="s">
        <v>137</v>
      </c>
      <c r="H109" s="177">
        <v>19.920000000000002</v>
      </c>
      <c r="I109" s="178"/>
      <c r="J109" s="179">
        <f>ROUND(I109*H109,2)</f>
        <v>0</v>
      </c>
      <c r="K109" s="175" t="s">
        <v>138</v>
      </c>
      <c r="L109" s="37"/>
      <c r="M109" s="180" t="s">
        <v>21</v>
      </c>
      <c r="N109" s="181" t="s">
        <v>44</v>
      </c>
      <c r="O109" s="59"/>
      <c r="P109" s="182">
        <f>O109*H109</f>
        <v>0</v>
      </c>
      <c r="Q109" s="182">
        <v>8.9999999999999998E-4</v>
      </c>
      <c r="R109" s="182">
        <f>Q109*H109</f>
        <v>1.7927999999999999E-2</v>
      </c>
      <c r="S109" s="182">
        <v>0</v>
      </c>
      <c r="T109" s="183">
        <f>S109*H109</f>
        <v>0</v>
      </c>
      <c r="AR109" s="16" t="s">
        <v>133</v>
      </c>
      <c r="AT109" s="16" t="s">
        <v>129</v>
      </c>
      <c r="AU109" s="16" t="s">
        <v>83</v>
      </c>
      <c r="AY109" s="16" t="s">
        <v>127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81</v>
      </c>
      <c r="BK109" s="184">
        <f>ROUND(I109*H109,2)</f>
        <v>0</v>
      </c>
      <c r="BL109" s="16" t="s">
        <v>133</v>
      </c>
      <c r="BM109" s="16" t="s">
        <v>428</v>
      </c>
    </row>
    <row r="110" spans="2:65" s="11" customFormat="1" ht="11.25">
      <c r="B110" s="185"/>
      <c r="C110" s="186"/>
      <c r="D110" s="187" t="s">
        <v>140</v>
      </c>
      <c r="E110" s="188" t="s">
        <v>21</v>
      </c>
      <c r="F110" s="189" t="s">
        <v>429</v>
      </c>
      <c r="G110" s="186"/>
      <c r="H110" s="190">
        <v>19.920000000000002</v>
      </c>
      <c r="I110" s="191"/>
      <c r="J110" s="186"/>
      <c r="K110" s="186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140</v>
      </c>
      <c r="AU110" s="196" t="s">
        <v>83</v>
      </c>
      <c r="AV110" s="11" t="s">
        <v>83</v>
      </c>
      <c r="AW110" s="11" t="s">
        <v>34</v>
      </c>
      <c r="AX110" s="11" t="s">
        <v>81</v>
      </c>
      <c r="AY110" s="196" t="s">
        <v>127</v>
      </c>
    </row>
    <row r="111" spans="2:65" s="1" customFormat="1" ht="16.5" customHeight="1">
      <c r="B111" s="33"/>
      <c r="C111" s="173" t="s">
        <v>154</v>
      </c>
      <c r="D111" s="173" t="s">
        <v>129</v>
      </c>
      <c r="E111" s="174" t="s">
        <v>430</v>
      </c>
      <c r="F111" s="175" t="s">
        <v>431</v>
      </c>
      <c r="G111" s="176" t="s">
        <v>137</v>
      </c>
      <c r="H111" s="177">
        <v>29.661999999999999</v>
      </c>
      <c r="I111" s="178"/>
      <c r="J111" s="179">
        <f>ROUND(I111*H111,2)</f>
        <v>0</v>
      </c>
      <c r="K111" s="175" t="s">
        <v>138</v>
      </c>
      <c r="L111" s="37"/>
      <c r="M111" s="180" t="s">
        <v>21</v>
      </c>
      <c r="N111" s="181" t="s">
        <v>44</v>
      </c>
      <c r="O111" s="59"/>
      <c r="P111" s="182">
        <f>O111*H111</f>
        <v>0</v>
      </c>
      <c r="Q111" s="182">
        <v>2.0000000000000002E-5</v>
      </c>
      <c r="R111" s="182">
        <f>Q111*H111</f>
        <v>5.9323999999999998E-4</v>
      </c>
      <c r="S111" s="182">
        <v>0</v>
      </c>
      <c r="T111" s="183">
        <f>S111*H111</f>
        <v>0</v>
      </c>
      <c r="AR111" s="16" t="s">
        <v>133</v>
      </c>
      <c r="AT111" s="16" t="s">
        <v>129</v>
      </c>
      <c r="AU111" s="16" t="s">
        <v>83</v>
      </c>
      <c r="AY111" s="16" t="s">
        <v>127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81</v>
      </c>
      <c r="BK111" s="184">
        <f>ROUND(I111*H111,2)</f>
        <v>0</v>
      </c>
      <c r="BL111" s="16" t="s">
        <v>133</v>
      </c>
      <c r="BM111" s="16" t="s">
        <v>432</v>
      </c>
    </row>
    <row r="112" spans="2:65" s="1" customFormat="1" ht="16.5" customHeight="1">
      <c r="B112" s="33"/>
      <c r="C112" s="173" t="s">
        <v>182</v>
      </c>
      <c r="D112" s="173" t="s">
        <v>129</v>
      </c>
      <c r="E112" s="174" t="s">
        <v>433</v>
      </c>
      <c r="F112" s="175" t="s">
        <v>434</v>
      </c>
      <c r="G112" s="176" t="s">
        <v>174</v>
      </c>
      <c r="H112" s="177">
        <v>0.55700000000000005</v>
      </c>
      <c r="I112" s="178"/>
      <c r="J112" s="179">
        <f>ROUND(I112*H112,2)</f>
        <v>0</v>
      </c>
      <c r="K112" s="175" t="s">
        <v>138</v>
      </c>
      <c r="L112" s="37"/>
      <c r="M112" s="180" t="s">
        <v>21</v>
      </c>
      <c r="N112" s="181" t="s">
        <v>44</v>
      </c>
      <c r="O112" s="59"/>
      <c r="P112" s="182">
        <f>O112*H112</f>
        <v>0</v>
      </c>
      <c r="Q112" s="182">
        <v>1.04877</v>
      </c>
      <c r="R112" s="182">
        <f>Q112*H112</f>
        <v>0.58416489000000005</v>
      </c>
      <c r="S112" s="182">
        <v>0</v>
      </c>
      <c r="T112" s="183">
        <f>S112*H112</f>
        <v>0</v>
      </c>
      <c r="AR112" s="16" t="s">
        <v>133</v>
      </c>
      <c r="AT112" s="16" t="s">
        <v>129</v>
      </c>
      <c r="AU112" s="16" t="s">
        <v>83</v>
      </c>
      <c r="AY112" s="16" t="s">
        <v>127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81</v>
      </c>
      <c r="BK112" s="184">
        <f>ROUND(I112*H112,2)</f>
        <v>0</v>
      </c>
      <c r="BL112" s="16" t="s">
        <v>133</v>
      </c>
      <c r="BM112" s="16" t="s">
        <v>435</v>
      </c>
    </row>
    <row r="113" spans="2:65" s="11" customFormat="1" ht="11.25">
      <c r="B113" s="185"/>
      <c r="C113" s="186"/>
      <c r="D113" s="187" t="s">
        <v>140</v>
      </c>
      <c r="E113" s="188" t="s">
        <v>21</v>
      </c>
      <c r="F113" s="189" t="s">
        <v>436</v>
      </c>
      <c r="G113" s="186"/>
      <c r="H113" s="190">
        <v>0.43</v>
      </c>
      <c r="I113" s="191"/>
      <c r="J113" s="186"/>
      <c r="K113" s="186"/>
      <c r="L113" s="192"/>
      <c r="M113" s="193"/>
      <c r="N113" s="194"/>
      <c r="O113" s="194"/>
      <c r="P113" s="194"/>
      <c r="Q113" s="194"/>
      <c r="R113" s="194"/>
      <c r="S113" s="194"/>
      <c r="T113" s="195"/>
      <c r="AT113" s="196" t="s">
        <v>140</v>
      </c>
      <c r="AU113" s="196" t="s">
        <v>83</v>
      </c>
      <c r="AV113" s="11" t="s">
        <v>83</v>
      </c>
      <c r="AW113" s="11" t="s">
        <v>34</v>
      </c>
      <c r="AX113" s="11" t="s">
        <v>73</v>
      </c>
      <c r="AY113" s="196" t="s">
        <v>127</v>
      </c>
    </row>
    <row r="114" spans="2:65" s="11" customFormat="1" ht="11.25">
      <c r="B114" s="185"/>
      <c r="C114" s="186"/>
      <c r="D114" s="187" t="s">
        <v>140</v>
      </c>
      <c r="E114" s="188" t="s">
        <v>21</v>
      </c>
      <c r="F114" s="189" t="s">
        <v>437</v>
      </c>
      <c r="G114" s="186"/>
      <c r="H114" s="190">
        <v>0.127</v>
      </c>
      <c r="I114" s="191"/>
      <c r="J114" s="186"/>
      <c r="K114" s="186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140</v>
      </c>
      <c r="AU114" s="196" t="s">
        <v>83</v>
      </c>
      <c r="AV114" s="11" t="s">
        <v>83</v>
      </c>
      <c r="AW114" s="11" t="s">
        <v>34</v>
      </c>
      <c r="AX114" s="11" t="s">
        <v>73</v>
      </c>
      <c r="AY114" s="196" t="s">
        <v>127</v>
      </c>
    </row>
    <row r="115" spans="2:65" s="12" customFormat="1" ht="11.25">
      <c r="B115" s="207"/>
      <c r="C115" s="208"/>
      <c r="D115" s="187" t="s">
        <v>140</v>
      </c>
      <c r="E115" s="209" t="s">
        <v>21</v>
      </c>
      <c r="F115" s="210" t="s">
        <v>168</v>
      </c>
      <c r="G115" s="208"/>
      <c r="H115" s="211">
        <v>0.55699999999999994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140</v>
      </c>
      <c r="AU115" s="217" t="s">
        <v>83</v>
      </c>
      <c r="AV115" s="12" t="s">
        <v>143</v>
      </c>
      <c r="AW115" s="12" t="s">
        <v>34</v>
      </c>
      <c r="AX115" s="12" t="s">
        <v>81</v>
      </c>
      <c r="AY115" s="217" t="s">
        <v>127</v>
      </c>
    </row>
    <row r="116" spans="2:65" s="1" customFormat="1" ht="16.5" customHeight="1">
      <c r="B116" s="33"/>
      <c r="C116" s="173" t="s">
        <v>186</v>
      </c>
      <c r="D116" s="173" t="s">
        <v>129</v>
      </c>
      <c r="E116" s="174" t="s">
        <v>438</v>
      </c>
      <c r="F116" s="175" t="s">
        <v>439</v>
      </c>
      <c r="G116" s="176" t="s">
        <v>249</v>
      </c>
      <c r="H116" s="177">
        <v>13.4</v>
      </c>
      <c r="I116" s="178"/>
      <c r="J116" s="179">
        <f>ROUND(I116*H116,2)</f>
        <v>0</v>
      </c>
      <c r="K116" s="175" t="s">
        <v>138</v>
      </c>
      <c r="L116" s="37"/>
      <c r="M116" s="180" t="s">
        <v>21</v>
      </c>
      <c r="N116" s="181" t="s">
        <v>44</v>
      </c>
      <c r="O116" s="59"/>
      <c r="P116" s="182">
        <f>O116*H116</f>
        <v>0</v>
      </c>
      <c r="Q116" s="182">
        <v>1.9000000000000001E-4</v>
      </c>
      <c r="R116" s="182">
        <f>Q116*H116</f>
        <v>2.5460000000000001E-3</v>
      </c>
      <c r="S116" s="182">
        <v>0</v>
      </c>
      <c r="T116" s="183">
        <f>S116*H116</f>
        <v>0</v>
      </c>
      <c r="AR116" s="16" t="s">
        <v>133</v>
      </c>
      <c r="AT116" s="16" t="s">
        <v>129</v>
      </c>
      <c r="AU116" s="16" t="s">
        <v>83</v>
      </c>
      <c r="AY116" s="16" t="s">
        <v>127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81</v>
      </c>
      <c r="BK116" s="184">
        <f>ROUND(I116*H116,2)</f>
        <v>0</v>
      </c>
      <c r="BL116" s="16" t="s">
        <v>133</v>
      </c>
      <c r="BM116" s="16" t="s">
        <v>440</v>
      </c>
    </row>
    <row r="117" spans="2:65" s="11" customFormat="1" ht="11.25">
      <c r="B117" s="185"/>
      <c r="C117" s="186"/>
      <c r="D117" s="187" t="s">
        <v>140</v>
      </c>
      <c r="E117" s="188" t="s">
        <v>21</v>
      </c>
      <c r="F117" s="189" t="s">
        <v>441</v>
      </c>
      <c r="G117" s="186"/>
      <c r="H117" s="190">
        <v>13.4</v>
      </c>
      <c r="I117" s="191"/>
      <c r="J117" s="186"/>
      <c r="K117" s="186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140</v>
      </c>
      <c r="AU117" s="196" t="s">
        <v>83</v>
      </c>
      <c r="AV117" s="11" t="s">
        <v>83</v>
      </c>
      <c r="AW117" s="11" t="s">
        <v>34</v>
      </c>
      <c r="AX117" s="11" t="s">
        <v>81</v>
      </c>
      <c r="AY117" s="196" t="s">
        <v>127</v>
      </c>
    </row>
    <row r="118" spans="2:65" s="1" customFormat="1" ht="16.5" customHeight="1">
      <c r="B118" s="33"/>
      <c r="C118" s="173" t="s">
        <v>190</v>
      </c>
      <c r="D118" s="173" t="s">
        <v>129</v>
      </c>
      <c r="E118" s="174" t="s">
        <v>442</v>
      </c>
      <c r="F118" s="175" t="s">
        <v>443</v>
      </c>
      <c r="G118" s="176" t="s">
        <v>159</v>
      </c>
      <c r="H118" s="177">
        <v>5.7489999999999997</v>
      </c>
      <c r="I118" s="178"/>
      <c r="J118" s="179">
        <f>ROUND(I118*H118,2)</f>
        <v>0</v>
      </c>
      <c r="K118" s="175" t="s">
        <v>138</v>
      </c>
      <c r="L118" s="37"/>
      <c r="M118" s="180" t="s">
        <v>21</v>
      </c>
      <c r="N118" s="181" t="s">
        <v>44</v>
      </c>
      <c r="O118" s="59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AR118" s="16" t="s">
        <v>133</v>
      </c>
      <c r="AT118" s="16" t="s">
        <v>129</v>
      </c>
      <c r="AU118" s="16" t="s">
        <v>83</v>
      </c>
      <c r="AY118" s="16" t="s">
        <v>127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81</v>
      </c>
      <c r="BK118" s="184">
        <f>ROUND(I118*H118,2)</f>
        <v>0</v>
      </c>
      <c r="BL118" s="16" t="s">
        <v>133</v>
      </c>
      <c r="BM118" s="16" t="s">
        <v>444</v>
      </c>
    </row>
    <row r="119" spans="2:65" s="11" customFormat="1" ht="11.25">
      <c r="B119" s="185"/>
      <c r="C119" s="186"/>
      <c r="D119" s="187" t="s">
        <v>140</v>
      </c>
      <c r="E119" s="188" t="s">
        <v>21</v>
      </c>
      <c r="F119" s="189" t="s">
        <v>445</v>
      </c>
      <c r="G119" s="186"/>
      <c r="H119" s="190">
        <v>5.7489999999999997</v>
      </c>
      <c r="I119" s="191"/>
      <c r="J119" s="186"/>
      <c r="K119" s="186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140</v>
      </c>
      <c r="AU119" s="196" t="s">
        <v>83</v>
      </c>
      <c r="AV119" s="11" t="s">
        <v>83</v>
      </c>
      <c r="AW119" s="11" t="s">
        <v>34</v>
      </c>
      <c r="AX119" s="11" t="s">
        <v>81</v>
      </c>
      <c r="AY119" s="196" t="s">
        <v>127</v>
      </c>
    </row>
    <row r="120" spans="2:65" s="1" customFormat="1" ht="16.5" customHeight="1">
      <c r="B120" s="33"/>
      <c r="C120" s="173" t="s">
        <v>246</v>
      </c>
      <c r="D120" s="173" t="s">
        <v>129</v>
      </c>
      <c r="E120" s="174" t="s">
        <v>446</v>
      </c>
      <c r="F120" s="175" t="s">
        <v>447</v>
      </c>
      <c r="G120" s="176" t="s">
        <v>137</v>
      </c>
      <c r="H120" s="177">
        <v>31.177</v>
      </c>
      <c r="I120" s="178"/>
      <c r="J120" s="179">
        <f>ROUND(I120*H120,2)</f>
        <v>0</v>
      </c>
      <c r="K120" s="175" t="s">
        <v>138</v>
      </c>
      <c r="L120" s="37"/>
      <c r="M120" s="180" t="s">
        <v>21</v>
      </c>
      <c r="N120" s="181" t="s">
        <v>44</v>
      </c>
      <c r="O120" s="59"/>
      <c r="P120" s="182">
        <f>O120*H120</f>
        <v>0</v>
      </c>
      <c r="Q120" s="182">
        <v>3.8800000000000002E-3</v>
      </c>
      <c r="R120" s="182">
        <f>Q120*H120</f>
        <v>0.12096676000000001</v>
      </c>
      <c r="S120" s="182">
        <v>0</v>
      </c>
      <c r="T120" s="183">
        <f>S120*H120</f>
        <v>0</v>
      </c>
      <c r="AR120" s="16" t="s">
        <v>133</v>
      </c>
      <c r="AT120" s="16" t="s">
        <v>129</v>
      </c>
      <c r="AU120" s="16" t="s">
        <v>83</v>
      </c>
      <c r="AY120" s="16" t="s">
        <v>127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81</v>
      </c>
      <c r="BK120" s="184">
        <f>ROUND(I120*H120,2)</f>
        <v>0</v>
      </c>
      <c r="BL120" s="16" t="s">
        <v>133</v>
      </c>
      <c r="BM120" s="16" t="s">
        <v>448</v>
      </c>
    </row>
    <row r="121" spans="2:65" s="11" customFormat="1" ht="11.25">
      <c r="B121" s="185"/>
      <c r="C121" s="186"/>
      <c r="D121" s="187" t="s">
        <v>140</v>
      </c>
      <c r="E121" s="188" t="s">
        <v>21</v>
      </c>
      <c r="F121" s="189" t="s">
        <v>449</v>
      </c>
      <c r="G121" s="186"/>
      <c r="H121" s="190">
        <v>31.177</v>
      </c>
      <c r="I121" s="191"/>
      <c r="J121" s="186"/>
      <c r="K121" s="186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140</v>
      </c>
      <c r="AU121" s="196" t="s">
        <v>83</v>
      </c>
      <c r="AV121" s="11" t="s">
        <v>83</v>
      </c>
      <c r="AW121" s="11" t="s">
        <v>34</v>
      </c>
      <c r="AX121" s="11" t="s">
        <v>81</v>
      </c>
      <c r="AY121" s="196" t="s">
        <v>127</v>
      </c>
    </row>
    <row r="122" spans="2:65" s="1" customFormat="1" ht="16.5" customHeight="1">
      <c r="B122" s="33"/>
      <c r="C122" s="173" t="s">
        <v>252</v>
      </c>
      <c r="D122" s="173" t="s">
        <v>129</v>
      </c>
      <c r="E122" s="174" t="s">
        <v>450</v>
      </c>
      <c r="F122" s="175" t="s">
        <v>451</v>
      </c>
      <c r="G122" s="176" t="s">
        <v>137</v>
      </c>
      <c r="H122" s="177">
        <v>31.177</v>
      </c>
      <c r="I122" s="178"/>
      <c r="J122" s="179">
        <f>ROUND(I122*H122,2)</f>
        <v>0</v>
      </c>
      <c r="K122" s="175" t="s">
        <v>138</v>
      </c>
      <c r="L122" s="37"/>
      <c r="M122" s="180" t="s">
        <v>21</v>
      </c>
      <c r="N122" s="181" t="s">
        <v>44</v>
      </c>
      <c r="O122" s="59"/>
      <c r="P122" s="182">
        <f>O122*H122</f>
        <v>0</v>
      </c>
      <c r="Q122" s="182">
        <v>4.0000000000000003E-5</v>
      </c>
      <c r="R122" s="182">
        <f>Q122*H122</f>
        <v>1.24708E-3</v>
      </c>
      <c r="S122" s="182">
        <v>0</v>
      </c>
      <c r="T122" s="183">
        <f>S122*H122</f>
        <v>0</v>
      </c>
      <c r="AR122" s="16" t="s">
        <v>133</v>
      </c>
      <c r="AT122" s="16" t="s">
        <v>129</v>
      </c>
      <c r="AU122" s="16" t="s">
        <v>83</v>
      </c>
      <c r="AY122" s="16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81</v>
      </c>
      <c r="BK122" s="184">
        <f>ROUND(I122*H122,2)</f>
        <v>0</v>
      </c>
      <c r="BL122" s="16" t="s">
        <v>133</v>
      </c>
      <c r="BM122" s="16" t="s">
        <v>452</v>
      </c>
    </row>
    <row r="123" spans="2:65" s="1" customFormat="1" ht="22.5" customHeight="1">
      <c r="B123" s="33"/>
      <c r="C123" s="173" t="s">
        <v>8</v>
      </c>
      <c r="D123" s="173" t="s">
        <v>129</v>
      </c>
      <c r="E123" s="174" t="s">
        <v>453</v>
      </c>
      <c r="F123" s="175" t="s">
        <v>454</v>
      </c>
      <c r="G123" s="176" t="s">
        <v>174</v>
      </c>
      <c r="H123" s="177">
        <v>1.4890000000000001</v>
      </c>
      <c r="I123" s="178"/>
      <c r="J123" s="179">
        <f>ROUND(I123*H123,2)</f>
        <v>0</v>
      </c>
      <c r="K123" s="175" t="s">
        <v>138</v>
      </c>
      <c r="L123" s="37"/>
      <c r="M123" s="180" t="s">
        <v>21</v>
      </c>
      <c r="N123" s="181" t="s">
        <v>44</v>
      </c>
      <c r="O123" s="59"/>
      <c r="P123" s="182">
        <f>O123*H123</f>
        <v>0</v>
      </c>
      <c r="Q123" s="182">
        <v>1.07637</v>
      </c>
      <c r="R123" s="182">
        <f>Q123*H123</f>
        <v>1.6027149300000001</v>
      </c>
      <c r="S123" s="182">
        <v>0</v>
      </c>
      <c r="T123" s="183">
        <f>S123*H123</f>
        <v>0</v>
      </c>
      <c r="AR123" s="16" t="s">
        <v>133</v>
      </c>
      <c r="AT123" s="16" t="s">
        <v>129</v>
      </c>
      <c r="AU123" s="16" t="s">
        <v>83</v>
      </c>
      <c r="AY123" s="16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81</v>
      </c>
      <c r="BK123" s="184">
        <f>ROUND(I123*H123,2)</f>
        <v>0</v>
      </c>
      <c r="BL123" s="16" t="s">
        <v>133</v>
      </c>
      <c r="BM123" s="16" t="s">
        <v>455</v>
      </c>
    </row>
    <row r="124" spans="2:65" s="11" customFormat="1" ht="11.25">
      <c r="B124" s="185"/>
      <c r="C124" s="186"/>
      <c r="D124" s="187" t="s">
        <v>140</v>
      </c>
      <c r="E124" s="188" t="s">
        <v>21</v>
      </c>
      <c r="F124" s="189" t="s">
        <v>456</v>
      </c>
      <c r="G124" s="186"/>
      <c r="H124" s="190">
        <v>1.4890000000000001</v>
      </c>
      <c r="I124" s="191"/>
      <c r="J124" s="186"/>
      <c r="K124" s="186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140</v>
      </c>
      <c r="AU124" s="196" t="s">
        <v>83</v>
      </c>
      <c r="AV124" s="11" t="s">
        <v>83</v>
      </c>
      <c r="AW124" s="11" t="s">
        <v>34</v>
      </c>
      <c r="AX124" s="11" t="s">
        <v>73</v>
      </c>
      <c r="AY124" s="196" t="s">
        <v>127</v>
      </c>
    </row>
    <row r="125" spans="2:65" s="12" customFormat="1" ht="11.25">
      <c r="B125" s="207"/>
      <c r="C125" s="208"/>
      <c r="D125" s="187" t="s">
        <v>140</v>
      </c>
      <c r="E125" s="209" t="s">
        <v>21</v>
      </c>
      <c r="F125" s="210" t="s">
        <v>168</v>
      </c>
      <c r="G125" s="208"/>
      <c r="H125" s="211">
        <v>1.4890000000000001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140</v>
      </c>
      <c r="AU125" s="217" t="s">
        <v>83</v>
      </c>
      <c r="AV125" s="12" t="s">
        <v>143</v>
      </c>
      <c r="AW125" s="12" t="s">
        <v>34</v>
      </c>
      <c r="AX125" s="12" t="s">
        <v>81</v>
      </c>
      <c r="AY125" s="217" t="s">
        <v>127</v>
      </c>
    </row>
    <row r="126" spans="2:65" s="10" customFormat="1" ht="22.9" customHeight="1">
      <c r="B126" s="157"/>
      <c r="C126" s="158"/>
      <c r="D126" s="159" t="s">
        <v>72</v>
      </c>
      <c r="E126" s="171" t="s">
        <v>133</v>
      </c>
      <c r="F126" s="171" t="s">
        <v>457</v>
      </c>
      <c r="G126" s="158"/>
      <c r="H126" s="158"/>
      <c r="I126" s="161"/>
      <c r="J126" s="172">
        <f>BK126</f>
        <v>0</v>
      </c>
      <c r="K126" s="158"/>
      <c r="L126" s="163"/>
      <c r="M126" s="164"/>
      <c r="N126" s="165"/>
      <c r="O126" s="165"/>
      <c r="P126" s="166">
        <f>SUM(P127:P136)</f>
        <v>0</v>
      </c>
      <c r="Q126" s="165"/>
      <c r="R126" s="166">
        <f>SUM(R127:R136)</f>
        <v>16.66944136</v>
      </c>
      <c r="S126" s="165"/>
      <c r="T126" s="167">
        <f>SUM(T127:T136)</f>
        <v>0</v>
      </c>
      <c r="AR126" s="168" t="s">
        <v>81</v>
      </c>
      <c r="AT126" s="169" t="s">
        <v>72</v>
      </c>
      <c r="AU126" s="169" t="s">
        <v>81</v>
      </c>
      <c r="AY126" s="168" t="s">
        <v>127</v>
      </c>
      <c r="BK126" s="170">
        <f>SUM(BK127:BK136)</f>
        <v>0</v>
      </c>
    </row>
    <row r="127" spans="2:65" s="1" customFormat="1" ht="16.5" customHeight="1">
      <c r="B127" s="33"/>
      <c r="C127" s="173" t="s">
        <v>261</v>
      </c>
      <c r="D127" s="173" t="s">
        <v>129</v>
      </c>
      <c r="E127" s="174" t="s">
        <v>458</v>
      </c>
      <c r="F127" s="175" t="s">
        <v>459</v>
      </c>
      <c r="G127" s="176" t="s">
        <v>159</v>
      </c>
      <c r="H127" s="177">
        <v>6.33</v>
      </c>
      <c r="I127" s="178"/>
      <c r="J127" s="179">
        <f>ROUND(I127*H127,2)</f>
        <v>0</v>
      </c>
      <c r="K127" s="175" t="s">
        <v>138</v>
      </c>
      <c r="L127" s="37"/>
      <c r="M127" s="180" t="s">
        <v>21</v>
      </c>
      <c r="N127" s="181" t="s">
        <v>44</v>
      </c>
      <c r="O127" s="59"/>
      <c r="P127" s="182">
        <f>O127*H127</f>
        <v>0</v>
      </c>
      <c r="Q127" s="182">
        <v>2.4779100000000001</v>
      </c>
      <c r="R127" s="182">
        <f>Q127*H127</f>
        <v>15.685170300000001</v>
      </c>
      <c r="S127" s="182">
        <v>0</v>
      </c>
      <c r="T127" s="183">
        <f>S127*H127</f>
        <v>0</v>
      </c>
      <c r="AR127" s="16" t="s">
        <v>133</v>
      </c>
      <c r="AT127" s="16" t="s">
        <v>129</v>
      </c>
      <c r="AU127" s="16" t="s">
        <v>83</v>
      </c>
      <c r="AY127" s="16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81</v>
      </c>
      <c r="BK127" s="184">
        <f>ROUND(I127*H127,2)</f>
        <v>0</v>
      </c>
      <c r="BL127" s="16" t="s">
        <v>133</v>
      </c>
      <c r="BM127" s="16" t="s">
        <v>460</v>
      </c>
    </row>
    <row r="128" spans="2:65" s="11" customFormat="1" ht="11.25">
      <c r="B128" s="185"/>
      <c r="C128" s="186"/>
      <c r="D128" s="187" t="s">
        <v>140</v>
      </c>
      <c r="E128" s="188" t="s">
        <v>21</v>
      </c>
      <c r="F128" s="189" t="s">
        <v>461</v>
      </c>
      <c r="G128" s="186"/>
      <c r="H128" s="190">
        <v>6.33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140</v>
      </c>
      <c r="AU128" s="196" t="s">
        <v>83</v>
      </c>
      <c r="AV128" s="11" t="s">
        <v>83</v>
      </c>
      <c r="AW128" s="11" t="s">
        <v>34</v>
      </c>
      <c r="AX128" s="11" t="s">
        <v>81</v>
      </c>
      <c r="AY128" s="196" t="s">
        <v>127</v>
      </c>
    </row>
    <row r="129" spans="2:65" s="1" customFormat="1" ht="16.5" customHeight="1">
      <c r="B129" s="33"/>
      <c r="C129" s="173" t="s">
        <v>267</v>
      </c>
      <c r="D129" s="173" t="s">
        <v>129</v>
      </c>
      <c r="E129" s="174" t="s">
        <v>462</v>
      </c>
      <c r="F129" s="175" t="s">
        <v>463</v>
      </c>
      <c r="G129" s="176" t="s">
        <v>137</v>
      </c>
      <c r="H129" s="177">
        <v>13.4</v>
      </c>
      <c r="I129" s="178"/>
      <c r="J129" s="179">
        <f>ROUND(I129*H129,2)</f>
        <v>0</v>
      </c>
      <c r="K129" s="175" t="s">
        <v>138</v>
      </c>
      <c r="L129" s="37"/>
      <c r="M129" s="180" t="s">
        <v>21</v>
      </c>
      <c r="N129" s="181" t="s">
        <v>44</v>
      </c>
      <c r="O129" s="59"/>
      <c r="P129" s="182">
        <f>O129*H129</f>
        <v>0</v>
      </c>
      <c r="Q129" s="182">
        <v>7.4999999999999997E-3</v>
      </c>
      <c r="R129" s="182">
        <f>Q129*H129</f>
        <v>0.10049999999999999</v>
      </c>
      <c r="S129" s="182">
        <v>0</v>
      </c>
      <c r="T129" s="183">
        <f>S129*H129</f>
        <v>0</v>
      </c>
      <c r="AR129" s="16" t="s">
        <v>133</v>
      </c>
      <c r="AT129" s="16" t="s">
        <v>129</v>
      </c>
      <c r="AU129" s="16" t="s">
        <v>83</v>
      </c>
      <c r="AY129" s="16" t="s">
        <v>127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81</v>
      </c>
      <c r="BK129" s="184">
        <f>ROUND(I129*H129,2)</f>
        <v>0</v>
      </c>
      <c r="BL129" s="16" t="s">
        <v>133</v>
      </c>
      <c r="BM129" s="16" t="s">
        <v>464</v>
      </c>
    </row>
    <row r="130" spans="2:65" s="11" customFormat="1" ht="11.25">
      <c r="B130" s="185"/>
      <c r="C130" s="186"/>
      <c r="D130" s="187" t="s">
        <v>140</v>
      </c>
      <c r="E130" s="188" t="s">
        <v>21</v>
      </c>
      <c r="F130" s="189" t="s">
        <v>465</v>
      </c>
      <c r="G130" s="186"/>
      <c r="H130" s="190">
        <v>13.4</v>
      </c>
      <c r="I130" s="191"/>
      <c r="J130" s="186"/>
      <c r="K130" s="186"/>
      <c r="L130" s="192"/>
      <c r="M130" s="193"/>
      <c r="N130" s="194"/>
      <c r="O130" s="194"/>
      <c r="P130" s="194"/>
      <c r="Q130" s="194"/>
      <c r="R130" s="194"/>
      <c r="S130" s="194"/>
      <c r="T130" s="195"/>
      <c r="AT130" s="196" t="s">
        <v>140</v>
      </c>
      <c r="AU130" s="196" t="s">
        <v>83</v>
      </c>
      <c r="AV130" s="11" t="s">
        <v>83</v>
      </c>
      <c r="AW130" s="11" t="s">
        <v>34</v>
      </c>
      <c r="AX130" s="11" t="s">
        <v>81</v>
      </c>
      <c r="AY130" s="196" t="s">
        <v>127</v>
      </c>
    </row>
    <row r="131" spans="2:65" s="1" customFormat="1" ht="16.5" customHeight="1">
      <c r="B131" s="33"/>
      <c r="C131" s="173" t="s">
        <v>272</v>
      </c>
      <c r="D131" s="173" t="s">
        <v>129</v>
      </c>
      <c r="E131" s="174" t="s">
        <v>466</v>
      </c>
      <c r="F131" s="175" t="s">
        <v>467</v>
      </c>
      <c r="G131" s="176" t="s">
        <v>137</v>
      </c>
      <c r="H131" s="177">
        <v>5.3879999999999999</v>
      </c>
      <c r="I131" s="178"/>
      <c r="J131" s="179">
        <f>ROUND(I131*H131,2)</f>
        <v>0</v>
      </c>
      <c r="K131" s="175" t="s">
        <v>138</v>
      </c>
      <c r="L131" s="37"/>
      <c r="M131" s="180" t="s">
        <v>21</v>
      </c>
      <c r="N131" s="181" t="s">
        <v>44</v>
      </c>
      <c r="O131" s="59"/>
      <c r="P131" s="182">
        <f>O131*H131</f>
        <v>0</v>
      </c>
      <c r="Q131" s="182">
        <v>1.787E-2</v>
      </c>
      <c r="R131" s="182">
        <f>Q131*H131</f>
        <v>9.6283560000000004E-2</v>
      </c>
      <c r="S131" s="182">
        <v>0</v>
      </c>
      <c r="T131" s="183">
        <f>S131*H131</f>
        <v>0</v>
      </c>
      <c r="AR131" s="16" t="s">
        <v>133</v>
      </c>
      <c r="AT131" s="16" t="s">
        <v>129</v>
      </c>
      <c r="AU131" s="16" t="s">
        <v>83</v>
      </c>
      <c r="AY131" s="16" t="s">
        <v>127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6" t="s">
        <v>81</v>
      </c>
      <c r="BK131" s="184">
        <f>ROUND(I131*H131,2)</f>
        <v>0</v>
      </c>
      <c r="BL131" s="16" t="s">
        <v>133</v>
      </c>
      <c r="BM131" s="16" t="s">
        <v>468</v>
      </c>
    </row>
    <row r="132" spans="2:65" s="11" customFormat="1" ht="11.25">
      <c r="B132" s="185"/>
      <c r="C132" s="186"/>
      <c r="D132" s="187" t="s">
        <v>140</v>
      </c>
      <c r="E132" s="188" t="s">
        <v>21</v>
      </c>
      <c r="F132" s="189" t="s">
        <v>469</v>
      </c>
      <c r="G132" s="186"/>
      <c r="H132" s="190">
        <v>5.3879999999999999</v>
      </c>
      <c r="I132" s="191"/>
      <c r="J132" s="186"/>
      <c r="K132" s="186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140</v>
      </c>
      <c r="AU132" s="196" t="s">
        <v>83</v>
      </c>
      <c r="AV132" s="11" t="s">
        <v>83</v>
      </c>
      <c r="AW132" s="11" t="s">
        <v>34</v>
      </c>
      <c r="AX132" s="11" t="s">
        <v>81</v>
      </c>
      <c r="AY132" s="196" t="s">
        <v>127</v>
      </c>
    </row>
    <row r="133" spans="2:65" s="1" customFormat="1" ht="16.5" customHeight="1">
      <c r="B133" s="33"/>
      <c r="C133" s="173" t="s">
        <v>274</v>
      </c>
      <c r="D133" s="173" t="s">
        <v>129</v>
      </c>
      <c r="E133" s="174" t="s">
        <v>470</v>
      </c>
      <c r="F133" s="175" t="s">
        <v>471</v>
      </c>
      <c r="G133" s="176" t="s">
        <v>137</v>
      </c>
      <c r="H133" s="177">
        <v>13.4</v>
      </c>
      <c r="I133" s="178"/>
      <c r="J133" s="179">
        <f>ROUND(I133*H133,2)</f>
        <v>0</v>
      </c>
      <c r="K133" s="175" t="s">
        <v>138</v>
      </c>
      <c r="L133" s="37"/>
      <c r="M133" s="180" t="s">
        <v>21</v>
      </c>
      <c r="N133" s="181" t="s">
        <v>44</v>
      </c>
      <c r="O133" s="59"/>
      <c r="P133" s="182">
        <f>O133*H133</f>
        <v>0</v>
      </c>
      <c r="Q133" s="182">
        <v>5.0000000000000002E-5</v>
      </c>
      <c r="R133" s="182">
        <f>Q133*H133</f>
        <v>6.7000000000000002E-4</v>
      </c>
      <c r="S133" s="182">
        <v>0</v>
      </c>
      <c r="T133" s="183">
        <f>S133*H133</f>
        <v>0</v>
      </c>
      <c r="AR133" s="16" t="s">
        <v>133</v>
      </c>
      <c r="AT133" s="16" t="s">
        <v>129</v>
      </c>
      <c r="AU133" s="16" t="s">
        <v>83</v>
      </c>
      <c r="AY133" s="16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81</v>
      </c>
      <c r="BK133" s="184">
        <f>ROUND(I133*H133,2)</f>
        <v>0</v>
      </c>
      <c r="BL133" s="16" t="s">
        <v>133</v>
      </c>
      <c r="BM133" s="16" t="s">
        <v>472</v>
      </c>
    </row>
    <row r="134" spans="2:65" s="1" customFormat="1" ht="16.5" customHeight="1">
      <c r="B134" s="33"/>
      <c r="C134" s="173" t="s">
        <v>278</v>
      </c>
      <c r="D134" s="173" t="s">
        <v>129</v>
      </c>
      <c r="E134" s="174" t="s">
        <v>473</v>
      </c>
      <c r="F134" s="175" t="s">
        <v>474</v>
      </c>
      <c r="G134" s="176" t="s">
        <v>137</v>
      </c>
      <c r="H134" s="177">
        <v>5.3879999999999999</v>
      </c>
      <c r="I134" s="178"/>
      <c r="J134" s="179">
        <f>ROUND(I134*H134,2)</f>
        <v>0</v>
      </c>
      <c r="K134" s="175" t="s">
        <v>138</v>
      </c>
      <c r="L134" s="37"/>
      <c r="M134" s="180" t="s">
        <v>21</v>
      </c>
      <c r="N134" s="181" t="s">
        <v>44</v>
      </c>
      <c r="O134" s="59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6" t="s">
        <v>133</v>
      </c>
      <c r="AT134" s="16" t="s">
        <v>129</v>
      </c>
      <c r="AU134" s="16" t="s">
        <v>83</v>
      </c>
      <c r="AY134" s="16" t="s">
        <v>127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81</v>
      </c>
      <c r="BK134" s="184">
        <f>ROUND(I134*H134,2)</f>
        <v>0</v>
      </c>
      <c r="BL134" s="16" t="s">
        <v>133</v>
      </c>
      <c r="BM134" s="16" t="s">
        <v>475</v>
      </c>
    </row>
    <row r="135" spans="2:65" s="1" customFormat="1" ht="16.5" customHeight="1">
      <c r="B135" s="33"/>
      <c r="C135" s="173" t="s">
        <v>7</v>
      </c>
      <c r="D135" s="173" t="s">
        <v>129</v>
      </c>
      <c r="E135" s="174" t="s">
        <v>476</v>
      </c>
      <c r="F135" s="175" t="s">
        <v>477</v>
      </c>
      <c r="G135" s="176" t="s">
        <v>174</v>
      </c>
      <c r="H135" s="177">
        <v>0.75</v>
      </c>
      <c r="I135" s="178"/>
      <c r="J135" s="179">
        <f>ROUND(I135*H135,2)</f>
        <v>0</v>
      </c>
      <c r="K135" s="175" t="s">
        <v>138</v>
      </c>
      <c r="L135" s="37"/>
      <c r="M135" s="180" t="s">
        <v>21</v>
      </c>
      <c r="N135" s="181" t="s">
        <v>44</v>
      </c>
      <c r="O135" s="59"/>
      <c r="P135" s="182">
        <f>O135*H135</f>
        <v>0</v>
      </c>
      <c r="Q135" s="182">
        <v>1.0490900000000001</v>
      </c>
      <c r="R135" s="182">
        <f>Q135*H135</f>
        <v>0.78681750000000006</v>
      </c>
      <c r="S135" s="182">
        <v>0</v>
      </c>
      <c r="T135" s="183">
        <f>S135*H135</f>
        <v>0</v>
      </c>
      <c r="AR135" s="16" t="s">
        <v>133</v>
      </c>
      <c r="AT135" s="16" t="s">
        <v>129</v>
      </c>
      <c r="AU135" s="16" t="s">
        <v>83</v>
      </c>
      <c r="AY135" s="16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6" t="s">
        <v>81</v>
      </c>
      <c r="BK135" s="184">
        <f>ROUND(I135*H135,2)</f>
        <v>0</v>
      </c>
      <c r="BL135" s="16" t="s">
        <v>133</v>
      </c>
      <c r="BM135" s="16" t="s">
        <v>478</v>
      </c>
    </row>
    <row r="136" spans="2:65" s="11" customFormat="1" ht="11.25">
      <c r="B136" s="185"/>
      <c r="C136" s="186"/>
      <c r="D136" s="187" t="s">
        <v>140</v>
      </c>
      <c r="E136" s="188" t="s">
        <v>21</v>
      </c>
      <c r="F136" s="189" t="s">
        <v>479</v>
      </c>
      <c r="G136" s="186"/>
      <c r="H136" s="190">
        <v>0.75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140</v>
      </c>
      <c r="AU136" s="196" t="s">
        <v>83</v>
      </c>
      <c r="AV136" s="11" t="s">
        <v>83</v>
      </c>
      <c r="AW136" s="11" t="s">
        <v>34</v>
      </c>
      <c r="AX136" s="11" t="s">
        <v>81</v>
      </c>
      <c r="AY136" s="196" t="s">
        <v>127</v>
      </c>
    </row>
    <row r="137" spans="2:65" s="10" customFormat="1" ht="22.9" customHeight="1">
      <c r="B137" s="157"/>
      <c r="C137" s="158"/>
      <c r="D137" s="159" t="s">
        <v>72</v>
      </c>
      <c r="E137" s="171" t="s">
        <v>156</v>
      </c>
      <c r="F137" s="171" t="s">
        <v>232</v>
      </c>
      <c r="G137" s="158"/>
      <c r="H137" s="158"/>
      <c r="I137" s="161"/>
      <c r="J137" s="172">
        <f>BK137</f>
        <v>0</v>
      </c>
      <c r="K137" s="158"/>
      <c r="L137" s="163"/>
      <c r="M137" s="164"/>
      <c r="N137" s="165"/>
      <c r="O137" s="165"/>
      <c r="P137" s="166">
        <f>SUM(P138:P142)</f>
        <v>0</v>
      </c>
      <c r="Q137" s="165"/>
      <c r="R137" s="166">
        <f>SUM(R138:R142)</f>
        <v>12.849</v>
      </c>
      <c r="S137" s="165"/>
      <c r="T137" s="167">
        <f>SUM(T138:T142)</f>
        <v>0</v>
      </c>
      <c r="AR137" s="168" t="s">
        <v>81</v>
      </c>
      <c r="AT137" s="169" t="s">
        <v>72</v>
      </c>
      <c r="AU137" s="169" t="s">
        <v>81</v>
      </c>
      <c r="AY137" s="168" t="s">
        <v>127</v>
      </c>
      <c r="BK137" s="170">
        <f>SUM(BK138:BK142)</f>
        <v>0</v>
      </c>
    </row>
    <row r="138" spans="2:65" s="1" customFormat="1" ht="16.5" customHeight="1">
      <c r="B138" s="33"/>
      <c r="C138" s="173" t="s">
        <v>378</v>
      </c>
      <c r="D138" s="173" t="s">
        <v>129</v>
      </c>
      <c r="E138" s="174" t="s">
        <v>480</v>
      </c>
      <c r="F138" s="175" t="s">
        <v>481</v>
      </c>
      <c r="G138" s="176" t="s">
        <v>137</v>
      </c>
      <c r="H138" s="177">
        <v>14.484</v>
      </c>
      <c r="I138" s="178"/>
      <c r="J138" s="179">
        <f>ROUND(I138*H138,2)</f>
        <v>0</v>
      </c>
      <c r="K138" s="175" t="s">
        <v>412</v>
      </c>
      <c r="L138" s="37"/>
      <c r="M138" s="180" t="s">
        <v>21</v>
      </c>
      <c r="N138" s="181" t="s">
        <v>44</v>
      </c>
      <c r="O138" s="59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16" t="s">
        <v>133</v>
      </c>
      <c r="AT138" s="16" t="s">
        <v>129</v>
      </c>
      <c r="AU138" s="16" t="s">
        <v>83</v>
      </c>
      <c r="AY138" s="16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81</v>
      </c>
      <c r="BK138" s="184">
        <f>ROUND(I138*H138,2)</f>
        <v>0</v>
      </c>
      <c r="BL138" s="16" t="s">
        <v>133</v>
      </c>
      <c r="BM138" s="16" t="s">
        <v>482</v>
      </c>
    </row>
    <row r="139" spans="2:65" s="1" customFormat="1" ht="16.5" customHeight="1">
      <c r="B139" s="33"/>
      <c r="C139" s="173" t="s">
        <v>382</v>
      </c>
      <c r="D139" s="173" t="s">
        <v>129</v>
      </c>
      <c r="E139" s="174" t="s">
        <v>483</v>
      </c>
      <c r="F139" s="175" t="s">
        <v>484</v>
      </c>
      <c r="G139" s="176" t="s">
        <v>137</v>
      </c>
      <c r="H139" s="177">
        <v>14.484</v>
      </c>
      <c r="I139" s="178"/>
      <c r="J139" s="179">
        <f>ROUND(I139*H139,2)</f>
        <v>0</v>
      </c>
      <c r="K139" s="175" t="s">
        <v>412</v>
      </c>
      <c r="L139" s="37"/>
      <c r="M139" s="180" t="s">
        <v>21</v>
      </c>
      <c r="N139" s="181" t="s">
        <v>44</v>
      </c>
      <c r="O139" s="59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16" t="s">
        <v>133</v>
      </c>
      <c r="AT139" s="16" t="s">
        <v>129</v>
      </c>
      <c r="AU139" s="16" t="s">
        <v>83</v>
      </c>
      <c r="AY139" s="16" t="s">
        <v>127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6" t="s">
        <v>81</v>
      </c>
      <c r="BK139" s="184">
        <f>ROUND(I139*H139,2)</f>
        <v>0</v>
      </c>
      <c r="BL139" s="16" t="s">
        <v>133</v>
      </c>
      <c r="BM139" s="16" t="s">
        <v>485</v>
      </c>
    </row>
    <row r="140" spans="2:65" s="11" customFormat="1" ht="11.25">
      <c r="B140" s="185"/>
      <c r="C140" s="186"/>
      <c r="D140" s="187" t="s">
        <v>140</v>
      </c>
      <c r="E140" s="188" t="s">
        <v>21</v>
      </c>
      <c r="F140" s="189" t="s">
        <v>486</v>
      </c>
      <c r="G140" s="186"/>
      <c r="H140" s="190">
        <v>14.484</v>
      </c>
      <c r="I140" s="191"/>
      <c r="J140" s="186"/>
      <c r="K140" s="186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140</v>
      </c>
      <c r="AU140" s="196" t="s">
        <v>83</v>
      </c>
      <c r="AV140" s="11" t="s">
        <v>83</v>
      </c>
      <c r="AW140" s="11" t="s">
        <v>34</v>
      </c>
      <c r="AX140" s="11" t="s">
        <v>81</v>
      </c>
      <c r="AY140" s="196" t="s">
        <v>127</v>
      </c>
    </row>
    <row r="141" spans="2:65" s="1" customFormat="1" ht="22.5" customHeight="1">
      <c r="B141" s="33"/>
      <c r="C141" s="173" t="s">
        <v>386</v>
      </c>
      <c r="D141" s="173" t="s">
        <v>129</v>
      </c>
      <c r="E141" s="174" t="s">
        <v>487</v>
      </c>
      <c r="F141" s="175" t="s">
        <v>488</v>
      </c>
      <c r="G141" s="176" t="s">
        <v>137</v>
      </c>
      <c r="H141" s="177">
        <v>15</v>
      </c>
      <c r="I141" s="178"/>
      <c r="J141" s="179">
        <f>ROUND(I141*H141,2)</f>
        <v>0</v>
      </c>
      <c r="K141" s="175" t="s">
        <v>138</v>
      </c>
      <c r="L141" s="37"/>
      <c r="M141" s="180" t="s">
        <v>21</v>
      </c>
      <c r="N141" s="181" t="s">
        <v>44</v>
      </c>
      <c r="O141" s="59"/>
      <c r="P141" s="182">
        <f>O141*H141</f>
        <v>0</v>
      </c>
      <c r="Q141" s="182">
        <v>0.85660000000000003</v>
      </c>
      <c r="R141" s="182">
        <f>Q141*H141</f>
        <v>12.849</v>
      </c>
      <c r="S141" s="182">
        <v>0</v>
      </c>
      <c r="T141" s="183">
        <f>S141*H141</f>
        <v>0</v>
      </c>
      <c r="AR141" s="16" t="s">
        <v>133</v>
      </c>
      <c r="AT141" s="16" t="s">
        <v>129</v>
      </c>
      <c r="AU141" s="16" t="s">
        <v>83</v>
      </c>
      <c r="AY141" s="16" t="s">
        <v>127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81</v>
      </c>
      <c r="BK141" s="184">
        <f>ROUND(I141*H141,2)</f>
        <v>0</v>
      </c>
      <c r="BL141" s="16" t="s">
        <v>133</v>
      </c>
      <c r="BM141" s="16" t="s">
        <v>489</v>
      </c>
    </row>
    <row r="142" spans="2:65" s="11" customFormat="1" ht="11.25">
      <c r="B142" s="185"/>
      <c r="C142" s="186"/>
      <c r="D142" s="187" t="s">
        <v>140</v>
      </c>
      <c r="E142" s="188" t="s">
        <v>21</v>
      </c>
      <c r="F142" s="189" t="s">
        <v>490</v>
      </c>
      <c r="G142" s="186"/>
      <c r="H142" s="190">
        <v>15</v>
      </c>
      <c r="I142" s="191"/>
      <c r="J142" s="186"/>
      <c r="K142" s="186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140</v>
      </c>
      <c r="AU142" s="196" t="s">
        <v>83</v>
      </c>
      <c r="AV142" s="11" t="s">
        <v>83</v>
      </c>
      <c r="AW142" s="11" t="s">
        <v>34</v>
      </c>
      <c r="AX142" s="11" t="s">
        <v>81</v>
      </c>
      <c r="AY142" s="196" t="s">
        <v>127</v>
      </c>
    </row>
    <row r="143" spans="2:65" s="10" customFormat="1" ht="22.9" customHeight="1">
      <c r="B143" s="157"/>
      <c r="C143" s="158"/>
      <c r="D143" s="159" t="s">
        <v>72</v>
      </c>
      <c r="E143" s="171" t="s">
        <v>162</v>
      </c>
      <c r="F143" s="171" t="s">
        <v>491</v>
      </c>
      <c r="G143" s="158"/>
      <c r="H143" s="158"/>
      <c r="I143" s="161"/>
      <c r="J143" s="172">
        <f>BK143</f>
        <v>0</v>
      </c>
      <c r="K143" s="158"/>
      <c r="L143" s="163"/>
      <c r="M143" s="164"/>
      <c r="N143" s="165"/>
      <c r="O143" s="165"/>
      <c r="P143" s="166">
        <f>SUM(P144:P147)</f>
        <v>0</v>
      </c>
      <c r="Q143" s="165"/>
      <c r="R143" s="166">
        <f>SUM(R144:R147)</f>
        <v>2.3478080000000002E-2</v>
      </c>
      <c r="S143" s="165"/>
      <c r="T143" s="167">
        <f>SUM(T144:T147)</f>
        <v>0</v>
      </c>
      <c r="AR143" s="168" t="s">
        <v>81</v>
      </c>
      <c r="AT143" s="169" t="s">
        <v>72</v>
      </c>
      <c r="AU143" s="169" t="s">
        <v>81</v>
      </c>
      <c r="AY143" s="168" t="s">
        <v>127</v>
      </c>
      <c r="BK143" s="170">
        <f>SUM(BK144:BK147)</f>
        <v>0</v>
      </c>
    </row>
    <row r="144" spans="2:65" s="1" customFormat="1" ht="16.5" customHeight="1">
      <c r="B144" s="33"/>
      <c r="C144" s="173" t="s">
        <v>390</v>
      </c>
      <c r="D144" s="173" t="s">
        <v>129</v>
      </c>
      <c r="E144" s="174" t="s">
        <v>492</v>
      </c>
      <c r="F144" s="175" t="s">
        <v>493</v>
      </c>
      <c r="G144" s="176" t="s">
        <v>137</v>
      </c>
      <c r="H144" s="177">
        <v>32.116</v>
      </c>
      <c r="I144" s="178"/>
      <c r="J144" s="179">
        <f>ROUND(I144*H144,2)</f>
        <v>0</v>
      </c>
      <c r="K144" s="175" t="s">
        <v>138</v>
      </c>
      <c r="L144" s="37"/>
      <c r="M144" s="180" t="s">
        <v>21</v>
      </c>
      <c r="N144" s="181" t="s">
        <v>44</v>
      </c>
      <c r="O144" s="59"/>
      <c r="P144" s="182">
        <f>O144*H144</f>
        <v>0</v>
      </c>
      <c r="Q144" s="182">
        <v>4.2000000000000002E-4</v>
      </c>
      <c r="R144" s="182">
        <f>Q144*H144</f>
        <v>1.3488720000000001E-2</v>
      </c>
      <c r="S144" s="182">
        <v>0</v>
      </c>
      <c r="T144" s="183">
        <f>S144*H144</f>
        <v>0</v>
      </c>
      <c r="AR144" s="16" t="s">
        <v>133</v>
      </c>
      <c r="AT144" s="16" t="s">
        <v>129</v>
      </c>
      <c r="AU144" s="16" t="s">
        <v>83</v>
      </c>
      <c r="AY144" s="16" t="s">
        <v>127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6" t="s">
        <v>81</v>
      </c>
      <c r="BK144" s="184">
        <f>ROUND(I144*H144,2)</f>
        <v>0</v>
      </c>
      <c r="BL144" s="16" t="s">
        <v>133</v>
      </c>
      <c r="BM144" s="16" t="s">
        <v>494</v>
      </c>
    </row>
    <row r="145" spans="2:65" s="11" customFormat="1" ht="11.25">
      <c r="B145" s="185"/>
      <c r="C145" s="186"/>
      <c r="D145" s="187" t="s">
        <v>140</v>
      </c>
      <c r="E145" s="188" t="s">
        <v>21</v>
      </c>
      <c r="F145" s="189" t="s">
        <v>495</v>
      </c>
      <c r="G145" s="186"/>
      <c r="H145" s="190">
        <v>32.116</v>
      </c>
      <c r="I145" s="191"/>
      <c r="J145" s="186"/>
      <c r="K145" s="186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140</v>
      </c>
      <c r="AU145" s="196" t="s">
        <v>83</v>
      </c>
      <c r="AV145" s="11" t="s">
        <v>83</v>
      </c>
      <c r="AW145" s="11" t="s">
        <v>34</v>
      </c>
      <c r="AX145" s="11" t="s">
        <v>81</v>
      </c>
      <c r="AY145" s="196" t="s">
        <v>127</v>
      </c>
    </row>
    <row r="146" spans="2:65" s="1" customFormat="1" ht="16.5" customHeight="1">
      <c r="B146" s="33"/>
      <c r="C146" s="173" t="s">
        <v>496</v>
      </c>
      <c r="D146" s="173" t="s">
        <v>129</v>
      </c>
      <c r="E146" s="174" t="s">
        <v>497</v>
      </c>
      <c r="F146" s="175" t="s">
        <v>498</v>
      </c>
      <c r="G146" s="176" t="s">
        <v>137</v>
      </c>
      <c r="H146" s="177">
        <v>21.716000000000001</v>
      </c>
      <c r="I146" s="178"/>
      <c r="J146" s="179">
        <f>ROUND(I146*H146,2)</f>
        <v>0</v>
      </c>
      <c r="K146" s="175" t="s">
        <v>21</v>
      </c>
      <c r="L146" s="37"/>
      <c r="M146" s="180" t="s">
        <v>21</v>
      </c>
      <c r="N146" s="181" t="s">
        <v>44</v>
      </c>
      <c r="O146" s="59"/>
      <c r="P146" s="182">
        <f>O146*H146</f>
        <v>0</v>
      </c>
      <c r="Q146" s="182">
        <v>4.6000000000000001E-4</v>
      </c>
      <c r="R146" s="182">
        <f>Q146*H146</f>
        <v>9.9893600000000009E-3</v>
      </c>
      <c r="S146" s="182">
        <v>0</v>
      </c>
      <c r="T146" s="183">
        <f>S146*H146</f>
        <v>0</v>
      </c>
      <c r="AR146" s="16" t="s">
        <v>133</v>
      </c>
      <c r="AT146" s="16" t="s">
        <v>129</v>
      </c>
      <c r="AU146" s="16" t="s">
        <v>83</v>
      </c>
      <c r="AY146" s="16" t="s">
        <v>127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81</v>
      </c>
      <c r="BK146" s="184">
        <f>ROUND(I146*H146,2)</f>
        <v>0</v>
      </c>
      <c r="BL146" s="16" t="s">
        <v>133</v>
      </c>
      <c r="BM146" s="16" t="s">
        <v>499</v>
      </c>
    </row>
    <row r="147" spans="2:65" s="11" customFormat="1" ht="11.25">
      <c r="B147" s="185"/>
      <c r="C147" s="186"/>
      <c r="D147" s="187" t="s">
        <v>140</v>
      </c>
      <c r="E147" s="188" t="s">
        <v>21</v>
      </c>
      <c r="F147" s="189" t="s">
        <v>500</v>
      </c>
      <c r="G147" s="186"/>
      <c r="H147" s="190">
        <v>21.716000000000001</v>
      </c>
      <c r="I147" s="191"/>
      <c r="J147" s="186"/>
      <c r="K147" s="186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140</v>
      </c>
      <c r="AU147" s="196" t="s">
        <v>83</v>
      </c>
      <c r="AV147" s="11" t="s">
        <v>83</v>
      </c>
      <c r="AW147" s="11" t="s">
        <v>34</v>
      </c>
      <c r="AX147" s="11" t="s">
        <v>81</v>
      </c>
      <c r="AY147" s="196" t="s">
        <v>127</v>
      </c>
    </row>
    <row r="148" spans="2:65" s="10" customFormat="1" ht="22.9" customHeight="1">
      <c r="B148" s="157"/>
      <c r="C148" s="158"/>
      <c r="D148" s="159" t="s">
        <v>72</v>
      </c>
      <c r="E148" s="171" t="s">
        <v>154</v>
      </c>
      <c r="F148" s="171" t="s">
        <v>155</v>
      </c>
      <c r="G148" s="158"/>
      <c r="H148" s="158"/>
      <c r="I148" s="161"/>
      <c r="J148" s="172">
        <f>BK148</f>
        <v>0</v>
      </c>
      <c r="K148" s="158"/>
      <c r="L148" s="163"/>
      <c r="M148" s="164"/>
      <c r="N148" s="165"/>
      <c r="O148" s="165"/>
      <c r="P148" s="166">
        <f>SUM(P149:P155)</f>
        <v>0</v>
      </c>
      <c r="Q148" s="165"/>
      <c r="R148" s="166">
        <f>SUM(R149:R155)</f>
        <v>8.4225540000000002E-2</v>
      </c>
      <c r="S148" s="165"/>
      <c r="T148" s="167">
        <f>SUM(T149:T155)</f>
        <v>0</v>
      </c>
      <c r="AR148" s="168" t="s">
        <v>81</v>
      </c>
      <c r="AT148" s="169" t="s">
        <v>72</v>
      </c>
      <c r="AU148" s="169" t="s">
        <v>81</v>
      </c>
      <c r="AY148" s="168" t="s">
        <v>127</v>
      </c>
      <c r="BK148" s="170">
        <f>SUM(BK149:BK155)</f>
        <v>0</v>
      </c>
    </row>
    <row r="149" spans="2:65" s="1" customFormat="1" ht="16.5" customHeight="1">
      <c r="B149" s="33"/>
      <c r="C149" s="173" t="s">
        <v>501</v>
      </c>
      <c r="D149" s="173" t="s">
        <v>129</v>
      </c>
      <c r="E149" s="174" t="s">
        <v>502</v>
      </c>
      <c r="F149" s="175" t="s">
        <v>503</v>
      </c>
      <c r="G149" s="176" t="s">
        <v>249</v>
      </c>
      <c r="H149" s="177">
        <v>11.141999999999999</v>
      </c>
      <c r="I149" s="178"/>
      <c r="J149" s="179">
        <f>ROUND(I149*H149,2)</f>
        <v>0</v>
      </c>
      <c r="K149" s="175" t="s">
        <v>21</v>
      </c>
      <c r="L149" s="37"/>
      <c r="M149" s="180" t="s">
        <v>21</v>
      </c>
      <c r="N149" s="181" t="s">
        <v>44</v>
      </c>
      <c r="O149" s="59"/>
      <c r="P149" s="182">
        <f>O149*H149</f>
        <v>0</v>
      </c>
      <c r="Q149" s="182">
        <v>6.8700000000000002E-3</v>
      </c>
      <c r="R149" s="182">
        <f>Q149*H149</f>
        <v>7.6545539999999995E-2</v>
      </c>
      <c r="S149" s="182">
        <v>0</v>
      </c>
      <c r="T149" s="183">
        <f>S149*H149</f>
        <v>0</v>
      </c>
      <c r="AR149" s="16" t="s">
        <v>133</v>
      </c>
      <c r="AT149" s="16" t="s">
        <v>129</v>
      </c>
      <c r="AU149" s="16" t="s">
        <v>83</v>
      </c>
      <c r="AY149" s="16" t="s">
        <v>127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6" t="s">
        <v>81</v>
      </c>
      <c r="BK149" s="184">
        <f>ROUND(I149*H149,2)</f>
        <v>0</v>
      </c>
      <c r="BL149" s="16" t="s">
        <v>133</v>
      </c>
      <c r="BM149" s="16" t="s">
        <v>504</v>
      </c>
    </row>
    <row r="150" spans="2:65" s="11" customFormat="1" ht="11.25">
      <c r="B150" s="185"/>
      <c r="C150" s="186"/>
      <c r="D150" s="187" t="s">
        <v>140</v>
      </c>
      <c r="E150" s="188" t="s">
        <v>21</v>
      </c>
      <c r="F150" s="189" t="s">
        <v>505</v>
      </c>
      <c r="G150" s="186"/>
      <c r="H150" s="190">
        <v>11.141999999999999</v>
      </c>
      <c r="I150" s="191"/>
      <c r="J150" s="186"/>
      <c r="K150" s="186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140</v>
      </c>
      <c r="AU150" s="196" t="s">
        <v>83</v>
      </c>
      <c r="AV150" s="11" t="s">
        <v>83</v>
      </c>
      <c r="AW150" s="11" t="s">
        <v>34</v>
      </c>
      <c r="AX150" s="11" t="s">
        <v>81</v>
      </c>
      <c r="AY150" s="196" t="s">
        <v>127</v>
      </c>
    </row>
    <row r="151" spans="2:65" s="1" customFormat="1" ht="16.5" customHeight="1">
      <c r="B151" s="33"/>
      <c r="C151" s="173" t="s">
        <v>506</v>
      </c>
      <c r="D151" s="173" t="s">
        <v>129</v>
      </c>
      <c r="E151" s="174" t="s">
        <v>507</v>
      </c>
      <c r="F151" s="175" t="s">
        <v>508</v>
      </c>
      <c r="G151" s="176" t="s">
        <v>259</v>
      </c>
      <c r="H151" s="177">
        <v>24</v>
      </c>
      <c r="I151" s="178"/>
      <c r="J151" s="179">
        <f>ROUND(I151*H151,2)</f>
        <v>0</v>
      </c>
      <c r="K151" s="175" t="s">
        <v>138</v>
      </c>
      <c r="L151" s="37"/>
      <c r="M151" s="180" t="s">
        <v>21</v>
      </c>
      <c r="N151" s="181" t="s">
        <v>44</v>
      </c>
      <c r="O151" s="59"/>
      <c r="P151" s="182">
        <f>O151*H151</f>
        <v>0</v>
      </c>
      <c r="Q151" s="182">
        <v>5.0000000000000002E-5</v>
      </c>
      <c r="R151" s="182">
        <f>Q151*H151</f>
        <v>1.2000000000000001E-3</v>
      </c>
      <c r="S151" s="182">
        <v>0</v>
      </c>
      <c r="T151" s="183">
        <f>S151*H151</f>
        <v>0</v>
      </c>
      <c r="AR151" s="16" t="s">
        <v>133</v>
      </c>
      <c r="AT151" s="16" t="s">
        <v>129</v>
      </c>
      <c r="AU151" s="16" t="s">
        <v>83</v>
      </c>
      <c r="AY151" s="16" t="s">
        <v>127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6" t="s">
        <v>81</v>
      </c>
      <c r="BK151" s="184">
        <f>ROUND(I151*H151,2)</f>
        <v>0</v>
      </c>
      <c r="BL151" s="16" t="s">
        <v>133</v>
      </c>
      <c r="BM151" s="16" t="s">
        <v>509</v>
      </c>
    </row>
    <row r="152" spans="2:65" s="11" customFormat="1" ht="11.25">
      <c r="B152" s="185"/>
      <c r="C152" s="186"/>
      <c r="D152" s="187" t="s">
        <v>140</v>
      </c>
      <c r="E152" s="188" t="s">
        <v>21</v>
      </c>
      <c r="F152" s="189" t="s">
        <v>510</v>
      </c>
      <c r="G152" s="186"/>
      <c r="H152" s="190">
        <v>24</v>
      </c>
      <c r="I152" s="191"/>
      <c r="J152" s="186"/>
      <c r="K152" s="186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140</v>
      </c>
      <c r="AU152" s="196" t="s">
        <v>83</v>
      </c>
      <c r="AV152" s="11" t="s">
        <v>83</v>
      </c>
      <c r="AW152" s="11" t="s">
        <v>34</v>
      </c>
      <c r="AX152" s="11" t="s">
        <v>81</v>
      </c>
      <c r="AY152" s="196" t="s">
        <v>127</v>
      </c>
    </row>
    <row r="153" spans="2:65" s="1" customFormat="1" ht="16.5" customHeight="1">
      <c r="B153" s="33"/>
      <c r="C153" s="173" t="s">
        <v>511</v>
      </c>
      <c r="D153" s="173" t="s">
        <v>129</v>
      </c>
      <c r="E153" s="174" t="s">
        <v>512</v>
      </c>
      <c r="F153" s="175" t="s">
        <v>513</v>
      </c>
      <c r="G153" s="176" t="s">
        <v>259</v>
      </c>
      <c r="H153" s="177">
        <v>24</v>
      </c>
      <c r="I153" s="178"/>
      <c r="J153" s="179">
        <f>ROUND(I153*H153,2)</f>
        <v>0</v>
      </c>
      <c r="K153" s="175" t="s">
        <v>138</v>
      </c>
      <c r="L153" s="37"/>
      <c r="M153" s="180" t="s">
        <v>21</v>
      </c>
      <c r="N153" s="181" t="s">
        <v>44</v>
      </c>
      <c r="O153" s="59"/>
      <c r="P153" s="182">
        <f>O153*H153</f>
        <v>0</v>
      </c>
      <c r="Q153" s="182">
        <v>2.7E-4</v>
      </c>
      <c r="R153" s="182">
        <f>Q153*H153</f>
        <v>6.4799999999999996E-3</v>
      </c>
      <c r="S153" s="182">
        <v>0</v>
      </c>
      <c r="T153" s="183">
        <f>S153*H153</f>
        <v>0</v>
      </c>
      <c r="AR153" s="16" t="s">
        <v>133</v>
      </c>
      <c r="AT153" s="16" t="s">
        <v>129</v>
      </c>
      <c r="AU153" s="16" t="s">
        <v>83</v>
      </c>
      <c r="AY153" s="16" t="s">
        <v>127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6" t="s">
        <v>81</v>
      </c>
      <c r="BK153" s="184">
        <f>ROUND(I153*H153,2)</f>
        <v>0</v>
      </c>
      <c r="BL153" s="16" t="s">
        <v>133</v>
      </c>
      <c r="BM153" s="16" t="s">
        <v>514</v>
      </c>
    </row>
    <row r="154" spans="2:65" s="1" customFormat="1" ht="16.5" customHeight="1">
      <c r="B154" s="33"/>
      <c r="C154" s="173" t="s">
        <v>515</v>
      </c>
      <c r="D154" s="173" t="s">
        <v>129</v>
      </c>
      <c r="E154" s="174" t="s">
        <v>516</v>
      </c>
      <c r="F154" s="175" t="s">
        <v>517</v>
      </c>
      <c r="G154" s="176" t="s">
        <v>137</v>
      </c>
      <c r="H154" s="177">
        <v>0.34599999999999997</v>
      </c>
      <c r="I154" s="178"/>
      <c r="J154" s="179">
        <f>ROUND(I154*H154,2)</f>
        <v>0</v>
      </c>
      <c r="K154" s="175" t="s">
        <v>21</v>
      </c>
      <c r="L154" s="37"/>
      <c r="M154" s="180" t="s">
        <v>21</v>
      </c>
      <c r="N154" s="181" t="s">
        <v>44</v>
      </c>
      <c r="O154" s="59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AR154" s="16" t="s">
        <v>133</v>
      </c>
      <c r="AT154" s="16" t="s">
        <v>129</v>
      </c>
      <c r="AU154" s="16" t="s">
        <v>83</v>
      </c>
      <c r="AY154" s="16" t="s">
        <v>127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6" t="s">
        <v>81</v>
      </c>
      <c r="BK154" s="184">
        <f>ROUND(I154*H154,2)</f>
        <v>0</v>
      </c>
      <c r="BL154" s="16" t="s">
        <v>133</v>
      </c>
      <c r="BM154" s="16" t="s">
        <v>518</v>
      </c>
    </row>
    <row r="155" spans="2:65" s="11" customFormat="1" ht="11.25">
      <c r="B155" s="185"/>
      <c r="C155" s="186"/>
      <c r="D155" s="187" t="s">
        <v>140</v>
      </c>
      <c r="E155" s="188" t="s">
        <v>21</v>
      </c>
      <c r="F155" s="189" t="s">
        <v>519</v>
      </c>
      <c r="G155" s="186"/>
      <c r="H155" s="190">
        <v>0.34599999999999997</v>
      </c>
      <c r="I155" s="191"/>
      <c r="J155" s="186"/>
      <c r="K155" s="186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140</v>
      </c>
      <c r="AU155" s="196" t="s">
        <v>83</v>
      </c>
      <c r="AV155" s="11" t="s">
        <v>83</v>
      </c>
      <c r="AW155" s="11" t="s">
        <v>34</v>
      </c>
      <c r="AX155" s="11" t="s">
        <v>81</v>
      </c>
      <c r="AY155" s="196" t="s">
        <v>127</v>
      </c>
    </row>
    <row r="156" spans="2:65" s="10" customFormat="1" ht="22.9" customHeight="1">
      <c r="B156" s="157"/>
      <c r="C156" s="158"/>
      <c r="D156" s="159" t="s">
        <v>72</v>
      </c>
      <c r="E156" s="171" t="s">
        <v>331</v>
      </c>
      <c r="F156" s="171" t="s">
        <v>332</v>
      </c>
      <c r="G156" s="158"/>
      <c r="H156" s="158"/>
      <c r="I156" s="161"/>
      <c r="J156" s="172">
        <f>BK156</f>
        <v>0</v>
      </c>
      <c r="K156" s="158"/>
      <c r="L156" s="163"/>
      <c r="M156" s="164"/>
      <c r="N156" s="165"/>
      <c r="O156" s="165"/>
      <c r="P156" s="166">
        <f>P157</f>
        <v>0</v>
      </c>
      <c r="Q156" s="165"/>
      <c r="R156" s="166">
        <f>R157</f>
        <v>0</v>
      </c>
      <c r="S156" s="165"/>
      <c r="T156" s="167">
        <f>T157</f>
        <v>0</v>
      </c>
      <c r="AR156" s="168" t="s">
        <v>81</v>
      </c>
      <c r="AT156" s="169" t="s">
        <v>72</v>
      </c>
      <c r="AU156" s="169" t="s">
        <v>81</v>
      </c>
      <c r="AY156" s="168" t="s">
        <v>127</v>
      </c>
      <c r="BK156" s="170">
        <f>BK157</f>
        <v>0</v>
      </c>
    </row>
    <row r="157" spans="2:65" s="1" customFormat="1" ht="22.5" customHeight="1">
      <c r="B157" s="33"/>
      <c r="C157" s="173" t="s">
        <v>520</v>
      </c>
      <c r="D157" s="173" t="s">
        <v>129</v>
      </c>
      <c r="E157" s="174" t="s">
        <v>333</v>
      </c>
      <c r="F157" s="175" t="s">
        <v>334</v>
      </c>
      <c r="G157" s="176" t="s">
        <v>174</v>
      </c>
      <c r="H157" s="177">
        <v>33.210999999999999</v>
      </c>
      <c r="I157" s="178"/>
      <c r="J157" s="179">
        <f>ROUND(I157*H157,2)</f>
        <v>0</v>
      </c>
      <c r="K157" s="175" t="s">
        <v>138</v>
      </c>
      <c r="L157" s="37"/>
      <c r="M157" s="180" t="s">
        <v>21</v>
      </c>
      <c r="N157" s="181" t="s">
        <v>44</v>
      </c>
      <c r="O157" s="59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AR157" s="16" t="s">
        <v>133</v>
      </c>
      <c r="AT157" s="16" t="s">
        <v>129</v>
      </c>
      <c r="AU157" s="16" t="s">
        <v>83</v>
      </c>
      <c r="AY157" s="16" t="s">
        <v>127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6" t="s">
        <v>81</v>
      </c>
      <c r="BK157" s="184">
        <f>ROUND(I157*H157,2)</f>
        <v>0</v>
      </c>
      <c r="BL157" s="16" t="s">
        <v>133</v>
      </c>
      <c r="BM157" s="16" t="s">
        <v>521</v>
      </c>
    </row>
    <row r="158" spans="2:65" s="10" customFormat="1" ht="25.9" customHeight="1">
      <c r="B158" s="157"/>
      <c r="C158" s="158"/>
      <c r="D158" s="159" t="s">
        <v>72</v>
      </c>
      <c r="E158" s="160" t="s">
        <v>336</v>
      </c>
      <c r="F158" s="160" t="s">
        <v>337</v>
      </c>
      <c r="G158" s="158"/>
      <c r="H158" s="158"/>
      <c r="I158" s="161"/>
      <c r="J158" s="162">
        <f>BK158</f>
        <v>0</v>
      </c>
      <c r="K158" s="158"/>
      <c r="L158" s="163"/>
      <c r="M158" s="164"/>
      <c r="N158" s="165"/>
      <c r="O158" s="165"/>
      <c r="P158" s="166">
        <f>P159+P168</f>
        <v>0</v>
      </c>
      <c r="Q158" s="165"/>
      <c r="R158" s="166">
        <f>R159+R168</f>
        <v>0.22289322</v>
      </c>
      <c r="S158" s="165"/>
      <c r="T158" s="167">
        <f>T159+T168</f>
        <v>0</v>
      </c>
      <c r="AR158" s="168" t="s">
        <v>83</v>
      </c>
      <c r="AT158" s="169" t="s">
        <v>72</v>
      </c>
      <c r="AU158" s="169" t="s">
        <v>73</v>
      </c>
      <c r="AY158" s="168" t="s">
        <v>127</v>
      </c>
      <c r="BK158" s="170">
        <f>BK159+BK168</f>
        <v>0</v>
      </c>
    </row>
    <row r="159" spans="2:65" s="10" customFormat="1" ht="22.9" customHeight="1">
      <c r="B159" s="157"/>
      <c r="C159" s="158"/>
      <c r="D159" s="159" t="s">
        <v>72</v>
      </c>
      <c r="E159" s="171" t="s">
        <v>522</v>
      </c>
      <c r="F159" s="171" t="s">
        <v>523</v>
      </c>
      <c r="G159" s="158"/>
      <c r="H159" s="158"/>
      <c r="I159" s="161"/>
      <c r="J159" s="172">
        <f>BK159</f>
        <v>0</v>
      </c>
      <c r="K159" s="158"/>
      <c r="L159" s="163"/>
      <c r="M159" s="164"/>
      <c r="N159" s="165"/>
      <c r="O159" s="165"/>
      <c r="P159" s="166">
        <f>SUM(P160:P167)</f>
        <v>0</v>
      </c>
      <c r="Q159" s="165"/>
      <c r="R159" s="166">
        <f>SUM(R160:R167)</f>
        <v>0.22289322</v>
      </c>
      <c r="S159" s="165"/>
      <c r="T159" s="167">
        <f>SUM(T160:T167)</f>
        <v>0</v>
      </c>
      <c r="AR159" s="168" t="s">
        <v>83</v>
      </c>
      <c r="AT159" s="169" t="s">
        <v>72</v>
      </c>
      <c r="AU159" s="169" t="s">
        <v>81</v>
      </c>
      <c r="AY159" s="168" t="s">
        <v>127</v>
      </c>
      <c r="BK159" s="170">
        <f>SUM(BK160:BK167)</f>
        <v>0</v>
      </c>
    </row>
    <row r="160" spans="2:65" s="1" customFormat="1" ht="16.5" customHeight="1">
      <c r="B160" s="33"/>
      <c r="C160" s="173" t="s">
        <v>524</v>
      </c>
      <c r="D160" s="173" t="s">
        <v>129</v>
      </c>
      <c r="E160" s="174" t="s">
        <v>525</v>
      </c>
      <c r="F160" s="175" t="s">
        <v>526</v>
      </c>
      <c r="G160" s="176" t="s">
        <v>137</v>
      </c>
      <c r="H160" s="177">
        <v>31.818999999999999</v>
      </c>
      <c r="I160" s="178"/>
      <c r="J160" s="179">
        <f>ROUND(I160*H160,2)</f>
        <v>0</v>
      </c>
      <c r="K160" s="175" t="s">
        <v>21</v>
      </c>
      <c r="L160" s="37"/>
      <c r="M160" s="180" t="s">
        <v>21</v>
      </c>
      <c r="N160" s="181" t="s">
        <v>44</v>
      </c>
      <c r="O160" s="59"/>
      <c r="P160" s="182">
        <f>O160*H160</f>
        <v>0</v>
      </c>
      <c r="Q160" s="182">
        <v>1E-3</v>
      </c>
      <c r="R160" s="182">
        <f>Q160*H160</f>
        <v>3.1819E-2</v>
      </c>
      <c r="S160" s="182">
        <v>0</v>
      </c>
      <c r="T160" s="183">
        <f>S160*H160</f>
        <v>0</v>
      </c>
      <c r="AR160" s="16" t="s">
        <v>261</v>
      </c>
      <c r="AT160" s="16" t="s">
        <v>129</v>
      </c>
      <c r="AU160" s="16" t="s">
        <v>83</v>
      </c>
      <c r="AY160" s="16" t="s">
        <v>127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6" t="s">
        <v>81</v>
      </c>
      <c r="BK160" s="184">
        <f>ROUND(I160*H160,2)</f>
        <v>0</v>
      </c>
      <c r="BL160" s="16" t="s">
        <v>261</v>
      </c>
      <c r="BM160" s="16" t="s">
        <v>527</v>
      </c>
    </row>
    <row r="161" spans="2:65" s="11" customFormat="1" ht="11.25">
      <c r="B161" s="185"/>
      <c r="C161" s="186"/>
      <c r="D161" s="187" t="s">
        <v>140</v>
      </c>
      <c r="E161" s="188" t="s">
        <v>21</v>
      </c>
      <c r="F161" s="189" t="s">
        <v>528</v>
      </c>
      <c r="G161" s="186"/>
      <c r="H161" s="190">
        <v>12.342000000000001</v>
      </c>
      <c r="I161" s="191"/>
      <c r="J161" s="186"/>
      <c r="K161" s="186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140</v>
      </c>
      <c r="AU161" s="196" t="s">
        <v>83</v>
      </c>
      <c r="AV161" s="11" t="s">
        <v>83</v>
      </c>
      <c r="AW161" s="11" t="s">
        <v>34</v>
      </c>
      <c r="AX161" s="11" t="s">
        <v>73</v>
      </c>
      <c r="AY161" s="196" t="s">
        <v>127</v>
      </c>
    </row>
    <row r="162" spans="2:65" s="11" customFormat="1" ht="11.25">
      <c r="B162" s="185"/>
      <c r="C162" s="186"/>
      <c r="D162" s="187" t="s">
        <v>140</v>
      </c>
      <c r="E162" s="188" t="s">
        <v>21</v>
      </c>
      <c r="F162" s="189" t="s">
        <v>529</v>
      </c>
      <c r="G162" s="186"/>
      <c r="H162" s="190">
        <v>19.477</v>
      </c>
      <c r="I162" s="191"/>
      <c r="J162" s="186"/>
      <c r="K162" s="186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140</v>
      </c>
      <c r="AU162" s="196" t="s">
        <v>83</v>
      </c>
      <c r="AV162" s="11" t="s">
        <v>83</v>
      </c>
      <c r="AW162" s="11" t="s">
        <v>34</v>
      </c>
      <c r="AX162" s="11" t="s">
        <v>73</v>
      </c>
      <c r="AY162" s="196" t="s">
        <v>127</v>
      </c>
    </row>
    <row r="163" spans="2:65" s="12" customFormat="1" ht="11.25">
      <c r="B163" s="207"/>
      <c r="C163" s="208"/>
      <c r="D163" s="187" t="s">
        <v>140</v>
      </c>
      <c r="E163" s="209" t="s">
        <v>21</v>
      </c>
      <c r="F163" s="210" t="s">
        <v>168</v>
      </c>
      <c r="G163" s="208"/>
      <c r="H163" s="211">
        <v>31.819000000000003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140</v>
      </c>
      <c r="AU163" s="217" t="s">
        <v>83</v>
      </c>
      <c r="AV163" s="12" t="s">
        <v>143</v>
      </c>
      <c r="AW163" s="12" t="s">
        <v>34</v>
      </c>
      <c r="AX163" s="12" t="s">
        <v>81</v>
      </c>
      <c r="AY163" s="217" t="s">
        <v>127</v>
      </c>
    </row>
    <row r="164" spans="2:65" s="1" customFormat="1" ht="16.5" customHeight="1">
      <c r="B164" s="33"/>
      <c r="C164" s="173" t="s">
        <v>530</v>
      </c>
      <c r="D164" s="173" t="s">
        <v>129</v>
      </c>
      <c r="E164" s="174" t="s">
        <v>531</v>
      </c>
      <c r="F164" s="175" t="s">
        <v>532</v>
      </c>
      <c r="G164" s="176" t="s">
        <v>137</v>
      </c>
      <c r="H164" s="177">
        <v>31.818999999999999</v>
      </c>
      <c r="I164" s="178"/>
      <c r="J164" s="179">
        <f>ROUND(I164*H164,2)</f>
        <v>0</v>
      </c>
      <c r="K164" s="175" t="s">
        <v>412</v>
      </c>
      <c r="L164" s="37"/>
      <c r="M164" s="180" t="s">
        <v>21</v>
      </c>
      <c r="N164" s="181" t="s">
        <v>44</v>
      </c>
      <c r="O164" s="59"/>
      <c r="P164" s="182">
        <f>O164*H164</f>
        <v>0</v>
      </c>
      <c r="Q164" s="182">
        <v>3.8000000000000002E-4</v>
      </c>
      <c r="R164" s="182">
        <f>Q164*H164</f>
        <v>1.209122E-2</v>
      </c>
      <c r="S164" s="182">
        <v>0</v>
      </c>
      <c r="T164" s="183">
        <f>S164*H164</f>
        <v>0</v>
      </c>
      <c r="AR164" s="16" t="s">
        <v>261</v>
      </c>
      <c r="AT164" s="16" t="s">
        <v>129</v>
      </c>
      <c r="AU164" s="16" t="s">
        <v>83</v>
      </c>
      <c r="AY164" s="16" t="s">
        <v>127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6" t="s">
        <v>81</v>
      </c>
      <c r="BK164" s="184">
        <f>ROUND(I164*H164,2)</f>
        <v>0</v>
      </c>
      <c r="BL164" s="16" t="s">
        <v>261</v>
      </c>
      <c r="BM164" s="16" t="s">
        <v>533</v>
      </c>
    </row>
    <row r="165" spans="2:65" s="1" customFormat="1" ht="16.5" customHeight="1">
      <c r="B165" s="33"/>
      <c r="C165" s="197" t="s">
        <v>534</v>
      </c>
      <c r="D165" s="197" t="s">
        <v>148</v>
      </c>
      <c r="E165" s="198" t="s">
        <v>535</v>
      </c>
      <c r="F165" s="199" t="s">
        <v>536</v>
      </c>
      <c r="G165" s="200" t="s">
        <v>137</v>
      </c>
      <c r="H165" s="201">
        <v>39.774000000000001</v>
      </c>
      <c r="I165" s="202"/>
      <c r="J165" s="203">
        <f>ROUND(I165*H165,2)</f>
        <v>0</v>
      </c>
      <c r="K165" s="199" t="s">
        <v>21</v>
      </c>
      <c r="L165" s="204"/>
      <c r="M165" s="205" t="s">
        <v>21</v>
      </c>
      <c r="N165" s="206" t="s">
        <v>44</v>
      </c>
      <c r="O165" s="59"/>
      <c r="P165" s="182">
        <f>O165*H165</f>
        <v>0</v>
      </c>
      <c r="Q165" s="182">
        <v>4.4999999999999997E-3</v>
      </c>
      <c r="R165" s="182">
        <f>Q165*H165</f>
        <v>0.178983</v>
      </c>
      <c r="S165" s="182">
        <v>0</v>
      </c>
      <c r="T165" s="183">
        <f>S165*H165</f>
        <v>0</v>
      </c>
      <c r="AR165" s="16" t="s">
        <v>524</v>
      </c>
      <c r="AT165" s="16" t="s">
        <v>148</v>
      </c>
      <c r="AU165" s="16" t="s">
        <v>83</v>
      </c>
      <c r="AY165" s="16" t="s">
        <v>127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6" t="s">
        <v>81</v>
      </c>
      <c r="BK165" s="184">
        <f>ROUND(I165*H165,2)</f>
        <v>0</v>
      </c>
      <c r="BL165" s="16" t="s">
        <v>261</v>
      </c>
      <c r="BM165" s="16" t="s">
        <v>537</v>
      </c>
    </row>
    <row r="166" spans="2:65" s="11" customFormat="1" ht="11.25">
      <c r="B166" s="185"/>
      <c r="C166" s="186"/>
      <c r="D166" s="187" t="s">
        <v>140</v>
      </c>
      <c r="E166" s="186"/>
      <c r="F166" s="189" t="s">
        <v>538</v>
      </c>
      <c r="G166" s="186"/>
      <c r="H166" s="190">
        <v>39.774000000000001</v>
      </c>
      <c r="I166" s="191"/>
      <c r="J166" s="186"/>
      <c r="K166" s="186"/>
      <c r="L166" s="192"/>
      <c r="M166" s="193"/>
      <c r="N166" s="194"/>
      <c r="O166" s="194"/>
      <c r="P166" s="194"/>
      <c r="Q166" s="194"/>
      <c r="R166" s="194"/>
      <c r="S166" s="194"/>
      <c r="T166" s="195"/>
      <c r="AT166" s="196" t="s">
        <v>140</v>
      </c>
      <c r="AU166" s="196" t="s">
        <v>83</v>
      </c>
      <c r="AV166" s="11" t="s">
        <v>83</v>
      </c>
      <c r="AW166" s="11" t="s">
        <v>4</v>
      </c>
      <c r="AX166" s="11" t="s">
        <v>81</v>
      </c>
      <c r="AY166" s="196" t="s">
        <v>127</v>
      </c>
    </row>
    <row r="167" spans="2:65" s="1" customFormat="1" ht="22.5" customHeight="1">
      <c r="B167" s="33"/>
      <c r="C167" s="173" t="s">
        <v>539</v>
      </c>
      <c r="D167" s="173" t="s">
        <v>129</v>
      </c>
      <c r="E167" s="174" t="s">
        <v>540</v>
      </c>
      <c r="F167" s="175" t="s">
        <v>541</v>
      </c>
      <c r="G167" s="176" t="s">
        <v>174</v>
      </c>
      <c r="H167" s="177">
        <v>0.223</v>
      </c>
      <c r="I167" s="178"/>
      <c r="J167" s="179">
        <f>ROUND(I167*H167,2)</f>
        <v>0</v>
      </c>
      <c r="K167" s="175" t="s">
        <v>412</v>
      </c>
      <c r="L167" s="37"/>
      <c r="M167" s="180" t="s">
        <v>21</v>
      </c>
      <c r="N167" s="181" t="s">
        <v>44</v>
      </c>
      <c r="O167" s="59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16" t="s">
        <v>261</v>
      </c>
      <c r="AT167" s="16" t="s">
        <v>129</v>
      </c>
      <c r="AU167" s="16" t="s">
        <v>83</v>
      </c>
      <c r="AY167" s="16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6" t="s">
        <v>81</v>
      </c>
      <c r="BK167" s="184">
        <f>ROUND(I167*H167,2)</f>
        <v>0</v>
      </c>
      <c r="BL167" s="16" t="s">
        <v>261</v>
      </c>
      <c r="BM167" s="16" t="s">
        <v>542</v>
      </c>
    </row>
    <row r="168" spans="2:65" s="10" customFormat="1" ht="22.9" customHeight="1">
      <c r="B168" s="157"/>
      <c r="C168" s="158"/>
      <c r="D168" s="159" t="s">
        <v>72</v>
      </c>
      <c r="E168" s="171" t="s">
        <v>346</v>
      </c>
      <c r="F168" s="171" t="s">
        <v>347</v>
      </c>
      <c r="G168" s="158"/>
      <c r="H168" s="158"/>
      <c r="I168" s="161"/>
      <c r="J168" s="172">
        <f>BK168</f>
        <v>0</v>
      </c>
      <c r="K168" s="158"/>
      <c r="L168" s="163"/>
      <c r="M168" s="164"/>
      <c r="N168" s="165"/>
      <c r="O168" s="165"/>
      <c r="P168" s="166">
        <f>P169</f>
        <v>0</v>
      </c>
      <c r="Q168" s="165"/>
      <c r="R168" s="166">
        <f>R169</f>
        <v>0</v>
      </c>
      <c r="S168" s="165"/>
      <c r="T168" s="167">
        <f>T169</f>
        <v>0</v>
      </c>
      <c r="AR168" s="168" t="s">
        <v>83</v>
      </c>
      <c r="AT168" s="169" t="s">
        <v>72</v>
      </c>
      <c r="AU168" s="169" t="s">
        <v>81</v>
      </c>
      <c r="AY168" s="168" t="s">
        <v>127</v>
      </c>
      <c r="BK168" s="170">
        <f>BK169</f>
        <v>0</v>
      </c>
    </row>
    <row r="169" spans="2:65" s="1" customFormat="1" ht="16.5" customHeight="1">
      <c r="B169" s="33"/>
      <c r="C169" s="173" t="s">
        <v>543</v>
      </c>
      <c r="D169" s="173" t="s">
        <v>129</v>
      </c>
      <c r="E169" s="174" t="s">
        <v>544</v>
      </c>
      <c r="F169" s="175" t="s">
        <v>545</v>
      </c>
      <c r="G169" s="176" t="s">
        <v>350</v>
      </c>
      <c r="H169" s="177">
        <v>460</v>
      </c>
      <c r="I169" s="178"/>
      <c r="J169" s="179">
        <f>ROUND(I169*H169,2)</f>
        <v>0</v>
      </c>
      <c r="K169" s="175" t="s">
        <v>21</v>
      </c>
      <c r="L169" s="37"/>
      <c r="M169" s="218" t="s">
        <v>21</v>
      </c>
      <c r="N169" s="219" t="s">
        <v>44</v>
      </c>
      <c r="O169" s="22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16" t="s">
        <v>261</v>
      </c>
      <c r="AT169" s="16" t="s">
        <v>129</v>
      </c>
      <c r="AU169" s="16" t="s">
        <v>83</v>
      </c>
      <c r="AY169" s="16" t="s">
        <v>127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6" t="s">
        <v>81</v>
      </c>
      <c r="BK169" s="184">
        <f>ROUND(I169*H169,2)</f>
        <v>0</v>
      </c>
      <c r="BL169" s="16" t="s">
        <v>261</v>
      </c>
      <c r="BM169" s="16" t="s">
        <v>546</v>
      </c>
    </row>
    <row r="170" spans="2:65" s="1" customFormat="1" ht="6.95" customHeight="1">
      <c r="B170" s="45"/>
      <c r="C170" s="46"/>
      <c r="D170" s="46"/>
      <c r="E170" s="46"/>
      <c r="F170" s="46"/>
      <c r="G170" s="46"/>
      <c r="H170" s="46"/>
      <c r="I170" s="124"/>
      <c r="J170" s="46"/>
      <c r="K170" s="46"/>
      <c r="L170" s="37"/>
    </row>
  </sheetData>
  <sheetProtection password="CC35" sheet="1" objects="1" scenarios="1" formatColumns="0" formatRows="0" autoFilter="0"/>
  <autoFilter ref="C90:K169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95</v>
      </c>
      <c r="AZ2" s="237" t="s">
        <v>547</v>
      </c>
      <c r="BA2" s="237" t="s">
        <v>21</v>
      </c>
      <c r="BB2" s="237" t="s">
        <v>21</v>
      </c>
      <c r="BC2" s="237" t="s">
        <v>548</v>
      </c>
      <c r="BD2" s="237" t="s">
        <v>83</v>
      </c>
    </row>
    <row r="3" spans="2:5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5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56" ht="6.95" customHeight="1">
      <c r="B5" s="19"/>
      <c r="L5" s="19"/>
    </row>
    <row r="6" spans="2:56" ht="12" customHeight="1">
      <c r="B6" s="19"/>
      <c r="D6" s="101" t="s">
        <v>16</v>
      </c>
      <c r="L6" s="19"/>
    </row>
    <row r="7" spans="2:5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56" s="1" customFormat="1" ht="12" customHeight="1">
      <c r="B8" s="37"/>
      <c r="D8" s="101" t="s">
        <v>100</v>
      </c>
      <c r="I8" s="102"/>
      <c r="L8" s="37"/>
    </row>
    <row r="9" spans="2:56" s="1" customFormat="1" ht="36.950000000000003" customHeight="1">
      <c r="B9" s="37"/>
      <c r="E9" s="357" t="s">
        <v>549</v>
      </c>
      <c r="F9" s="358"/>
      <c r="G9" s="358"/>
      <c r="H9" s="358"/>
      <c r="I9" s="102"/>
      <c r="L9" s="37"/>
    </row>
    <row r="10" spans="2:56" s="1" customFormat="1" ht="11.25">
      <c r="B10" s="37"/>
      <c r="I10" s="102"/>
      <c r="L10" s="37"/>
    </row>
    <row r="11" spans="2:5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5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56" s="1" customFormat="1" ht="10.9" customHeight="1">
      <c r="B13" s="37"/>
      <c r="I13" s="102"/>
      <c r="L13" s="37"/>
    </row>
    <row r="14" spans="2:5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5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5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ROUND(J87,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ROUND((SUM(BE87:BE142)),  2)</f>
        <v>0</v>
      </c>
      <c r="I33" s="113">
        <v>0.21</v>
      </c>
      <c r="J33" s="112">
        <f>ROUND(((SUM(BE87:BE142))*I33),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ROUND((SUM(BF87:BF142)),  2)</f>
        <v>0</v>
      </c>
      <c r="I34" s="113">
        <v>0.15</v>
      </c>
      <c r="J34" s="112">
        <f>ROUND(((SUM(BF87:BF142))*I34),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ROUND((SUM(BG87:BG142)),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ROUND((SUM(BH87:BH142)),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ROUND((SUM(BI87:BI142)),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05 - SO 05 Zpevněné plochy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 Trutnov, Jan Hofman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J87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107</v>
      </c>
      <c r="E60" s="136"/>
      <c r="F60" s="136"/>
      <c r="G60" s="136"/>
      <c r="H60" s="136"/>
      <c r="I60" s="137"/>
      <c r="J60" s="138">
        <f>J88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108</v>
      </c>
      <c r="E61" s="143"/>
      <c r="F61" s="143"/>
      <c r="G61" s="143"/>
      <c r="H61" s="143"/>
      <c r="I61" s="144"/>
      <c r="J61" s="145">
        <f>J89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109</v>
      </c>
      <c r="E62" s="143"/>
      <c r="F62" s="143"/>
      <c r="G62" s="143"/>
      <c r="H62" s="143"/>
      <c r="I62" s="144"/>
      <c r="J62" s="145">
        <f>J103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195</v>
      </c>
      <c r="E63" s="143"/>
      <c r="F63" s="143"/>
      <c r="G63" s="143"/>
      <c r="H63" s="143"/>
      <c r="I63" s="144"/>
      <c r="J63" s="145">
        <f>J105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196</v>
      </c>
      <c r="E64" s="143"/>
      <c r="F64" s="143"/>
      <c r="G64" s="143"/>
      <c r="H64" s="143"/>
      <c r="I64" s="144"/>
      <c r="J64" s="145">
        <f>J115</f>
        <v>0</v>
      </c>
      <c r="K64" s="141"/>
      <c r="L64" s="146"/>
    </row>
    <row r="65" spans="2:12" s="8" customFormat="1" ht="19.899999999999999" customHeight="1">
      <c r="B65" s="140"/>
      <c r="C65" s="141"/>
      <c r="D65" s="142" t="s">
        <v>110</v>
      </c>
      <c r="E65" s="143"/>
      <c r="F65" s="143"/>
      <c r="G65" s="143"/>
      <c r="H65" s="143"/>
      <c r="I65" s="144"/>
      <c r="J65" s="145">
        <f>J119</f>
        <v>0</v>
      </c>
      <c r="K65" s="141"/>
      <c r="L65" s="146"/>
    </row>
    <row r="66" spans="2:12" s="8" customFormat="1" ht="19.899999999999999" customHeight="1">
      <c r="B66" s="140"/>
      <c r="C66" s="141"/>
      <c r="D66" s="142" t="s">
        <v>111</v>
      </c>
      <c r="E66" s="143"/>
      <c r="F66" s="143"/>
      <c r="G66" s="143"/>
      <c r="H66" s="143"/>
      <c r="I66" s="144"/>
      <c r="J66" s="145">
        <f>J133</f>
        <v>0</v>
      </c>
      <c r="K66" s="141"/>
      <c r="L66" s="146"/>
    </row>
    <row r="67" spans="2:12" s="8" customFormat="1" ht="19.899999999999999" customHeight="1">
      <c r="B67" s="140"/>
      <c r="C67" s="141"/>
      <c r="D67" s="142" t="s">
        <v>284</v>
      </c>
      <c r="E67" s="143"/>
      <c r="F67" s="143"/>
      <c r="G67" s="143"/>
      <c r="H67" s="143"/>
      <c r="I67" s="144"/>
      <c r="J67" s="145">
        <f>J141</f>
        <v>0</v>
      </c>
      <c r="K67" s="141"/>
      <c r="L67" s="146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02"/>
      <c r="J68" s="34"/>
      <c r="K68" s="34"/>
      <c r="L68" s="37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4"/>
      <c r="J69" s="46"/>
      <c r="K69" s="46"/>
      <c r="L69" s="37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27"/>
      <c r="J73" s="48"/>
      <c r="K73" s="48"/>
      <c r="L73" s="37"/>
    </row>
    <row r="74" spans="2:12" s="1" customFormat="1" ht="24.95" customHeight="1">
      <c r="B74" s="33"/>
      <c r="C74" s="22" t="s">
        <v>112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02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6.5" customHeight="1">
      <c r="B77" s="33"/>
      <c r="C77" s="34"/>
      <c r="D77" s="34"/>
      <c r="E77" s="362" t="str">
        <f>E7</f>
        <v>Oprava přemostění Vápenického potoka - V2</v>
      </c>
      <c r="F77" s="363"/>
      <c r="G77" s="363"/>
      <c r="H77" s="363"/>
      <c r="I77" s="102"/>
      <c r="J77" s="34"/>
      <c r="K77" s="34"/>
      <c r="L77" s="37"/>
    </row>
    <row r="78" spans="2:12" s="1" customFormat="1" ht="12" customHeight="1">
      <c r="B78" s="33"/>
      <c r="C78" s="28" t="s">
        <v>100</v>
      </c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6.5" customHeight="1">
      <c r="B79" s="33"/>
      <c r="C79" s="34"/>
      <c r="D79" s="34"/>
      <c r="E79" s="335" t="str">
        <f>E9</f>
        <v>05 - SO 05 Zpevněné plochy</v>
      </c>
      <c r="F79" s="334"/>
      <c r="G79" s="334"/>
      <c r="H79" s="334"/>
      <c r="I79" s="102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1" customFormat="1" ht="12" customHeight="1">
      <c r="B81" s="33"/>
      <c r="C81" s="28" t="s">
        <v>22</v>
      </c>
      <c r="D81" s="34"/>
      <c r="E81" s="34"/>
      <c r="F81" s="26" t="str">
        <f>F12</f>
        <v xml:space="preserve"> </v>
      </c>
      <c r="G81" s="34"/>
      <c r="H81" s="34"/>
      <c r="I81" s="103" t="s">
        <v>24</v>
      </c>
      <c r="J81" s="54" t="str">
        <f>IF(J12="","",J12)</f>
        <v>28. 1. 2019</v>
      </c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1" customFormat="1" ht="24.95" customHeight="1">
      <c r="B83" s="33"/>
      <c r="C83" s="28" t="s">
        <v>26</v>
      </c>
      <c r="D83" s="34"/>
      <c r="E83" s="34"/>
      <c r="F83" s="26" t="str">
        <f>E15</f>
        <v>Město Vrchlabí</v>
      </c>
      <c r="G83" s="34"/>
      <c r="H83" s="34"/>
      <c r="I83" s="103" t="s">
        <v>32</v>
      </c>
      <c r="J83" s="31" t="str">
        <f>E21</f>
        <v>Ing. J.Chaloupský Trutnov, Jan Hofman</v>
      </c>
      <c r="K83" s="34"/>
      <c r="L83" s="37"/>
    </row>
    <row r="84" spans="2:65" s="1" customFormat="1" ht="13.7" customHeight="1">
      <c r="B84" s="33"/>
      <c r="C84" s="28" t="s">
        <v>30</v>
      </c>
      <c r="D84" s="34"/>
      <c r="E84" s="34"/>
      <c r="F84" s="26" t="str">
        <f>IF(E18="","",E18)</f>
        <v>Vyplň údaj</v>
      </c>
      <c r="G84" s="34"/>
      <c r="H84" s="34"/>
      <c r="I84" s="103" t="s">
        <v>35</v>
      </c>
      <c r="J84" s="31" t="str">
        <f>E24</f>
        <v>Ing.Jiřičková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02"/>
      <c r="J85" s="34"/>
      <c r="K85" s="34"/>
      <c r="L85" s="37"/>
    </row>
    <row r="86" spans="2:65" s="9" customFormat="1" ht="29.25" customHeight="1">
      <c r="B86" s="147"/>
      <c r="C86" s="148" t="s">
        <v>113</v>
      </c>
      <c r="D86" s="149" t="s">
        <v>58</v>
      </c>
      <c r="E86" s="149" t="s">
        <v>54</v>
      </c>
      <c r="F86" s="149" t="s">
        <v>55</v>
      </c>
      <c r="G86" s="149" t="s">
        <v>114</v>
      </c>
      <c r="H86" s="149" t="s">
        <v>115</v>
      </c>
      <c r="I86" s="150" t="s">
        <v>116</v>
      </c>
      <c r="J86" s="149" t="s">
        <v>105</v>
      </c>
      <c r="K86" s="151" t="s">
        <v>117</v>
      </c>
      <c r="L86" s="152"/>
      <c r="M86" s="63" t="s">
        <v>21</v>
      </c>
      <c r="N86" s="64" t="s">
        <v>43</v>
      </c>
      <c r="O86" s="64" t="s">
        <v>118</v>
      </c>
      <c r="P86" s="64" t="s">
        <v>119</v>
      </c>
      <c r="Q86" s="64" t="s">
        <v>120</v>
      </c>
      <c r="R86" s="64" t="s">
        <v>121</v>
      </c>
      <c r="S86" s="64" t="s">
        <v>122</v>
      </c>
      <c r="T86" s="65" t="s">
        <v>123</v>
      </c>
    </row>
    <row r="87" spans="2:65" s="1" customFormat="1" ht="22.9" customHeight="1">
      <c r="B87" s="33"/>
      <c r="C87" s="70" t="s">
        <v>124</v>
      </c>
      <c r="D87" s="34"/>
      <c r="E87" s="34"/>
      <c r="F87" s="34"/>
      <c r="G87" s="34"/>
      <c r="H87" s="34"/>
      <c r="I87" s="102"/>
      <c r="J87" s="153">
        <f>BK87</f>
        <v>0</v>
      </c>
      <c r="K87" s="34"/>
      <c r="L87" s="37"/>
      <c r="M87" s="66"/>
      <c r="N87" s="67"/>
      <c r="O87" s="67"/>
      <c r="P87" s="154">
        <f>P88</f>
        <v>0</v>
      </c>
      <c r="Q87" s="67"/>
      <c r="R87" s="154">
        <f>R88</f>
        <v>11.222122000000001</v>
      </c>
      <c r="S87" s="67"/>
      <c r="T87" s="155">
        <f>T88</f>
        <v>45.717999999999996</v>
      </c>
      <c r="AT87" s="16" t="s">
        <v>72</v>
      </c>
      <c r="AU87" s="16" t="s">
        <v>106</v>
      </c>
      <c r="BK87" s="156">
        <f>BK88</f>
        <v>0</v>
      </c>
    </row>
    <row r="88" spans="2:65" s="10" customFormat="1" ht="25.9" customHeight="1">
      <c r="B88" s="157"/>
      <c r="C88" s="158"/>
      <c r="D88" s="159" t="s">
        <v>72</v>
      </c>
      <c r="E88" s="160" t="s">
        <v>125</v>
      </c>
      <c r="F88" s="160" t="s">
        <v>126</v>
      </c>
      <c r="G88" s="158"/>
      <c r="H88" s="158"/>
      <c r="I88" s="161"/>
      <c r="J88" s="162">
        <f>BK88</f>
        <v>0</v>
      </c>
      <c r="K88" s="158"/>
      <c r="L88" s="163"/>
      <c r="M88" s="164"/>
      <c r="N88" s="165"/>
      <c r="O88" s="165"/>
      <c r="P88" s="166">
        <f>P89+P103+P105+P115+P119+P133+P141</f>
        <v>0</v>
      </c>
      <c r="Q88" s="165"/>
      <c r="R88" s="166">
        <f>R89+R103+R105+R115+R119+R133+R141</f>
        <v>11.222122000000001</v>
      </c>
      <c r="S88" s="165"/>
      <c r="T88" s="167">
        <f>T89+T103+T105+T115+T119+T133+T141</f>
        <v>45.717999999999996</v>
      </c>
      <c r="AR88" s="168" t="s">
        <v>81</v>
      </c>
      <c r="AT88" s="169" t="s">
        <v>72</v>
      </c>
      <c r="AU88" s="169" t="s">
        <v>73</v>
      </c>
      <c r="AY88" s="168" t="s">
        <v>127</v>
      </c>
      <c r="BK88" s="170">
        <f>BK89+BK103+BK105+BK115+BK119+BK133+BK141</f>
        <v>0</v>
      </c>
    </row>
    <row r="89" spans="2:65" s="10" customFormat="1" ht="22.9" customHeight="1">
      <c r="B89" s="157"/>
      <c r="C89" s="158"/>
      <c r="D89" s="159" t="s">
        <v>72</v>
      </c>
      <c r="E89" s="171" t="s">
        <v>81</v>
      </c>
      <c r="F89" s="171" t="s">
        <v>128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SUM(P90:P102)</f>
        <v>0</v>
      </c>
      <c r="Q89" s="165"/>
      <c r="R89" s="166">
        <f>SUM(R90:R102)</f>
        <v>6.84</v>
      </c>
      <c r="S89" s="165"/>
      <c r="T89" s="167">
        <f>SUM(T90:T102)</f>
        <v>45.597999999999999</v>
      </c>
      <c r="AR89" s="168" t="s">
        <v>81</v>
      </c>
      <c r="AT89" s="169" t="s">
        <v>72</v>
      </c>
      <c r="AU89" s="169" t="s">
        <v>81</v>
      </c>
      <c r="AY89" s="168" t="s">
        <v>127</v>
      </c>
      <c r="BK89" s="170">
        <f>SUM(BK90:BK102)</f>
        <v>0</v>
      </c>
    </row>
    <row r="90" spans="2:65" s="1" customFormat="1" ht="22.5" customHeight="1">
      <c r="B90" s="33"/>
      <c r="C90" s="173" t="s">
        <v>81</v>
      </c>
      <c r="D90" s="173" t="s">
        <v>129</v>
      </c>
      <c r="E90" s="174" t="s">
        <v>291</v>
      </c>
      <c r="F90" s="175" t="s">
        <v>292</v>
      </c>
      <c r="G90" s="176" t="s">
        <v>159</v>
      </c>
      <c r="H90" s="177">
        <v>3.72</v>
      </c>
      <c r="I90" s="178"/>
      <c r="J90" s="179">
        <f>ROUND(I90*H90,2)</f>
        <v>0</v>
      </c>
      <c r="K90" s="175" t="s">
        <v>138</v>
      </c>
      <c r="L90" s="37"/>
      <c r="M90" s="180" t="s">
        <v>21</v>
      </c>
      <c r="N90" s="181" t="s">
        <v>44</v>
      </c>
      <c r="O90" s="59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6" t="s">
        <v>133</v>
      </c>
      <c r="AT90" s="16" t="s">
        <v>129</v>
      </c>
      <c r="AU90" s="16" t="s">
        <v>83</v>
      </c>
      <c r="AY90" s="16" t="s">
        <v>127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133</v>
      </c>
      <c r="BM90" s="16" t="s">
        <v>550</v>
      </c>
    </row>
    <row r="91" spans="2:65" s="11" customFormat="1" ht="11.25">
      <c r="B91" s="185"/>
      <c r="C91" s="186"/>
      <c r="D91" s="187" t="s">
        <v>140</v>
      </c>
      <c r="E91" s="188" t="s">
        <v>21</v>
      </c>
      <c r="F91" s="189" t="s">
        <v>551</v>
      </c>
      <c r="G91" s="186"/>
      <c r="H91" s="190">
        <v>0.3</v>
      </c>
      <c r="I91" s="191"/>
      <c r="J91" s="186"/>
      <c r="K91" s="186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140</v>
      </c>
      <c r="AU91" s="196" t="s">
        <v>83</v>
      </c>
      <c r="AV91" s="11" t="s">
        <v>83</v>
      </c>
      <c r="AW91" s="11" t="s">
        <v>34</v>
      </c>
      <c r="AX91" s="11" t="s">
        <v>73</v>
      </c>
      <c r="AY91" s="196" t="s">
        <v>127</v>
      </c>
    </row>
    <row r="92" spans="2:65" s="11" customFormat="1" ht="11.25">
      <c r="B92" s="185"/>
      <c r="C92" s="186"/>
      <c r="D92" s="187" t="s">
        <v>140</v>
      </c>
      <c r="E92" s="188" t="s">
        <v>21</v>
      </c>
      <c r="F92" s="189" t="s">
        <v>552</v>
      </c>
      <c r="G92" s="186"/>
      <c r="H92" s="190">
        <v>3.42</v>
      </c>
      <c r="I92" s="191"/>
      <c r="J92" s="186"/>
      <c r="K92" s="186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140</v>
      </c>
      <c r="AU92" s="196" t="s">
        <v>83</v>
      </c>
      <c r="AV92" s="11" t="s">
        <v>83</v>
      </c>
      <c r="AW92" s="11" t="s">
        <v>34</v>
      </c>
      <c r="AX92" s="11" t="s">
        <v>73</v>
      </c>
      <c r="AY92" s="196" t="s">
        <v>127</v>
      </c>
    </row>
    <row r="93" spans="2:65" s="12" customFormat="1" ht="11.25">
      <c r="B93" s="207"/>
      <c r="C93" s="208"/>
      <c r="D93" s="187" t="s">
        <v>140</v>
      </c>
      <c r="E93" s="209" t="s">
        <v>21</v>
      </c>
      <c r="F93" s="210" t="s">
        <v>168</v>
      </c>
      <c r="G93" s="208"/>
      <c r="H93" s="211">
        <v>3.7199999999999998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140</v>
      </c>
      <c r="AU93" s="217" t="s">
        <v>83</v>
      </c>
      <c r="AV93" s="12" t="s">
        <v>143</v>
      </c>
      <c r="AW93" s="12" t="s">
        <v>34</v>
      </c>
      <c r="AX93" s="12" t="s">
        <v>81</v>
      </c>
      <c r="AY93" s="217" t="s">
        <v>127</v>
      </c>
    </row>
    <row r="94" spans="2:65" s="1" customFormat="1" ht="22.5" customHeight="1">
      <c r="B94" s="33"/>
      <c r="C94" s="173" t="s">
        <v>83</v>
      </c>
      <c r="D94" s="173" t="s">
        <v>129</v>
      </c>
      <c r="E94" s="174" t="s">
        <v>205</v>
      </c>
      <c r="F94" s="175" t="s">
        <v>206</v>
      </c>
      <c r="G94" s="176" t="s">
        <v>159</v>
      </c>
      <c r="H94" s="177">
        <v>22.798999999999999</v>
      </c>
      <c r="I94" s="178"/>
      <c r="J94" s="179">
        <f>ROUND(I94*H94,2)</f>
        <v>0</v>
      </c>
      <c r="K94" s="175" t="s">
        <v>138</v>
      </c>
      <c r="L94" s="37"/>
      <c r="M94" s="180" t="s">
        <v>21</v>
      </c>
      <c r="N94" s="181" t="s">
        <v>44</v>
      </c>
      <c r="O94" s="59"/>
      <c r="P94" s="182">
        <f>O94*H94</f>
        <v>0</v>
      </c>
      <c r="Q94" s="182">
        <v>0</v>
      </c>
      <c r="R94" s="182">
        <f>Q94*H94</f>
        <v>0</v>
      </c>
      <c r="S94" s="182">
        <v>2</v>
      </c>
      <c r="T94" s="183">
        <f>S94*H94</f>
        <v>45.597999999999999</v>
      </c>
      <c r="AR94" s="16" t="s">
        <v>133</v>
      </c>
      <c r="AT94" s="16" t="s">
        <v>129</v>
      </c>
      <c r="AU94" s="16" t="s">
        <v>83</v>
      </c>
      <c r="AY94" s="16" t="s">
        <v>127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133</v>
      </c>
      <c r="BM94" s="16" t="s">
        <v>553</v>
      </c>
    </row>
    <row r="95" spans="2:65" s="11" customFormat="1" ht="11.25">
      <c r="B95" s="185"/>
      <c r="C95" s="186"/>
      <c r="D95" s="187" t="s">
        <v>140</v>
      </c>
      <c r="E95" s="188" t="s">
        <v>21</v>
      </c>
      <c r="F95" s="189" t="s">
        <v>554</v>
      </c>
      <c r="G95" s="186"/>
      <c r="H95" s="190">
        <v>22.798999999999999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140</v>
      </c>
      <c r="AU95" s="196" t="s">
        <v>83</v>
      </c>
      <c r="AV95" s="11" t="s">
        <v>83</v>
      </c>
      <c r="AW95" s="11" t="s">
        <v>34</v>
      </c>
      <c r="AX95" s="11" t="s">
        <v>81</v>
      </c>
      <c r="AY95" s="196" t="s">
        <v>127</v>
      </c>
    </row>
    <row r="96" spans="2:65" s="1" customFormat="1" ht="16.5" customHeight="1">
      <c r="B96" s="33"/>
      <c r="C96" s="173" t="s">
        <v>143</v>
      </c>
      <c r="D96" s="173" t="s">
        <v>129</v>
      </c>
      <c r="E96" s="174" t="s">
        <v>555</v>
      </c>
      <c r="F96" s="175" t="s">
        <v>556</v>
      </c>
      <c r="G96" s="176" t="s">
        <v>159</v>
      </c>
      <c r="H96" s="177">
        <v>3.72</v>
      </c>
      <c r="I96" s="178"/>
      <c r="J96" s="179">
        <f>ROUND(I96*H96,2)</f>
        <v>0</v>
      </c>
      <c r="K96" s="175" t="s">
        <v>21</v>
      </c>
      <c r="L96" s="37"/>
      <c r="M96" s="180" t="s">
        <v>21</v>
      </c>
      <c r="N96" s="181" t="s">
        <v>44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16" t="s">
        <v>133</v>
      </c>
      <c r="AT96" s="16" t="s">
        <v>129</v>
      </c>
      <c r="AU96" s="16" t="s">
        <v>83</v>
      </c>
      <c r="AY96" s="16" t="s">
        <v>127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81</v>
      </c>
      <c r="BK96" s="184">
        <f>ROUND(I96*H96,2)</f>
        <v>0</v>
      </c>
      <c r="BL96" s="16" t="s">
        <v>133</v>
      </c>
      <c r="BM96" s="16" t="s">
        <v>557</v>
      </c>
    </row>
    <row r="97" spans="2:65" s="1" customFormat="1" ht="16.5" customHeight="1">
      <c r="B97" s="33"/>
      <c r="C97" s="173" t="s">
        <v>133</v>
      </c>
      <c r="D97" s="173" t="s">
        <v>129</v>
      </c>
      <c r="E97" s="174" t="s">
        <v>558</v>
      </c>
      <c r="F97" s="175" t="s">
        <v>559</v>
      </c>
      <c r="G97" s="176" t="s">
        <v>159</v>
      </c>
      <c r="H97" s="177">
        <v>3.72</v>
      </c>
      <c r="I97" s="178"/>
      <c r="J97" s="179">
        <f>ROUND(I97*H97,2)</f>
        <v>0</v>
      </c>
      <c r="K97" s="175" t="s">
        <v>138</v>
      </c>
      <c r="L97" s="37"/>
      <c r="M97" s="180" t="s">
        <v>21</v>
      </c>
      <c r="N97" s="181" t="s">
        <v>44</v>
      </c>
      <c r="O97" s="59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16" t="s">
        <v>133</v>
      </c>
      <c r="AT97" s="16" t="s">
        <v>129</v>
      </c>
      <c r="AU97" s="16" t="s">
        <v>83</v>
      </c>
      <c r="AY97" s="16" t="s">
        <v>127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81</v>
      </c>
      <c r="BK97" s="184">
        <f>ROUND(I97*H97,2)</f>
        <v>0</v>
      </c>
      <c r="BL97" s="16" t="s">
        <v>133</v>
      </c>
      <c r="BM97" s="16" t="s">
        <v>560</v>
      </c>
    </row>
    <row r="98" spans="2:65" s="1" customFormat="1" ht="16.5" customHeight="1">
      <c r="B98" s="33"/>
      <c r="C98" s="173" t="s">
        <v>156</v>
      </c>
      <c r="D98" s="173" t="s">
        <v>129</v>
      </c>
      <c r="E98" s="174" t="s">
        <v>561</v>
      </c>
      <c r="F98" s="175" t="s">
        <v>562</v>
      </c>
      <c r="G98" s="176" t="s">
        <v>159</v>
      </c>
      <c r="H98" s="177">
        <v>3.72</v>
      </c>
      <c r="I98" s="178"/>
      <c r="J98" s="179">
        <f>ROUND(I98*H98,2)</f>
        <v>0</v>
      </c>
      <c r="K98" s="175" t="s">
        <v>21</v>
      </c>
      <c r="L98" s="37"/>
      <c r="M98" s="180" t="s">
        <v>21</v>
      </c>
      <c r="N98" s="181" t="s">
        <v>44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6" t="s">
        <v>133</v>
      </c>
      <c r="AT98" s="16" t="s">
        <v>129</v>
      </c>
      <c r="AU98" s="16" t="s">
        <v>83</v>
      </c>
      <c r="AY98" s="16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133</v>
      </c>
      <c r="BM98" s="16" t="s">
        <v>563</v>
      </c>
    </row>
    <row r="99" spans="2:65" s="1" customFormat="1" ht="22.5" customHeight="1">
      <c r="B99" s="33"/>
      <c r="C99" s="173" t="s">
        <v>162</v>
      </c>
      <c r="D99" s="173" t="s">
        <v>129</v>
      </c>
      <c r="E99" s="174" t="s">
        <v>564</v>
      </c>
      <c r="F99" s="175" t="s">
        <v>565</v>
      </c>
      <c r="G99" s="176" t="s">
        <v>159</v>
      </c>
      <c r="H99" s="177">
        <v>3.42</v>
      </c>
      <c r="I99" s="178"/>
      <c r="J99" s="179">
        <f>ROUND(I99*H99,2)</f>
        <v>0</v>
      </c>
      <c r="K99" s="175" t="s">
        <v>138</v>
      </c>
      <c r="L99" s="37"/>
      <c r="M99" s="180" t="s">
        <v>21</v>
      </c>
      <c r="N99" s="181" t="s">
        <v>44</v>
      </c>
      <c r="O99" s="59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16" t="s">
        <v>133</v>
      </c>
      <c r="AT99" s="16" t="s">
        <v>129</v>
      </c>
      <c r="AU99" s="16" t="s">
        <v>83</v>
      </c>
      <c r="AY99" s="16" t="s">
        <v>127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81</v>
      </c>
      <c r="BK99" s="184">
        <f>ROUND(I99*H99,2)</f>
        <v>0</v>
      </c>
      <c r="BL99" s="16" t="s">
        <v>133</v>
      </c>
      <c r="BM99" s="16" t="s">
        <v>566</v>
      </c>
    </row>
    <row r="100" spans="2:65" s="11" customFormat="1" ht="11.25">
      <c r="B100" s="185"/>
      <c r="C100" s="186"/>
      <c r="D100" s="187" t="s">
        <v>140</v>
      </c>
      <c r="E100" s="188" t="s">
        <v>21</v>
      </c>
      <c r="F100" s="189" t="s">
        <v>552</v>
      </c>
      <c r="G100" s="186"/>
      <c r="H100" s="190">
        <v>3.42</v>
      </c>
      <c r="I100" s="191"/>
      <c r="J100" s="186"/>
      <c r="K100" s="186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140</v>
      </c>
      <c r="AU100" s="196" t="s">
        <v>83</v>
      </c>
      <c r="AV100" s="11" t="s">
        <v>83</v>
      </c>
      <c r="AW100" s="11" t="s">
        <v>34</v>
      </c>
      <c r="AX100" s="11" t="s">
        <v>81</v>
      </c>
      <c r="AY100" s="196" t="s">
        <v>127</v>
      </c>
    </row>
    <row r="101" spans="2:65" s="1" customFormat="1" ht="16.5" customHeight="1">
      <c r="B101" s="33"/>
      <c r="C101" s="197" t="s">
        <v>171</v>
      </c>
      <c r="D101" s="197" t="s">
        <v>148</v>
      </c>
      <c r="E101" s="198" t="s">
        <v>301</v>
      </c>
      <c r="F101" s="199" t="s">
        <v>302</v>
      </c>
      <c r="G101" s="200" t="s">
        <v>174</v>
      </c>
      <c r="H101" s="201">
        <v>6.84</v>
      </c>
      <c r="I101" s="202"/>
      <c r="J101" s="203">
        <f>ROUND(I101*H101,2)</f>
        <v>0</v>
      </c>
      <c r="K101" s="199" t="s">
        <v>138</v>
      </c>
      <c r="L101" s="204"/>
      <c r="M101" s="205" t="s">
        <v>21</v>
      </c>
      <c r="N101" s="206" t="s">
        <v>44</v>
      </c>
      <c r="O101" s="59"/>
      <c r="P101" s="182">
        <f>O101*H101</f>
        <v>0</v>
      </c>
      <c r="Q101" s="182">
        <v>1</v>
      </c>
      <c r="R101" s="182">
        <f>Q101*H101</f>
        <v>6.84</v>
      </c>
      <c r="S101" s="182">
        <v>0</v>
      </c>
      <c r="T101" s="183">
        <f>S101*H101</f>
        <v>0</v>
      </c>
      <c r="AR101" s="16" t="s">
        <v>151</v>
      </c>
      <c r="AT101" s="16" t="s">
        <v>148</v>
      </c>
      <c r="AU101" s="16" t="s">
        <v>83</v>
      </c>
      <c r="AY101" s="16" t="s">
        <v>127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81</v>
      </c>
      <c r="BK101" s="184">
        <f>ROUND(I101*H101,2)</f>
        <v>0</v>
      </c>
      <c r="BL101" s="16" t="s">
        <v>133</v>
      </c>
      <c r="BM101" s="16" t="s">
        <v>567</v>
      </c>
    </row>
    <row r="102" spans="2:65" s="11" customFormat="1" ht="11.25">
      <c r="B102" s="185"/>
      <c r="C102" s="186"/>
      <c r="D102" s="187" t="s">
        <v>140</v>
      </c>
      <c r="E102" s="186"/>
      <c r="F102" s="189" t="s">
        <v>568</v>
      </c>
      <c r="G102" s="186"/>
      <c r="H102" s="190">
        <v>6.84</v>
      </c>
      <c r="I102" s="191"/>
      <c r="J102" s="186"/>
      <c r="K102" s="186"/>
      <c r="L102" s="192"/>
      <c r="M102" s="193"/>
      <c r="N102" s="194"/>
      <c r="O102" s="194"/>
      <c r="P102" s="194"/>
      <c r="Q102" s="194"/>
      <c r="R102" s="194"/>
      <c r="S102" s="194"/>
      <c r="T102" s="195"/>
      <c r="AT102" s="196" t="s">
        <v>140</v>
      </c>
      <c r="AU102" s="196" t="s">
        <v>83</v>
      </c>
      <c r="AV102" s="11" t="s">
        <v>83</v>
      </c>
      <c r="AW102" s="11" t="s">
        <v>4</v>
      </c>
      <c r="AX102" s="11" t="s">
        <v>81</v>
      </c>
      <c r="AY102" s="196" t="s">
        <v>127</v>
      </c>
    </row>
    <row r="103" spans="2:65" s="10" customFormat="1" ht="22.9" customHeight="1">
      <c r="B103" s="157"/>
      <c r="C103" s="158"/>
      <c r="D103" s="159" t="s">
        <v>72</v>
      </c>
      <c r="E103" s="171" t="s">
        <v>83</v>
      </c>
      <c r="F103" s="171" t="s">
        <v>142</v>
      </c>
      <c r="G103" s="158"/>
      <c r="H103" s="158"/>
      <c r="I103" s="161"/>
      <c r="J103" s="172">
        <f>BK103</f>
        <v>0</v>
      </c>
      <c r="K103" s="158"/>
      <c r="L103" s="163"/>
      <c r="M103" s="164"/>
      <c r="N103" s="165"/>
      <c r="O103" s="165"/>
      <c r="P103" s="166">
        <f>P104</f>
        <v>0</v>
      </c>
      <c r="Q103" s="165"/>
      <c r="R103" s="166">
        <f>R104</f>
        <v>0.67690199999999989</v>
      </c>
      <c r="S103" s="165"/>
      <c r="T103" s="167">
        <f>T104</f>
        <v>0</v>
      </c>
      <c r="AR103" s="168" t="s">
        <v>81</v>
      </c>
      <c r="AT103" s="169" t="s">
        <v>72</v>
      </c>
      <c r="AU103" s="169" t="s">
        <v>81</v>
      </c>
      <c r="AY103" s="168" t="s">
        <v>127</v>
      </c>
      <c r="BK103" s="170">
        <f>BK104</f>
        <v>0</v>
      </c>
    </row>
    <row r="104" spans="2:65" s="1" customFormat="1" ht="16.5" customHeight="1">
      <c r="B104" s="33"/>
      <c r="C104" s="173" t="s">
        <v>151</v>
      </c>
      <c r="D104" s="173" t="s">
        <v>129</v>
      </c>
      <c r="E104" s="174" t="s">
        <v>569</v>
      </c>
      <c r="F104" s="175" t="s">
        <v>570</v>
      </c>
      <c r="G104" s="176" t="s">
        <v>159</v>
      </c>
      <c r="H104" s="177">
        <v>0.3</v>
      </c>
      <c r="I104" s="178"/>
      <c r="J104" s="179">
        <f>ROUND(I104*H104,2)</f>
        <v>0</v>
      </c>
      <c r="K104" s="175" t="s">
        <v>138</v>
      </c>
      <c r="L104" s="37"/>
      <c r="M104" s="180" t="s">
        <v>21</v>
      </c>
      <c r="N104" s="181" t="s">
        <v>44</v>
      </c>
      <c r="O104" s="59"/>
      <c r="P104" s="182">
        <f>O104*H104</f>
        <v>0</v>
      </c>
      <c r="Q104" s="182">
        <v>2.2563399999999998</v>
      </c>
      <c r="R104" s="182">
        <f>Q104*H104</f>
        <v>0.67690199999999989</v>
      </c>
      <c r="S104" s="182">
        <v>0</v>
      </c>
      <c r="T104" s="183">
        <f>S104*H104</f>
        <v>0</v>
      </c>
      <c r="AR104" s="16" t="s">
        <v>133</v>
      </c>
      <c r="AT104" s="16" t="s">
        <v>129</v>
      </c>
      <c r="AU104" s="16" t="s">
        <v>83</v>
      </c>
      <c r="AY104" s="16" t="s">
        <v>127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81</v>
      </c>
      <c r="BK104" s="184">
        <f>ROUND(I104*H104,2)</f>
        <v>0</v>
      </c>
      <c r="BL104" s="16" t="s">
        <v>133</v>
      </c>
      <c r="BM104" s="16" t="s">
        <v>571</v>
      </c>
    </row>
    <row r="105" spans="2:65" s="10" customFormat="1" ht="22.9" customHeight="1">
      <c r="B105" s="157"/>
      <c r="C105" s="158"/>
      <c r="D105" s="159" t="s">
        <v>72</v>
      </c>
      <c r="E105" s="171" t="s">
        <v>156</v>
      </c>
      <c r="F105" s="171" t="s">
        <v>232</v>
      </c>
      <c r="G105" s="158"/>
      <c r="H105" s="158"/>
      <c r="I105" s="161"/>
      <c r="J105" s="172">
        <f>BK105</f>
        <v>0</v>
      </c>
      <c r="K105" s="158"/>
      <c r="L105" s="163"/>
      <c r="M105" s="164"/>
      <c r="N105" s="165"/>
      <c r="O105" s="165"/>
      <c r="P105" s="166">
        <f>SUM(P106:P114)</f>
        <v>0</v>
      </c>
      <c r="Q105" s="165"/>
      <c r="R105" s="166">
        <f>SUM(R106:R114)</f>
        <v>0</v>
      </c>
      <c r="S105" s="165"/>
      <c r="T105" s="167">
        <f>SUM(T106:T114)</f>
        <v>0</v>
      </c>
      <c r="AR105" s="168" t="s">
        <v>81</v>
      </c>
      <c r="AT105" s="169" t="s">
        <v>72</v>
      </c>
      <c r="AU105" s="169" t="s">
        <v>81</v>
      </c>
      <c r="AY105" s="168" t="s">
        <v>127</v>
      </c>
      <c r="BK105" s="170">
        <f>SUM(BK106:BK114)</f>
        <v>0</v>
      </c>
    </row>
    <row r="106" spans="2:65" s="1" customFormat="1" ht="16.5" customHeight="1">
      <c r="B106" s="33"/>
      <c r="C106" s="173" t="s">
        <v>154</v>
      </c>
      <c r="D106" s="173" t="s">
        <v>129</v>
      </c>
      <c r="E106" s="174" t="s">
        <v>572</v>
      </c>
      <c r="F106" s="175" t="s">
        <v>573</v>
      </c>
      <c r="G106" s="176" t="s">
        <v>137</v>
      </c>
      <c r="H106" s="177">
        <v>158.6</v>
      </c>
      <c r="I106" s="178"/>
      <c r="J106" s="179">
        <f>ROUND(I106*H106,2)</f>
        <v>0</v>
      </c>
      <c r="K106" s="175" t="s">
        <v>138</v>
      </c>
      <c r="L106" s="37"/>
      <c r="M106" s="180" t="s">
        <v>21</v>
      </c>
      <c r="N106" s="181" t="s">
        <v>44</v>
      </c>
      <c r="O106" s="59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16" t="s">
        <v>133</v>
      </c>
      <c r="AT106" s="16" t="s">
        <v>129</v>
      </c>
      <c r="AU106" s="16" t="s">
        <v>83</v>
      </c>
      <c r="AY106" s="16" t="s">
        <v>127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81</v>
      </c>
      <c r="BK106" s="184">
        <f>ROUND(I106*H106,2)</f>
        <v>0</v>
      </c>
      <c r="BL106" s="16" t="s">
        <v>133</v>
      </c>
      <c r="BM106" s="16" t="s">
        <v>574</v>
      </c>
    </row>
    <row r="107" spans="2:65" s="11" customFormat="1" ht="11.25">
      <c r="B107" s="185"/>
      <c r="C107" s="186"/>
      <c r="D107" s="187" t="s">
        <v>140</v>
      </c>
      <c r="E107" s="188" t="s">
        <v>21</v>
      </c>
      <c r="F107" s="189" t="s">
        <v>575</v>
      </c>
      <c r="G107" s="186"/>
      <c r="H107" s="190">
        <v>158.6</v>
      </c>
      <c r="I107" s="191"/>
      <c r="J107" s="186"/>
      <c r="K107" s="186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140</v>
      </c>
      <c r="AU107" s="196" t="s">
        <v>83</v>
      </c>
      <c r="AV107" s="11" t="s">
        <v>83</v>
      </c>
      <c r="AW107" s="11" t="s">
        <v>34</v>
      </c>
      <c r="AX107" s="11" t="s">
        <v>81</v>
      </c>
      <c r="AY107" s="196" t="s">
        <v>127</v>
      </c>
    </row>
    <row r="108" spans="2:65" s="1" customFormat="1" ht="22.5" customHeight="1">
      <c r="B108" s="33"/>
      <c r="C108" s="173" t="s">
        <v>182</v>
      </c>
      <c r="D108" s="173" t="s">
        <v>129</v>
      </c>
      <c r="E108" s="174" t="s">
        <v>576</v>
      </c>
      <c r="F108" s="175" t="s">
        <v>577</v>
      </c>
      <c r="G108" s="176" t="s">
        <v>137</v>
      </c>
      <c r="H108" s="177">
        <v>79.3</v>
      </c>
      <c r="I108" s="178"/>
      <c r="J108" s="179">
        <f>ROUND(I108*H108,2)</f>
        <v>0</v>
      </c>
      <c r="K108" s="175" t="s">
        <v>138</v>
      </c>
      <c r="L108" s="37"/>
      <c r="M108" s="180" t="s">
        <v>21</v>
      </c>
      <c r="N108" s="181" t="s">
        <v>44</v>
      </c>
      <c r="O108" s="59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6" t="s">
        <v>133</v>
      </c>
      <c r="AT108" s="16" t="s">
        <v>129</v>
      </c>
      <c r="AU108" s="16" t="s">
        <v>83</v>
      </c>
      <c r="AY108" s="16" t="s">
        <v>127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81</v>
      </c>
      <c r="BK108" s="184">
        <f>ROUND(I108*H108,2)</f>
        <v>0</v>
      </c>
      <c r="BL108" s="16" t="s">
        <v>133</v>
      </c>
      <c r="BM108" s="16" t="s">
        <v>578</v>
      </c>
    </row>
    <row r="109" spans="2:65" s="11" customFormat="1" ht="11.25">
      <c r="B109" s="185"/>
      <c r="C109" s="186"/>
      <c r="D109" s="187" t="s">
        <v>140</v>
      </c>
      <c r="E109" s="188" t="s">
        <v>21</v>
      </c>
      <c r="F109" s="189" t="s">
        <v>547</v>
      </c>
      <c r="G109" s="186"/>
      <c r="H109" s="190">
        <v>79.3</v>
      </c>
      <c r="I109" s="191"/>
      <c r="J109" s="186"/>
      <c r="K109" s="186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140</v>
      </c>
      <c r="AU109" s="196" t="s">
        <v>83</v>
      </c>
      <c r="AV109" s="11" t="s">
        <v>83</v>
      </c>
      <c r="AW109" s="11" t="s">
        <v>34</v>
      </c>
      <c r="AX109" s="11" t="s">
        <v>81</v>
      </c>
      <c r="AY109" s="196" t="s">
        <v>127</v>
      </c>
    </row>
    <row r="110" spans="2:65" s="1" customFormat="1" ht="16.5" customHeight="1">
      <c r="B110" s="33"/>
      <c r="C110" s="173" t="s">
        <v>186</v>
      </c>
      <c r="D110" s="173" t="s">
        <v>129</v>
      </c>
      <c r="E110" s="174" t="s">
        <v>579</v>
      </c>
      <c r="F110" s="175" t="s">
        <v>580</v>
      </c>
      <c r="G110" s="176" t="s">
        <v>137</v>
      </c>
      <c r="H110" s="177">
        <v>79.3</v>
      </c>
      <c r="I110" s="178"/>
      <c r="J110" s="179">
        <f>ROUND(I110*H110,2)</f>
        <v>0</v>
      </c>
      <c r="K110" s="175" t="s">
        <v>138</v>
      </c>
      <c r="L110" s="37"/>
      <c r="M110" s="180" t="s">
        <v>21</v>
      </c>
      <c r="N110" s="181" t="s">
        <v>44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6" t="s">
        <v>133</v>
      </c>
      <c r="AT110" s="16" t="s">
        <v>129</v>
      </c>
      <c r="AU110" s="16" t="s">
        <v>83</v>
      </c>
      <c r="AY110" s="16" t="s">
        <v>127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81</v>
      </c>
      <c r="BK110" s="184">
        <f>ROUND(I110*H110,2)</f>
        <v>0</v>
      </c>
      <c r="BL110" s="16" t="s">
        <v>133</v>
      </c>
      <c r="BM110" s="16" t="s">
        <v>581</v>
      </c>
    </row>
    <row r="111" spans="2:65" s="1" customFormat="1" ht="16.5" customHeight="1">
      <c r="B111" s="33"/>
      <c r="C111" s="173" t="s">
        <v>190</v>
      </c>
      <c r="D111" s="173" t="s">
        <v>129</v>
      </c>
      <c r="E111" s="174" t="s">
        <v>582</v>
      </c>
      <c r="F111" s="175" t="s">
        <v>583</v>
      </c>
      <c r="G111" s="176" t="s">
        <v>137</v>
      </c>
      <c r="H111" s="177">
        <v>79.3</v>
      </c>
      <c r="I111" s="178"/>
      <c r="J111" s="179">
        <f>ROUND(I111*H111,2)</f>
        <v>0</v>
      </c>
      <c r="K111" s="175" t="s">
        <v>138</v>
      </c>
      <c r="L111" s="37"/>
      <c r="M111" s="180" t="s">
        <v>21</v>
      </c>
      <c r="N111" s="181" t="s">
        <v>44</v>
      </c>
      <c r="O111" s="59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16" t="s">
        <v>133</v>
      </c>
      <c r="AT111" s="16" t="s">
        <v>129</v>
      </c>
      <c r="AU111" s="16" t="s">
        <v>83</v>
      </c>
      <c r="AY111" s="16" t="s">
        <v>127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81</v>
      </c>
      <c r="BK111" s="184">
        <f>ROUND(I111*H111,2)</f>
        <v>0</v>
      </c>
      <c r="BL111" s="16" t="s">
        <v>133</v>
      </c>
      <c r="BM111" s="16" t="s">
        <v>584</v>
      </c>
    </row>
    <row r="112" spans="2:65" s="1" customFormat="1" ht="22.5" customHeight="1">
      <c r="B112" s="33"/>
      <c r="C112" s="173" t="s">
        <v>246</v>
      </c>
      <c r="D112" s="173" t="s">
        <v>129</v>
      </c>
      <c r="E112" s="174" t="s">
        <v>585</v>
      </c>
      <c r="F112" s="175" t="s">
        <v>586</v>
      </c>
      <c r="G112" s="176" t="s">
        <v>137</v>
      </c>
      <c r="H112" s="177">
        <v>79.3</v>
      </c>
      <c r="I112" s="178"/>
      <c r="J112" s="179">
        <f>ROUND(I112*H112,2)</f>
        <v>0</v>
      </c>
      <c r="K112" s="175" t="s">
        <v>138</v>
      </c>
      <c r="L112" s="37"/>
      <c r="M112" s="180" t="s">
        <v>21</v>
      </c>
      <c r="N112" s="181" t="s">
        <v>44</v>
      </c>
      <c r="O112" s="59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16" t="s">
        <v>133</v>
      </c>
      <c r="AT112" s="16" t="s">
        <v>129</v>
      </c>
      <c r="AU112" s="16" t="s">
        <v>83</v>
      </c>
      <c r="AY112" s="16" t="s">
        <v>127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81</v>
      </c>
      <c r="BK112" s="184">
        <f>ROUND(I112*H112,2)</f>
        <v>0</v>
      </c>
      <c r="BL112" s="16" t="s">
        <v>133</v>
      </c>
      <c r="BM112" s="16" t="s">
        <v>587</v>
      </c>
    </row>
    <row r="113" spans="2:65" s="11" customFormat="1" ht="11.25">
      <c r="B113" s="185"/>
      <c r="C113" s="186"/>
      <c r="D113" s="187" t="s">
        <v>140</v>
      </c>
      <c r="E113" s="188" t="s">
        <v>21</v>
      </c>
      <c r="F113" s="189" t="s">
        <v>588</v>
      </c>
      <c r="G113" s="186"/>
      <c r="H113" s="190">
        <v>79.3</v>
      </c>
      <c r="I113" s="191"/>
      <c r="J113" s="186"/>
      <c r="K113" s="186"/>
      <c r="L113" s="192"/>
      <c r="M113" s="193"/>
      <c r="N113" s="194"/>
      <c r="O113" s="194"/>
      <c r="P113" s="194"/>
      <c r="Q113" s="194"/>
      <c r="R113" s="194"/>
      <c r="S113" s="194"/>
      <c r="T113" s="195"/>
      <c r="AT113" s="196" t="s">
        <v>140</v>
      </c>
      <c r="AU113" s="196" t="s">
        <v>83</v>
      </c>
      <c r="AV113" s="11" t="s">
        <v>83</v>
      </c>
      <c r="AW113" s="11" t="s">
        <v>34</v>
      </c>
      <c r="AX113" s="11" t="s">
        <v>73</v>
      </c>
      <c r="AY113" s="196" t="s">
        <v>127</v>
      </c>
    </row>
    <row r="114" spans="2:65" s="12" customFormat="1" ht="11.25">
      <c r="B114" s="207"/>
      <c r="C114" s="208"/>
      <c r="D114" s="187" t="s">
        <v>140</v>
      </c>
      <c r="E114" s="209" t="s">
        <v>547</v>
      </c>
      <c r="F114" s="210" t="s">
        <v>168</v>
      </c>
      <c r="G114" s="208"/>
      <c r="H114" s="211">
        <v>79.3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140</v>
      </c>
      <c r="AU114" s="217" t="s">
        <v>83</v>
      </c>
      <c r="AV114" s="12" t="s">
        <v>143</v>
      </c>
      <c r="AW114" s="12" t="s">
        <v>34</v>
      </c>
      <c r="AX114" s="12" t="s">
        <v>81</v>
      </c>
      <c r="AY114" s="217" t="s">
        <v>127</v>
      </c>
    </row>
    <row r="115" spans="2:65" s="10" customFormat="1" ht="22.9" customHeight="1">
      <c r="B115" s="157"/>
      <c r="C115" s="158"/>
      <c r="D115" s="159" t="s">
        <v>72</v>
      </c>
      <c r="E115" s="171" t="s">
        <v>151</v>
      </c>
      <c r="F115" s="171" t="s">
        <v>245</v>
      </c>
      <c r="G115" s="158"/>
      <c r="H115" s="158"/>
      <c r="I115" s="161"/>
      <c r="J115" s="172">
        <f>BK115</f>
        <v>0</v>
      </c>
      <c r="K115" s="158"/>
      <c r="L115" s="163"/>
      <c r="M115" s="164"/>
      <c r="N115" s="165"/>
      <c r="O115" s="165"/>
      <c r="P115" s="166">
        <f>SUM(P116:P118)</f>
        <v>0</v>
      </c>
      <c r="Q115" s="165"/>
      <c r="R115" s="166">
        <f>SUM(R116:R118)</f>
        <v>7.9280000000000003E-2</v>
      </c>
      <c r="S115" s="165"/>
      <c r="T115" s="167">
        <f>SUM(T116:T118)</f>
        <v>0.12</v>
      </c>
      <c r="AR115" s="168" t="s">
        <v>81</v>
      </c>
      <c r="AT115" s="169" t="s">
        <v>72</v>
      </c>
      <c r="AU115" s="169" t="s">
        <v>81</v>
      </c>
      <c r="AY115" s="168" t="s">
        <v>127</v>
      </c>
      <c r="BK115" s="170">
        <f>SUM(BK116:BK118)</f>
        <v>0</v>
      </c>
    </row>
    <row r="116" spans="2:65" s="1" customFormat="1" ht="22.5" customHeight="1">
      <c r="B116" s="33"/>
      <c r="C116" s="173" t="s">
        <v>252</v>
      </c>
      <c r="D116" s="173" t="s">
        <v>129</v>
      </c>
      <c r="E116" s="174" t="s">
        <v>589</v>
      </c>
      <c r="F116" s="175" t="s">
        <v>590</v>
      </c>
      <c r="G116" s="176" t="s">
        <v>249</v>
      </c>
      <c r="H116" s="177">
        <v>8</v>
      </c>
      <c r="I116" s="178"/>
      <c r="J116" s="179">
        <f>ROUND(I116*H116,2)</f>
        <v>0</v>
      </c>
      <c r="K116" s="175" t="s">
        <v>138</v>
      </c>
      <c r="L116" s="37"/>
      <c r="M116" s="180" t="s">
        <v>21</v>
      </c>
      <c r="N116" s="181" t="s">
        <v>44</v>
      </c>
      <c r="O116" s="59"/>
      <c r="P116" s="182">
        <f>O116*H116</f>
        <v>0</v>
      </c>
      <c r="Q116" s="182">
        <v>9.9100000000000004E-3</v>
      </c>
      <c r="R116" s="182">
        <f>Q116*H116</f>
        <v>7.9280000000000003E-2</v>
      </c>
      <c r="S116" s="182">
        <v>0</v>
      </c>
      <c r="T116" s="183">
        <f>S116*H116</f>
        <v>0</v>
      </c>
      <c r="AR116" s="16" t="s">
        <v>133</v>
      </c>
      <c r="AT116" s="16" t="s">
        <v>129</v>
      </c>
      <c r="AU116" s="16" t="s">
        <v>83</v>
      </c>
      <c r="AY116" s="16" t="s">
        <v>127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81</v>
      </c>
      <c r="BK116" s="184">
        <f>ROUND(I116*H116,2)</f>
        <v>0</v>
      </c>
      <c r="BL116" s="16" t="s">
        <v>133</v>
      </c>
      <c r="BM116" s="16" t="s">
        <v>591</v>
      </c>
    </row>
    <row r="117" spans="2:65" s="11" customFormat="1" ht="11.25">
      <c r="B117" s="185"/>
      <c r="C117" s="186"/>
      <c r="D117" s="187" t="s">
        <v>140</v>
      </c>
      <c r="E117" s="188" t="s">
        <v>21</v>
      </c>
      <c r="F117" s="189" t="s">
        <v>592</v>
      </c>
      <c r="G117" s="186"/>
      <c r="H117" s="190">
        <v>8</v>
      </c>
      <c r="I117" s="191"/>
      <c r="J117" s="186"/>
      <c r="K117" s="186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140</v>
      </c>
      <c r="AU117" s="196" t="s">
        <v>83</v>
      </c>
      <c r="AV117" s="11" t="s">
        <v>83</v>
      </c>
      <c r="AW117" s="11" t="s">
        <v>34</v>
      </c>
      <c r="AX117" s="11" t="s">
        <v>81</v>
      </c>
      <c r="AY117" s="196" t="s">
        <v>127</v>
      </c>
    </row>
    <row r="118" spans="2:65" s="1" customFormat="1" ht="16.5" customHeight="1">
      <c r="B118" s="33"/>
      <c r="C118" s="173" t="s">
        <v>8</v>
      </c>
      <c r="D118" s="173" t="s">
        <v>129</v>
      </c>
      <c r="E118" s="174" t="s">
        <v>593</v>
      </c>
      <c r="F118" s="175" t="s">
        <v>594</v>
      </c>
      <c r="G118" s="176" t="s">
        <v>249</v>
      </c>
      <c r="H118" s="177">
        <v>8</v>
      </c>
      <c r="I118" s="178"/>
      <c r="J118" s="179">
        <f>ROUND(I118*H118,2)</f>
        <v>0</v>
      </c>
      <c r="K118" s="175" t="s">
        <v>138</v>
      </c>
      <c r="L118" s="37"/>
      <c r="M118" s="180" t="s">
        <v>21</v>
      </c>
      <c r="N118" s="181" t="s">
        <v>44</v>
      </c>
      <c r="O118" s="59"/>
      <c r="P118" s="182">
        <f>O118*H118</f>
        <v>0</v>
      </c>
      <c r="Q118" s="182">
        <v>0</v>
      </c>
      <c r="R118" s="182">
        <f>Q118*H118</f>
        <v>0</v>
      </c>
      <c r="S118" s="182">
        <v>1.4999999999999999E-2</v>
      </c>
      <c r="T118" s="183">
        <f>S118*H118</f>
        <v>0.12</v>
      </c>
      <c r="AR118" s="16" t="s">
        <v>133</v>
      </c>
      <c r="AT118" s="16" t="s">
        <v>129</v>
      </c>
      <c r="AU118" s="16" t="s">
        <v>83</v>
      </c>
      <c r="AY118" s="16" t="s">
        <v>127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81</v>
      </c>
      <c r="BK118" s="184">
        <f>ROUND(I118*H118,2)</f>
        <v>0</v>
      </c>
      <c r="BL118" s="16" t="s">
        <v>133</v>
      </c>
      <c r="BM118" s="16" t="s">
        <v>595</v>
      </c>
    </row>
    <row r="119" spans="2:65" s="10" customFormat="1" ht="22.9" customHeight="1">
      <c r="B119" s="157"/>
      <c r="C119" s="158"/>
      <c r="D119" s="159" t="s">
        <v>72</v>
      </c>
      <c r="E119" s="171" t="s">
        <v>154</v>
      </c>
      <c r="F119" s="171" t="s">
        <v>155</v>
      </c>
      <c r="G119" s="158"/>
      <c r="H119" s="158"/>
      <c r="I119" s="161"/>
      <c r="J119" s="172">
        <f>BK119</f>
        <v>0</v>
      </c>
      <c r="K119" s="158"/>
      <c r="L119" s="163"/>
      <c r="M119" s="164"/>
      <c r="N119" s="165"/>
      <c r="O119" s="165"/>
      <c r="P119" s="166">
        <f>SUM(P120:P132)</f>
        <v>0</v>
      </c>
      <c r="Q119" s="165"/>
      <c r="R119" s="166">
        <f>SUM(R120:R132)</f>
        <v>3.6259400000000004</v>
      </c>
      <c r="S119" s="165"/>
      <c r="T119" s="167">
        <f>SUM(T120:T132)</f>
        <v>0</v>
      </c>
      <c r="AR119" s="168" t="s">
        <v>81</v>
      </c>
      <c r="AT119" s="169" t="s">
        <v>72</v>
      </c>
      <c r="AU119" s="169" t="s">
        <v>81</v>
      </c>
      <c r="AY119" s="168" t="s">
        <v>127</v>
      </c>
      <c r="BK119" s="170">
        <f>SUM(BK120:BK132)</f>
        <v>0</v>
      </c>
    </row>
    <row r="120" spans="2:65" s="1" customFormat="1" ht="16.5" customHeight="1">
      <c r="B120" s="33"/>
      <c r="C120" s="173" t="s">
        <v>261</v>
      </c>
      <c r="D120" s="173" t="s">
        <v>129</v>
      </c>
      <c r="E120" s="174" t="s">
        <v>596</v>
      </c>
      <c r="F120" s="175" t="s">
        <v>597</v>
      </c>
      <c r="G120" s="176" t="s">
        <v>259</v>
      </c>
      <c r="H120" s="177">
        <v>2</v>
      </c>
      <c r="I120" s="178"/>
      <c r="J120" s="179">
        <f t="shared" ref="J120:J125" si="0">ROUND(I120*H120,2)</f>
        <v>0</v>
      </c>
      <c r="K120" s="175" t="s">
        <v>138</v>
      </c>
      <c r="L120" s="37"/>
      <c r="M120" s="180" t="s">
        <v>21</v>
      </c>
      <c r="N120" s="181" t="s">
        <v>44</v>
      </c>
      <c r="O120" s="59"/>
      <c r="P120" s="182">
        <f t="shared" ref="P120:P125" si="1">O120*H120</f>
        <v>0</v>
      </c>
      <c r="Q120" s="182">
        <v>1.0000000000000001E-5</v>
      </c>
      <c r="R120" s="182">
        <f t="shared" ref="R120:R125" si="2">Q120*H120</f>
        <v>2.0000000000000002E-5</v>
      </c>
      <c r="S120" s="182">
        <v>0</v>
      </c>
      <c r="T120" s="183">
        <f t="shared" ref="T120:T125" si="3">S120*H120</f>
        <v>0</v>
      </c>
      <c r="AR120" s="16" t="s">
        <v>133</v>
      </c>
      <c r="AT120" s="16" t="s">
        <v>129</v>
      </c>
      <c r="AU120" s="16" t="s">
        <v>83</v>
      </c>
      <c r="AY120" s="16" t="s">
        <v>127</v>
      </c>
      <c r="BE120" s="184">
        <f t="shared" ref="BE120:BE125" si="4">IF(N120="základní",J120,0)</f>
        <v>0</v>
      </c>
      <c r="BF120" s="184">
        <f t="shared" ref="BF120:BF125" si="5">IF(N120="snížená",J120,0)</f>
        <v>0</v>
      </c>
      <c r="BG120" s="184">
        <f t="shared" ref="BG120:BG125" si="6">IF(N120="zákl. přenesená",J120,0)</f>
        <v>0</v>
      </c>
      <c r="BH120" s="184">
        <f t="shared" ref="BH120:BH125" si="7">IF(N120="sníž. přenesená",J120,0)</f>
        <v>0</v>
      </c>
      <c r="BI120" s="184">
        <f t="shared" ref="BI120:BI125" si="8">IF(N120="nulová",J120,0)</f>
        <v>0</v>
      </c>
      <c r="BJ120" s="16" t="s">
        <v>81</v>
      </c>
      <c r="BK120" s="184">
        <f t="shared" ref="BK120:BK125" si="9">ROUND(I120*H120,2)</f>
        <v>0</v>
      </c>
      <c r="BL120" s="16" t="s">
        <v>133</v>
      </c>
      <c r="BM120" s="16" t="s">
        <v>598</v>
      </c>
    </row>
    <row r="121" spans="2:65" s="1" customFormat="1" ht="16.5" customHeight="1">
      <c r="B121" s="33"/>
      <c r="C121" s="197" t="s">
        <v>267</v>
      </c>
      <c r="D121" s="197" t="s">
        <v>148</v>
      </c>
      <c r="E121" s="198" t="s">
        <v>599</v>
      </c>
      <c r="F121" s="199" t="s">
        <v>600</v>
      </c>
      <c r="G121" s="200" t="s">
        <v>259</v>
      </c>
      <c r="H121" s="201">
        <v>2</v>
      </c>
      <c r="I121" s="202"/>
      <c r="J121" s="203">
        <f t="shared" si="0"/>
        <v>0</v>
      </c>
      <c r="K121" s="199" t="s">
        <v>21</v>
      </c>
      <c r="L121" s="204"/>
      <c r="M121" s="205" t="s">
        <v>21</v>
      </c>
      <c r="N121" s="206" t="s">
        <v>44</v>
      </c>
      <c r="O121" s="59"/>
      <c r="P121" s="182">
        <f t="shared" si="1"/>
        <v>0</v>
      </c>
      <c r="Q121" s="182">
        <v>5.0000000000000001E-3</v>
      </c>
      <c r="R121" s="182">
        <f t="shared" si="2"/>
        <v>0.01</v>
      </c>
      <c r="S121" s="182">
        <v>0</v>
      </c>
      <c r="T121" s="183">
        <f t="shared" si="3"/>
        <v>0</v>
      </c>
      <c r="AR121" s="16" t="s">
        <v>151</v>
      </c>
      <c r="AT121" s="16" t="s">
        <v>148</v>
      </c>
      <c r="AU121" s="16" t="s">
        <v>83</v>
      </c>
      <c r="AY121" s="16" t="s">
        <v>127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16" t="s">
        <v>81</v>
      </c>
      <c r="BK121" s="184">
        <f t="shared" si="9"/>
        <v>0</v>
      </c>
      <c r="BL121" s="16" t="s">
        <v>133</v>
      </c>
      <c r="BM121" s="16" t="s">
        <v>601</v>
      </c>
    </row>
    <row r="122" spans="2:65" s="1" customFormat="1" ht="16.5" customHeight="1">
      <c r="B122" s="33"/>
      <c r="C122" s="173" t="s">
        <v>272</v>
      </c>
      <c r="D122" s="173" t="s">
        <v>129</v>
      </c>
      <c r="E122" s="174" t="s">
        <v>602</v>
      </c>
      <c r="F122" s="175" t="s">
        <v>603</v>
      </c>
      <c r="G122" s="176" t="s">
        <v>259</v>
      </c>
      <c r="H122" s="177">
        <v>2</v>
      </c>
      <c r="I122" s="178"/>
      <c r="J122" s="179">
        <f t="shared" si="0"/>
        <v>0</v>
      </c>
      <c r="K122" s="175" t="s">
        <v>138</v>
      </c>
      <c r="L122" s="37"/>
      <c r="M122" s="180" t="s">
        <v>21</v>
      </c>
      <c r="N122" s="181" t="s">
        <v>44</v>
      </c>
      <c r="O122" s="59"/>
      <c r="P122" s="182">
        <f t="shared" si="1"/>
        <v>0</v>
      </c>
      <c r="Q122" s="182">
        <v>0.10940999999999999</v>
      </c>
      <c r="R122" s="182">
        <f t="shared" si="2"/>
        <v>0.21881999999999999</v>
      </c>
      <c r="S122" s="182">
        <v>0</v>
      </c>
      <c r="T122" s="183">
        <f t="shared" si="3"/>
        <v>0</v>
      </c>
      <c r="AR122" s="16" t="s">
        <v>133</v>
      </c>
      <c r="AT122" s="16" t="s">
        <v>129</v>
      </c>
      <c r="AU122" s="16" t="s">
        <v>83</v>
      </c>
      <c r="AY122" s="16" t="s">
        <v>127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16" t="s">
        <v>81</v>
      </c>
      <c r="BK122" s="184">
        <f t="shared" si="9"/>
        <v>0</v>
      </c>
      <c r="BL122" s="16" t="s">
        <v>133</v>
      </c>
      <c r="BM122" s="16" t="s">
        <v>604</v>
      </c>
    </row>
    <row r="123" spans="2:65" s="1" customFormat="1" ht="16.5" customHeight="1">
      <c r="B123" s="33"/>
      <c r="C123" s="197" t="s">
        <v>274</v>
      </c>
      <c r="D123" s="197" t="s">
        <v>148</v>
      </c>
      <c r="E123" s="198" t="s">
        <v>605</v>
      </c>
      <c r="F123" s="199" t="s">
        <v>606</v>
      </c>
      <c r="G123" s="200" t="s">
        <v>259</v>
      </c>
      <c r="H123" s="201">
        <v>2</v>
      </c>
      <c r="I123" s="202"/>
      <c r="J123" s="203">
        <f t="shared" si="0"/>
        <v>0</v>
      </c>
      <c r="K123" s="199" t="s">
        <v>138</v>
      </c>
      <c r="L123" s="204"/>
      <c r="M123" s="205" t="s">
        <v>21</v>
      </c>
      <c r="N123" s="206" t="s">
        <v>44</v>
      </c>
      <c r="O123" s="59"/>
      <c r="P123" s="182">
        <f t="shared" si="1"/>
        <v>0</v>
      </c>
      <c r="Q123" s="182">
        <v>6.4999999999999997E-3</v>
      </c>
      <c r="R123" s="182">
        <f t="shared" si="2"/>
        <v>1.2999999999999999E-2</v>
      </c>
      <c r="S123" s="182">
        <v>0</v>
      </c>
      <c r="T123" s="183">
        <f t="shared" si="3"/>
        <v>0</v>
      </c>
      <c r="AR123" s="16" t="s">
        <v>151</v>
      </c>
      <c r="AT123" s="16" t="s">
        <v>148</v>
      </c>
      <c r="AU123" s="16" t="s">
        <v>83</v>
      </c>
      <c r="AY123" s="16" t="s">
        <v>127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16" t="s">
        <v>81</v>
      </c>
      <c r="BK123" s="184">
        <f t="shared" si="9"/>
        <v>0</v>
      </c>
      <c r="BL123" s="16" t="s">
        <v>133</v>
      </c>
      <c r="BM123" s="16" t="s">
        <v>607</v>
      </c>
    </row>
    <row r="124" spans="2:65" s="1" customFormat="1" ht="16.5" customHeight="1">
      <c r="B124" s="33"/>
      <c r="C124" s="197" t="s">
        <v>278</v>
      </c>
      <c r="D124" s="197" t="s">
        <v>148</v>
      </c>
      <c r="E124" s="198" t="s">
        <v>608</v>
      </c>
      <c r="F124" s="199" t="s">
        <v>609</v>
      </c>
      <c r="G124" s="200" t="s">
        <v>259</v>
      </c>
      <c r="H124" s="201">
        <v>2</v>
      </c>
      <c r="I124" s="202"/>
      <c r="J124" s="203">
        <f t="shared" si="0"/>
        <v>0</v>
      </c>
      <c r="K124" s="199" t="s">
        <v>138</v>
      </c>
      <c r="L124" s="204"/>
      <c r="M124" s="205" t="s">
        <v>21</v>
      </c>
      <c r="N124" s="206" t="s">
        <v>44</v>
      </c>
      <c r="O124" s="59"/>
      <c r="P124" s="182">
        <f t="shared" si="1"/>
        <v>0</v>
      </c>
      <c r="Q124" s="182">
        <v>1.4999999999999999E-4</v>
      </c>
      <c r="R124" s="182">
        <f t="shared" si="2"/>
        <v>2.9999999999999997E-4</v>
      </c>
      <c r="S124" s="182">
        <v>0</v>
      </c>
      <c r="T124" s="183">
        <f t="shared" si="3"/>
        <v>0</v>
      </c>
      <c r="AR124" s="16" t="s">
        <v>151</v>
      </c>
      <c r="AT124" s="16" t="s">
        <v>148</v>
      </c>
      <c r="AU124" s="16" t="s">
        <v>83</v>
      </c>
      <c r="AY124" s="16" t="s">
        <v>127</v>
      </c>
      <c r="BE124" s="184">
        <f t="shared" si="4"/>
        <v>0</v>
      </c>
      <c r="BF124" s="184">
        <f t="shared" si="5"/>
        <v>0</v>
      </c>
      <c r="BG124" s="184">
        <f t="shared" si="6"/>
        <v>0</v>
      </c>
      <c r="BH124" s="184">
        <f t="shared" si="7"/>
        <v>0</v>
      </c>
      <c r="BI124" s="184">
        <f t="shared" si="8"/>
        <v>0</v>
      </c>
      <c r="BJ124" s="16" t="s">
        <v>81</v>
      </c>
      <c r="BK124" s="184">
        <f t="shared" si="9"/>
        <v>0</v>
      </c>
      <c r="BL124" s="16" t="s">
        <v>133</v>
      </c>
      <c r="BM124" s="16" t="s">
        <v>610</v>
      </c>
    </row>
    <row r="125" spans="2:65" s="1" customFormat="1" ht="22.5" customHeight="1">
      <c r="B125" s="33"/>
      <c r="C125" s="173" t="s">
        <v>7</v>
      </c>
      <c r="D125" s="173" t="s">
        <v>129</v>
      </c>
      <c r="E125" s="174" t="s">
        <v>611</v>
      </c>
      <c r="F125" s="175" t="s">
        <v>612</v>
      </c>
      <c r="G125" s="176" t="s">
        <v>249</v>
      </c>
      <c r="H125" s="177">
        <v>16</v>
      </c>
      <c r="I125" s="178"/>
      <c r="J125" s="179">
        <f t="shared" si="0"/>
        <v>0</v>
      </c>
      <c r="K125" s="175" t="s">
        <v>138</v>
      </c>
      <c r="L125" s="37"/>
      <c r="M125" s="180" t="s">
        <v>21</v>
      </c>
      <c r="N125" s="181" t="s">
        <v>44</v>
      </c>
      <c r="O125" s="59"/>
      <c r="P125" s="182">
        <f t="shared" si="1"/>
        <v>0</v>
      </c>
      <c r="Q125" s="182">
        <v>0.1295</v>
      </c>
      <c r="R125" s="182">
        <f t="shared" si="2"/>
        <v>2.0720000000000001</v>
      </c>
      <c r="S125" s="182">
        <v>0</v>
      </c>
      <c r="T125" s="183">
        <f t="shared" si="3"/>
        <v>0</v>
      </c>
      <c r="AR125" s="16" t="s">
        <v>133</v>
      </c>
      <c r="AT125" s="16" t="s">
        <v>129</v>
      </c>
      <c r="AU125" s="16" t="s">
        <v>83</v>
      </c>
      <c r="AY125" s="16" t="s">
        <v>127</v>
      </c>
      <c r="BE125" s="184">
        <f t="shared" si="4"/>
        <v>0</v>
      </c>
      <c r="BF125" s="184">
        <f t="shared" si="5"/>
        <v>0</v>
      </c>
      <c r="BG125" s="184">
        <f t="shared" si="6"/>
        <v>0</v>
      </c>
      <c r="BH125" s="184">
        <f t="shared" si="7"/>
        <v>0</v>
      </c>
      <c r="BI125" s="184">
        <f t="shared" si="8"/>
        <v>0</v>
      </c>
      <c r="BJ125" s="16" t="s">
        <v>81</v>
      </c>
      <c r="BK125" s="184">
        <f t="shared" si="9"/>
        <v>0</v>
      </c>
      <c r="BL125" s="16" t="s">
        <v>133</v>
      </c>
      <c r="BM125" s="16" t="s">
        <v>613</v>
      </c>
    </row>
    <row r="126" spans="2:65" s="11" customFormat="1" ht="11.25">
      <c r="B126" s="185"/>
      <c r="C126" s="186"/>
      <c r="D126" s="187" t="s">
        <v>140</v>
      </c>
      <c r="E126" s="188" t="s">
        <v>21</v>
      </c>
      <c r="F126" s="189" t="s">
        <v>614</v>
      </c>
      <c r="G126" s="186"/>
      <c r="H126" s="190">
        <v>16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140</v>
      </c>
      <c r="AU126" s="196" t="s">
        <v>83</v>
      </c>
      <c r="AV126" s="11" t="s">
        <v>83</v>
      </c>
      <c r="AW126" s="11" t="s">
        <v>34</v>
      </c>
      <c r="AX126" s="11" t="s">
        <v>81</v>
      </c>
      <c r="AY126" s="196" t="s">
        <v>127</v>
      </c>
    </row>
    <row r="127" spans="2:65" s="1" customFormat="1" ht="16.5" customHeight="1">
      <c r="B127" s="33"/>
      <c r="C127" s="197" t="s">
        <v>378</v>
      </c>
      <c r="D127" s="197" t="s">
        <v>148</v>
      </c>
      <c r="E127" s="198" t="s">
        <v>615</v>
      </c>
      <c r="F127" s="199" t="s">
        <v>616</v>
      </c>
      <c r="G127" s="200" t="s">
        <v>249</v>
      </c>
      <c r="H127" s="201">
        <v>11</v>
      </c>
      <c r="I127" s="202"/>
      <c r="J127" s="203">
        <f>ROUND(I127*H127,2)</f>
        <v>0</v>
      </c>
      <c r="K127" s="199" t="s">
        <v>138</v>
      </c>
      <c r="L127" s="204"/>
      <c r="M127" s="205" t="s">
        <v>21</v>
      </c>
      <c r="N127" s="206" t="s">
        <v>44</v>
      </c>
      <c r="O127" s="59"/>
      <c r="P127" s="182">
        <f>O127*H127</f>
        <v>0</v>
      </c>
      <c r="Q127" s="182">
        <v>8.5000000000000006E-2</v>
      </c>
      <c r="R127" s="182">
        <f>Q127*H127</f>
        <v>0.93500000000000005</v>
      </c>
      <c r="S127" s="182">
        <v>0</v>
      </c>
      <c r="T127" s="183">
        <f>S127*H127</f>
        <v>0</v>
      </c>
      <c r="AR127" s="16" t="s">
        <v>151</v>
      </c>
      <c r="AT127" s="16" t="s">
        <v>148</v>
      </c>
      <c r="AU127" s="16" t="s">
        <v>83</v>
      </c>
      <c r="AY127" s="16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81</v>
      </c>
      <c r="BK127" s="184">
        <f>ROUND(I127*H127,2)</f>
        <v>0</v>
      </c>
      <c r="BL127" s="16" t="s">
        <v>133</v>
      </c>
      <c r="BM127" s="16" t="s">
        <v>617</v>
      </c>
    </row>
    <row r="128" spans="2:65" s="11" customFormat="1" ht="11.25">
      <c r="B128" s="185"/>
      <c r="C128" s="186"/>
      <c r="D128" s="187" t="s">
        <v>140</v>
      </c>
      <c r="E128" s="188" t="s">
        <v>21</v>
      </c>
      <c r="F128" s="189" t="s">
        <v>618</v>
      </c>
      <c r="G128" s="186"/>
      <c r="H128" s="190">
        <v>11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140</v>
      </c>
      <c r="AU128" s="196" t="s">
        <v>83</v>
      </c>
      <c r="AV128" s="11" t="s">
        <v>83</v>
      </c>
      <c r="AW128" s="11" t="s">
        <v>34</v>
      </c>
      <c r="AX128" s="11" t="s">
        <v>81</v>
      </c>
      <c r="AY128" s="196" t="s">
        <v>127</v>
      </c>
    </row>
    <row r="129" spans="2:65" s="1" customFormat="1" ht="16.5" customHeight="1">
      <c r="B129" s="33"/>
      <c r="C129" s="197" t="s">
        <v>382</v>
      </c>
      <c r="D129" s="197" t="s">
        <v>148</v>
      </c>
      <c r="E129" s="198" t="s">
        <v>619</v>
      </c>
      <c r="F129" s="199" t="s">
        <v>620</v>
      </c>
      <c r="G129" s="200" t="s">
        <v>249</v>
      </c>
      <c r="H129" s="201">
        <v>1</v>
      </c>
      <c r="I129" s="202"/>
      <c r="J129" s="203">
        <f>ROUND(I129*H129,2)</f>
        <v>0</v>
      </c>
      <c r="K129" s="199" t="s">
        <v>138</v>
      </c>
      <c r="L129" s="204"/>
      <c r="M129" s="205" t="s">
        <v>21</v>
      </c>
      <c r="N129" s="206" t="s">
        <v>44</v>
      </c>
      <c r="O129" s="59"/>
      <c r="P129" s="182">
        <f>O129*H129</f>
        <v>0</v>
      </c>
      <c r="Q129" s="182">
        <v>6.4000000000000001E-2</v>
      </c>
      <c r="R129" s="182">
        <f>Q129*H129</f>
        <v>6.4000000000000001E-2</v>
      </c>
      <c r="S129" s="182">
        <v>0</v>
      </c>
      <c r="T129" s="183">
        <f>S129*H129</f>
        <v>0</v>
      </c>
      <c r="AR129" s="16" t="s">
        <v>151</v>
      </c>
      <c r="AT129" s="16" t="s">
        <v>148</v>
      </c>
      <c r="AU129" s="16" t="s">
        <v>83</v>
      </c>
      <c r="AY129" s="16" t="s">
        <v>127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81</v>
      </c>
      <c r="BK129" s="184">
        <f>ROUND(I129*H129,2)</f>
        <v>0</v>
      </c>
      <c r="BL129" s="16" t="s">
        <v>133</v>
      </c>
      <c r="BM129" s="16" t="s">
        <v>621</v>
      </c>
    </row>
    <row r="130" spans="2:65" s="1" customFormat="1" ht="16.5" customHeight="1">
      <c r="B130" s="33"/>
      <c r="C130" s="197" t="s">
        <v>386</v>
      </c>
      <c r="D130" s="197" t="s">
        <v>148</v>
      </c>
      <c r="E130" s="198" t="s">
        <v>622</v>
      </c>
      <c r="F130" s="199" t="s">
        <v>623</v>
      </c>
      <c r="G130" s="200" t="s">
        <v>249</v>
      </c>
      <c r="H130" s="201">
        <v>4</v>
      </c>
      <c r="I130" s="202"/>
      <c r="J130" s="203">
        <f>ROUND(I130*H130,2)</f>
        <v>0</v>
      </c>
      <c r="K130" s="199" t="s">
        <v>138</v>
      </c>
      <c r="L130" s="204"/>
      <c r="M130" s="205" t="s">
        <v>21</v>
      </c>
      <c r="N130" s="206" t="s">
        <v>44</v>
      </c>
      <c r="O130" s="59"/>
      <c r="P130" s="182">
        <f>O130*H130</f>
        <v>0</v>
      </c>
      <c r="Q130" s="182">
        <v>7.8200000000000006E-2</v>
      </c>
      <c r="R130" s="182">
        <f>Q130*H130</f>
        <v>0.31280000000000002</v>
      </c>
      <c r="S130" s="182">
        <v>0</v>
      </c>
      <c r="T130" s="183">
        <f>S130*H130</f>
        <v>0</v>
      </c>
      <c r="AR130" s="16" t="s">
        <v>151</v>
      </c>
      <c r="AT130" s="16" t="s">
        <v>148</v>
      </c>
      <c r="AU130" s="16" t="s">
        <v>83</v>
      </c>
      <c r="AY130" s="16" t="s">
        <v>127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81</v>
      </c>
      <c r="BK130" s="184">
        <f>ROUND(I130*H130,2)</f>
        <v>0</v>
      </c>
      <c r="BL130" s="16" t="s">
        <v>133</v>
      </c>
      <c r="BM130" s="16" t="s">
        <v>624</v>
      </c>
    </row>
    <row r="131" spans="2:65" s="11" customFormat="1" ht="11.25">
      <c r="B131" s="185"/>
      <c r="C131" s="186"/>
      <c r="D131" s="187" t="s">
        <v>140</v>
      </c>
      <c r="E131" s="188" t="s">
        <v>21</v>
      </c>
      <c r="F131" s="189" t="s">
        <v>625</v>
      </c>
      <c r="G131" s="186"/>
      <c r="H131" s="190">
        <v>4</v>
      </c>
      <c r="I131" s="191"/>
      <c r="J131" s="186"/>
      <c r="K131" s="186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140</v>
      </c>
      <c r="AU131" s="196" t="s">
        <v>83</v>
      </c>
      <c r="AV131" s="11" t="s">
        <v>83</v>
      </c>
      <c r="AW131" s="11" t="s">
        <v>34</v>
      </c>
      <c r="AX131" s="11" t="s">
        <v>81</v>
      </c>
      <c r="AY131" s="196" t="s">
        <v>127</v>
      </c>
    </row>
    <row r="132" spans="2:65" s="1" customFormat="1" ht="16.5" customHeight="1">
      <c r="B132" s="33"/>
      <c r="C132" s="173" t="s">
        <v>390</v>
      </c>
      <c r="D132" s="173" t="s">
        <v>129</v>
      </c>
      <c r="E132" s="174" t="s">
        <v>626</v>
      </c>
      <c r="F132" s="175" t="s">
        <v>627</v>
      </c>
      <c r="G132" s="176" t="s">
        <v>249</v>
      </c>
      <c r="H132" s="177">
        <v>4</v>
      </c>
      <c r="I132" s="178"/>
      <c r="J132" s="179">
        <f>ROUND(I132*H132,2)</f>
        <v>0</v>
      </c>
      <c r="K132" s="175" t="s">
        <v>138</v>
      </c>
      <c r="L132" s="37"/>
      <c r="M132" s="180" t="s">
        <v>21</v>
      </c>
      <c r="N132" s="181" t="s">
        <v>44</v>
      </c>
      <c r="O132" s="59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16" t="s">
        <v>133</v>
      </c>
      <c r="AT132" s="16" t="s">
        <v>129</v>
      </c>
      <c r="AU132" s="16" t="s">
        <v>83</v>
      </c>
      <c r="AY132" s="16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81</v>
      </c>
      <c r="BK132" s="184">
        <f>ROUND(I132*H132,2)</f>
        <v>0</v>
      </c>
      <c r="BL132" s="16" t="s">
        <v>133</v>
      </c>
      <c r="BM132" s="16" t="s">
        <v>628</v>
      </c>
    </row>
    <row r="133" spans="2:65" s="10" customFormat="1" ht="22.9" customHeight="1">
      <c r="B133" s="157"/>
      <c r="C133" s="158"/>
      <c r="D133" s="159" t="s">
        <v>72</v>
      </c>
      <c r="E133" s="171" t="s">
        <v>169</v>
      </c>
      <c r="F133" s="171" t="s">
        <v>170</v>
      </c>
      <c r="G133" s="158"/>
      <c r="H133" s="158"/>
      <c r="I133" s="161"/>
      <c r="J133" s="172">
        <f>BK133</f>
        <v>0</v>
      </c>
      <c r="K133" s="158"/>
      <c r="L133" s="163"/>
      <c r="M133" s="164"/>
      <c r="N133" s="165"/>
      <c r="O133" s="165"/>
      <c r="P133" s="166">
        <f>SUM(P134:P140)</f>
        <v>0</v>
      </c>
      <c r="Q133" s="165"/>
      <c r="R133" s="166">
        <f>SUM(R134:R140)</f>
        <v>0</v>
      </c>
      <c r="S133" s="165"/>
      <c r="T133" s="167">
        <f>SUM(T134:T140)</f>
        <v>0</v>
      </c>
      <c r="AR133" s="168" t="s">
        <v>81</v>
      </c>
      <c r="AT133" s="169" t="s">
        <v>72</v>
      </c>
      <c r="AU133" s="169" t="s">
        <v>81</v>
      </c>
      <c r="AY133" s="168" t="s">
        <v>127</v>
      </c>
      <c r="BK133" s="170">
        <f>SUM(BK134:BK140)</f>
        <v>0</v>
      </c>
    </row>
    <row r="134" spans="2:65" s="1" customFormat="1" ht="16.5" customHeight="1">
      <c r="B134" s="33"/>
      <c r="C134" s="173" t="s">
        <v>496</v>
      </c>
      <c r="D134" s="173" t="s">
        <v>129</v>
      </c>
      <c r="E134" s="174" t="s">
        <v>262</v>
      </c>
      <c r="F134" s="175" t="s">
        <v>263</v>
      </c>
      <c r="G134" s="176" t="s">
        <v>174</v>
      </c>
      <c r="H134" s="177">
        <v>14.432</v>
      </c>
      <c r="I134" s="178"/>
      <c r="J134" s="179">
        <f>ROUND(I134*H134,2)</f>
        <v>0</v>
      </c>
      <c r="K134" s="175" t="s">
        <v>21</v>
      </c>
      <c r="L134" s="37"/>
      <c r="M134" s="180" t="s">
        <v>21</v>
      </c>
      <c r="N134" s="181" t="s">
        <v>44</v>
      </c>
      <c r="O134" s="59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6" t="s">
        <v>133</v>
      </c>
      <c r="AT134" s="16" t="s">
        <v>129</v>
      </c>
      <c r="AU134" s="16" t="s">
        <v>83</v>
      </c>
      <c r="AY134" s="16" t="s">
        <v>127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81</v>
      </c>
      <c r="BK134" s="184">
        <f>ROUND(I134*H134,2)</f>
        <v>0</v>
      </c>
      <c r="BL134" s="16" t="s">
        <v>133</v>
      </c>
      <c r="BM134" s="16" t="s">
        <v>629</v>
      </c>
    </row>
    <row r="135" spans="2:65" s="11" customFormat="1" ht="11.25">
      <c r="B135" s="185"/>
      <c r="C135" s="186"/>
      <c r="D135" s="187" t="s">
        <v>140</v>
      </c>
      <c r="E135" s="188" t="s">
        <v>21</v>
      </c>
      <c r="F135" s="189" t="s">
        <v>265</v>
      </c>
      <c r="G135" s="186"/>
      <c r="H135" s="190">
        <v>30.352</v>
      </c>
      <c r="I135" s="191"/>
      <c r="J135" s="186"/>
      <c r="K135" s="186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140</v>
      </c>
      <c r="AU135" s="196" t="s">
        <v>83</v>
      </c>
      <c r="AV135" s="11" t="s">
        <v>83</v>
      </c>
      <c r="AW135" s="11" t="s">
        <v>34</v>
      </c>
      <c r="AX135" s="11" t="s">
        <v>73</v>
      </c>
      <c r="AY135" s="196" t="s">
        <v>127</v>
      </c>
    </row>
    <row r="136" spans="2:65" s="11" customFormat="1" ht="11.25">
      <c r="B136" s="185"/>
      <c r="C136" s="186"/>
      <c r="D136" s="187" t="s">
        <v>140</v>
      </c>
      <c r="E136" s="188" t="s">
        <v>21</v>
      </c>
      <c r="F136" s="189" t="s">
        <v>266</v>
      </c>
      <c r="G136" s="186"/>
      <c r="H136" s="190">
        <v>-15.92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140</v>
      </c>
      <c r="AU136" s="196" t="s">
        <v>83</v>
      </c>
      <c r="AV136" s="11" t="s">
        <v>83</v>
      </c>
      <c r="AW136" s="11" t="s">
        <v>34</v>
      </c>
      <c r="AX136" s="11" t="s">
        <v>73</v>
      </c>
      <c r="AY136" s="196" t="s">
        <v>127</v>
      </c>
    </row>
    <row r="137" spans="2:65" s="12" customFormat="1" ht="11.25">
      <c r="B137" s="207"/>
      <c r="C137" s="208"/>
      <c r="D137" s="187" t="s">
        <v>140</v>
      </c>
      <c r="E137" s="209" t="s">
        <v>21</v>
      </c>
      <c r="F137" s="210" t="s">
        <v>168</v>
      </c>
      <c r="G137" s="208"/>
      <c r="H137" s="211">
        <v>14.432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140</v>
      </c>
      <c r="AU137" s="217" t="s">
        <v>83</v>
      </c>
      <c r="AV137" s="12" t="s">
        <v>143</v>
      </c>
      <c r="AW137" s="12" t="s">
        <v>34</v>
      </c>
      <c r="AX137" s="12" t="s">
        <v>81</v>
      </c>
      <c r="AY137" s="217" t="s">
        <v>127</v>
      </c>
    </row>
    <row r="138" spans="2:65" s="1" customFormat="1" ht="22.5" customHeight="1">
      <c r="B138" s="33"/>
      <c r="C138" s="173" t="s">
        <v>501</v>
      </c>
      <c r="D138" s="173" t="s">
        <v>129</v>
      </c>
      <c r="E138" s="174" t="s">
        <v>268</v>
      </c>
      <c r="F138" s="175" t="s">
        <v>269</v>
      </c>
      <c r="G138" s="176" t="s">
        <v>174</v>
      </c>
      <c r="H138" s="177">
        <v>86.591999999999999</v>
      </c>
      <c r="I138" s="178"/>
      <c r="J138" s="179">
        <f>ROUND(I138*H138,2)</f>
        <v>0</v>
      </c>
      <c r="K138" s="175" t="s">
        <v>21</v>
      </c>
      <c r="L138" s="37"/>
      <c r="M138" s="180" t="s">
        <v>21</v>
      </c>
      <c r="N138" s="181" t="s">
        <v>44</v>
      </c>
      <c r="O138" s="59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16" t="s">
        <v>133</v>
      </c>
      <c r="AT138" s="16" t="s">
        <v>129</v>
      </c>
      <c r="AU138" s="16" t="s">
        <v>83</v>
      </c>
      <c r="AY138" s="16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81</v>
      </c>
      <c r="BK138" s="184">
        <f>ROUND(I138*H138,2)</f>
        <v>0</v>
      </c>
      <c r="BL138" s="16" t="s">
        <v>133</v>
      </c>
      <c r="BM138" s="16" t="s">
        <v>630</v>
      </c>
    </row>
    <row r="139" spans="2:65" s="11" customFormat="1" ht="11.25">
      <c r="B139" s="185"/>
      <c r="C139" s="186"/>
      <c r="D139" s="187" t="s">
        <v>140</v>
      </c>
      <c r="E139" s="188" t="s">
        <v>21</v>
      </c>
      <c r="F139" s="189" t="s">
        <v>271</v>
      </c>
      <c r="G139" s="186"/>
      <c r="H139" s="190">
        <v>86.591999999999999</v>
      </c>
      <c r="I139" s="191"/>
      <c r="J139" s="186"/>
      <c r="K139" s="186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140</v>
      </c>
      <c r="AU139" s="196" t="s">
        <v>83</v>
      </c>
      <c r="AV139" s="11" t="s">
        <v>83</v>
      </c>
      <c r="AW139" s="11" t="s">
        <v>34</v>
      </c>
      <c r="AX139" s="11" t="s">
        <v>81</v>
      </c>
      <c r="AY139" s="196" t="s">
        <v>127</v>
      </c>
    </row>
    <row r="140" spans="2:65" s="1" customFormat="1" ht="22.5" customHeight="1">
      <c r="B140" s="33"/>
      <c r="C140" s="173" t="s">
        <v>506</v>
      </c>
      <c r="D140" s="173" t="s">
        <v>129</v>
      </c>
      <c r="E140" s="174" t="s">
        <v>191</v>
      </c>
      <c r="F140" s="175" t="s">
        <v>192</v>
      </c>
      <c r="G140" s="176" t="s">
        <v>174</v>
      </c>
      <c r="H140" s="177">
        <v>14.432</v>
      </c>
      <c r="I140" s="178"/>
      <c r="J140" s="179">
        <f>ROUND(I140*H140,2)</f>
        <v>0</v>
      </c>
      <c r="K140" s="175" t="s">
        <v>21</v>
      </c>
      <c r="L140" s="37"/>
      <c r="M140" s="180" t="s">
        <v>21</v>
      </c>
      <c r="N140" s="181" t="s">
        <v>44</v>
      </c>
      <c r="O140" s="59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AR140" s="16" t="s">
        <v>133</v>
      </c>
      <c r="AT140" s="16" t="s">
        <v>129</v>
      </c>
      <c r="AU140" s="16" t="s">
        <v>83</v>
      </c>
      <c r="AY140" s="16" t="s">
        <v>127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6" t="s">
        <v>81</v>
      </c>
      <c r="BK140" s="184">
        <f>ROUND(I140*H140,2)</f>
        <v>0</v>
      </c>
      <c r="BL140" s="16" t="s">
        <v>133</v>
      </c>
      <c r="BM140" s="16" t="s">
        <v>631</v>
      </c>
    </row>
    <row r="141" spans="2:65" s="10" customFormat="1" ht="22.9" customHeight="1">
      <c r="B141" s="157"/>
      <c r="C141" s="158"/>
      <c r="D141" s="159" t="s">
        <v>72</v>
      </c>
      <c r="E141" s="171" t="s">
        <v>331</v>
      </c>
      <c r="F141" s="171" t="s">
        <v>332</v>
      </c>
      <c r="G141" s="158"/>
      <c r="H141" s="158"/>
      <c r="I141" s="161"/>
      <c r="J141" s="172">
        <f>BK141</f>
        <v>0</v>
      </c>
      <c r="K141" s="158"/>
      <c r="L141" s="163"/>
      <c r="M141" s="164"/>
      <c r="N141" s="165"/>
      <c r="O141" s="165"/>
      <c r="P141" s="166">
        <f>P142</f>
        <v>0</v>
      </c>
      <c r="Q141" s="165"/>
      <c r="R141" s="166">
        <f>R142</f>
        <v>0</v>
      </c>
      <c r="S141" s="165"/>
      <c r="T141" s="167">
        <f>T142</f>
        <v>0</v>
      </c>
      <c r="AR141" s="168" t="s">
        <v>81</v>
      </c>
      <c r="AT141" s="169" t="s">
        <v>72</v>
      </c>
      <c r="AU141" s="169" t="s">
        <v>81</v>
      </c>
      <c r="AY141" s="168" t="s">
        <v>127</v>
      </c>
      <c r="BK141" s="170">
        <f>BK142</f>
        <v>0</v>
      </c>
    </row>
    <row r="142" spans="2:65" s="1" customFormat="1" ht="22.5" customHeight="1">
      <c r="B142" s="33"/>
      <c r="C142" s="173" t="s">
        <v>511</v>
      </c>
      <c r="D142" s="173" t="s">
        <v>129</v>
      </c>
      <c r="E142" s="174" t="s">
        <v>632</v>
      </c>
      <c r="F142" s="175" t="s">
        <v>633</v>
      </c>
      <c r="G142" s="176" t="s">
        <v>174</v>
      </c>
      <c r="H142" s="177">
        <v>11.222</v>
      </c>
      <c r="I142" s="178"/>
      <c r="J142" s="179">
        <f>ROUND(I142*H142,2)</f>
        <v>0</v>
      </c>
      <c r="K142" s="175" t="s">
        <v>138</v>
      </c>
      <c r="L142" s="37"/>
      <c r="M142" s="218" t="s">
        <v>21</v>
      </c>
      <c r="N142" s="219" t="s">
        <v>44</v>
      </c>
      <c r="O142" s="220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16" t="s">
        <v>133</v>
      </c>
      <c r="AT142" s="16" t="s">
        <v>129</v>
      </c>
      <c r="AU142" s="16" t="s">
        <v>83</v>
      </c>
      <c r="AY142" s="16" t="s">
        <v>127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81</v>
      </c>
      <c r="BK142" s="184">
        <f>ROUND(I142*H142,2)</f>
        <v>0</v>
      </c>
      <c r="BL142" s="16" t="s">
        <v>133</v>
      </c>
      <c r="BM142" s="16" t="s">
        <v>634</v>
      </c>
    </row>
    <row r="143" spans="2:65" s="1" customFormat="1" ht="6.95" customHeight="1">
      <c r="B143" s="45"/>
      <c r="C143" s="46"/>
      <c r="D143" s="46"/>
      <c r="E143" s="46"/>
      <c r="F143" s="46"/>
      <c r="G143" s="46"/>
      <c r="H143" s="46"/>
      <c r="I143" s="124"/>
      <c r="J143" s="46"/>
      <c r="K143" s="46"/>
      <c r="L143" s="37"/>
    </row>
  </sheetData>
  <sheetProtection password="CC35" sheet="1" objects="1" scenarios="1" formatColumns="0" formatRows="0" autoFilter="0"/>
  <autoFilter ref="C86:K14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9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98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83</v>
      </c>
    </row>
    <row r="4" spans="2:46" ht="24.95" customHeight="1">
      <c r="B4" s="19"/>
      <c r="D4" s="100" t="s">
        <v>99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5" t="str">
        <f>'Rekapitulace stavby'!K6</f>
        <v>Oprava přemostění Vápenického potoka - V2</v>
      </c>
      <c r="F7" s="356"/>
      <c r="G7" s="356"/>
      <c r="H7" s="356"/>
      <c r="L7" s="19"/>
    </row>
    <row r="8" spans="2:46" s="1" customFormat="1" ht="12" customHeight="1">
      <c r="B8" s="37"/>
      <c r="D8" s="101" t="s">
        <v>100</v>
      </c>
      <c r="I8" s="102"/>
      <c r="L8" s="37"/>
    </row>
    <row r="9" spans="2:46" s="1" customFormat="1" ht="36.950000000000003" customHeight="1">
      <c r="B9" s="37"/>
      <c r="E9" s="357" t="s">
        <v>635</v>
      </c>
      <c r="F9" s="358"/>
      <c r="G9" s="358"/>
      <c r="H9" s="358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6" t="s">
        <v>19</v>
      </c>
      <c r="I11" s="103" t="s">
        <v>20</v>
      </c>
      <c r="J11" s="16" t="s">
        <v>21</v>
      </c>
      <c r="L11" s="37"/>
    </row>
    <row r="12" spans="2:46" s="1" customFormat="1" ht="12" customHeight="1">
      <c r="B12" s="37"/>
      <c r="D12" s="101" t="s">
        <v>22</v>
      </c>
      <c r="F12" s="16" t="s">
        <v>23</v>
      </c>
      <c r="I12" s="103" t="s">
        <v>24</v>
      </c>
      <c r="J12" s="104" t="str">
        <f>'Rekapitulace stavby'!AN8</f>
        <v>28. 1. 2019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26</v>
      </c>
      <c r="I14" s="103" t="s">
        <v>27</v>
      </c>
      <c r="J14" s="16" t="s">
        <v>21</v>
      </c>
      <c r="L14" s="37"/>
    </row>
    <row r="15" spans="2:46" s="1" customFormat="1" ht="18" customHeight="1">
      <c r="B15" s="37"/>
      <c r="E15" s="16" t="s">
        <v>28</v>
      </c>
      <c r="I15" s="103" t="s">
        <v>29</v>
      </c>
      <c r="J15" s="16" t="s">
        <v>21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30</v>
      </c>
      <c r="I17" s="103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9" t="str">
        <f>'Rekapitulace stavby'!E14</f>
        <v>Vyplň údaj</v>
      </c>
      <c r="F18" s="360"/>
      <c r="G18" s="360"/>
      <c r="H18" s="360"/>
      <c r="I18" s="103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32</v>
      </c>
      <c r="I20" s="103" t="s">
        <v>27</v>
      </c>
      <c r="J20" s="16" t="s">
        <v>21</v>
      </c>
      <c r="L20" s="37"/>
    </row>
    <row r="21" spans="2:12" s="1" customFormat="1" ht="18" customHeight="1">
      <c r="B21" s="37"/>
      <c r="E21" s="16" t="s">
        <v>33</v>
      </c>
      <c r="I21" s="103" t="s">
        <v>29</v>
      </c>
      <c r="J21" s="16" t="s">
        <v>21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35</v>
      </c>
      <c r="I23" s="103" t="s">
        <v>27</v>
      </c>
      <c r="J23" s="16" t="s">
        <v>21</v>
      </c>
      <c r="L23" s="37"/>
    </row>
    <row r="24" spans="2:12" s="1" customFormat="1" ht="18" customHeight="1">
      <c r="B24" s="37"/>
      <c r="E24" s="16" t="s">
        <v>36</v>
      </c>
      <c r="I24" s="103" t="s">
        <v>29</v>
      </c>
      <c r="J24" s="16" t="s">
        <v>21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37</v>
      </c>
      <c r="I26" s="102"/>
      <c r="L26" s="37"/>
    </row>
    <row r="27" spans="2:12" s="6" customFormat="1" ht="16.5" customHeight="1">
      <c r="B27" s="105"/>
      <c r="E27" s="361" t="s">
        <v>21</v>
      </c>
      <c r="F27" s="361"/>
      <c r="G27" s="361"/>
      <c r="H27" s="361"/>
      <c r="I27" s="106"/>
      <c r="L27" s="105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39</v>
      </c>
      <c r="I30" s="102"/>
      <c r="J30" s="109">
        <f>ROUND(J84,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5" customHeight="1">
      <c r="B32" s="37"/>
      <c r="F32" s="110" t="s">
        <v>41</v>
      </c>
      <c r="I32" s="111" t="s">
        <v>40</v>
      </c>
      <c r="J32" s="110" t="s">
        <v>42</v>
      </c>
      <c r="L32" s="37"/>
    </row>
    <row r="33" spans="2:12" s="1" customFormat="1" ht="14.45" customHeight="1">
      <c r="B33" s="37"/>
      <c r="D33" s="101" t="s">
        <v>43</v>
      </c>
      <c r="E33" s="101" t="s">
        <v>44</v>
      </c>
      <c r="F33" s="112">
        <f>ROUND((SUM(BE84:BE95)),  2)</f>
        <v>0</v>
      </c>
      <c r="I33" s="113">
        <v>0.21</v>
      </c>
      <c r="J33" s="112">
        <f>ROUND(((SUM(BE84:BE95))*I33),  2)</f>
        <v>0</v>
      </c>
      <c r="L33" s="37"/>
    </row>
    <row r="34" spans="2:12" s="1" customFormat="1" ht="14.45" customHeight="1">
      <c r="B34" s="37"/>
      <c r="E34" s="101" t="s">
        <v>45</v>
      </c>
      <c r="F34" s="112">
        <f>ROUND((SUM(BF84:BF95)),  2)</f>
        <v>0</v>
      </c>
      <c r="I34" s="113">
        <v>0.15</v>
      </c>
      <c r="J34" s="112">
        <f>ROUND(((SUM(BF84:BF95))*I34),  2)</f>
        <v>0</v>
      </c>
      <c r="L34" s="37"/>
    </row>
    <row r="35" spans="2:12" s="1" customFormat="1" ht="14.45" hidden="1" customHeight="1">
      <c r="B35" s="37"/>
      <c r="E35" s="101" t="s">
        <v>46</v>
      </c>
      <c r="F35" s="112">
        <f>ROUND((SUM(BG84:BG95)),  2)</f>
        <v>0</v>
      </c>
      <c r="I35" s="113">
        <v>0.21</v>
      </c>
      <c r="J35" s="112">
        <f>0</f>
        <v>0</v>
      </c>
      <c r="L35" s="37"/>
    </row>
    <row r="36" spans="2:12" s="1" customFormat="1" ht="14.45" hidden="1" customHeight="1">
      <c r="B36" s="37"/>
      <c r="E36" s="101" t="s">
        <v>47</v>
      </c>
      <c r="F36" s="112">
        <f>ROUND((SUM(BH84:BH95)),  2)</f>
        <v>0</v>
      </c>
      <c r="I36" s="113">
        <v>0.15</v>
      </c>
      <c r="J36" s="112">
        <f>0</f>
        <v>0</v>
      </c>
      <c r="L36" s="37"/>
    </row>
    <row r="37" spans="2:12" s="1" customFormat="1" ht="14.45" hidden="1" customHeight="1">
      <c r="B37" s="37"/>
      <c r="E37" s="101" t="s">
        <v>48</v>
      </c>
      <c r="F37" s="112">
        <f>ROUND((SUM(BI84:BI95)),  2)</f>
        <v>0</v>
      </c>
      <c r="I37" s="113">
        <v>0</v>
      </c>
      <c r="J37" s="112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49</v>
      </c>
      <c r="E39" s="116"/>
      <c r="F39" s="116"/>
      <c r="G39" s="117" t="s">
        <v>50</v>
      </c>
      <c r="H39" s="118" t="s">
        <v>51</v>
      </c>
      <c r="I39" s="119"/>
      <c r="J39" s="120">
        <f>SUM(J30:J37)</f>
        <v>0</v>
      </c>
      <c r="K39" s="121"/>
      <c r="L39" s="37"/>
    </row>
    <row r="40" spans="2:12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62" t="str">
        <f>E7</f>
        <v>Oprava přemostění Vápenického potoka - V2</v>
      </c>
      <c r="F48" s="363"/>
      <c r="G48" s="363"/>
      <c r="H48" s="363"/>
      <c r="I48" s="102"/>
      <c r="J48" s="34"/>
      <c r="K48" s="34"/>
      <c r="L48" s="37"/>
    </row>
    <row r="49" spans="2:47" s="1" customFormat="1" ht="12" customHeight="1">
      <c r="B49" s="33"/>
      <c r="C49" s="28" t="s">
        <v>100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5" t="str">
        <f>E9</f>
        <v>06 - Vedlejší a doplńkové náklady</v>
      </c>
      <c r="F50" s="334"/>
      <c r="G50" s="334"/>
      <c r="H50" s="334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 xml:space="preserve"> </v>
      </c>
      <c r="G52" s="34"/>
      <c r="H52" s="34"/>
      <c r="I52" s="103" t="s">
        <v>24</v>
      </c>
      <c r="J52" s="54" t="str">
        <f>IF(J12="","",J12)</f>
        <v>28. 1. 2019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Město Vrchlabí</v>
      </c>
      <c r="G54" s="34"/>
      <c r="H54" s="34"/>
      <c r="I54" s="103" t="s">
        <v>32</v>
      </c>
      <c r="J54" s="31" t="str">
        <f>E21</f>
        <v>Ing. J.Chaloupský Trutnov, Jan Hofman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03" t="s">
        <v>35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104</v>
      </c>
      <c r="D57" s="129"/>
      <c r="E57" s="129"/>
      <c r="F57" s="129"/>
      <c r="G57" s="129"/>
      <c r="H57" s="129"/>
      <c r="I57" s="130"/>
      <c r="J57" s="131" t="s">
        <v>105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2" t="s">
        <v>71</v>
      </c>
      <c r="D59" s="34"/>
      <c r="E59" s="34"/>
      <c r="F59" s="34"/>
      <c r="G59" s="34"/>
      <c r="H59" s="34"/>
      <c r="I59" s="102"/>
      <c r="J59" s="72">
        <f>J84</f>
        <v>0</v>
      </c>
      <c r="K59" s="34"/>
      <c r="L59" s="37"/>
      <c r="AU59" s="16" t="s">
        <v>106</v>
      </c>
    </row>
    <row r="60" spans="2:47" s="7" customFormat="1" ht="24.95" customHeight="1">
      <c r="B60" s="133"/>
      <c r="C60" s="134"/>
      <c r="D60" s="135" t="s">
        <v>636</v>
      </c>
      <c r="E60" s="136"/>
      <c r="F60" s="136"/>
      <c r="G60" s="136"/>
      <c r="H60" s="136"/>
      <c r="I60" s="137"/>
      <c r="J60" s="138">
        <f>J85</f>
        <v>0</v>
      </c>
      <c r="K60" s="134"/>
      <c r="L60" s="139"/>
    </row>
    <row r="61" spans="2:47" s="8" customFormat="1" ht="19.899999999999999" customHeight="1">
      <c r="B61" s="140"/>
      <c r="C61" s="141"/>
      <c r="D61" s="142" t="s">
        <v>637</v>
      </c>
      <c r="E61" s="143"/>
      <c r="F61" s="143"/>
      <c r="G61" s="143"/>
      <c r="H61" s="143"/>
      <c r="I61" s="144"/>
      <c r="J61" s="145">
        <f>J86</f>
        <v>0</v>
      </c>
      <c r="K61" s="141"/>
      <c r="L61" s="146"/>
    </row>
    <row r="62" spans="2:47" s="8" customFormat="1" ht="19.899999999999999" customHeight="1">
      <c r="B62" s="140"/>
      <c r="C62" s="141"/>
      <c r="D62" s="142" t="s">
        <v>638</v>
      </c>
      <c r="E62" s="143"/>
      <c r="F62" s="143"/>
      <c r="G62" s="143"/>
      <c r="H62" s="143"/>
      <c r="I62" s="144"/>
      <c r="J62" s="145">
        <f>J88</f>
        <v>0</v>
      </c>
      <c r="K62" s="141"/>
      <c r="L62" s="146"/>
    </row>
    <row r="63" spans="2:47" s="8" customFormat="1" ht="19.899999999999999" customHeight="1">
      <c r="B63" s="140"/>
      <c r="C63" s="141"/>
      <c r="D63" s="142" t="s">
        <v>639</v>
      </c>
      <c r="E63" s="143"/>
      <c r="F63" s="143"/>
      <c r="G63" s="143"/>
      <c r="H63" s="143"/>
      <c r="I63" s="144"/>
      <c r="J63" s="145">
        <f>J91</f>
        <v>0</v>
      </c>
      <c r="K63" s="141"/>
      <c r="L63" s="146"/>
    </row>
    <row r="64" spans="2:47" s="8" customFormat="1" ht="19.899999999999999" customHeight="1">
      <c r="B64" s="140"/>
      <c r="C64" s="141"/>
      <c r="D64" s="142" t="s">
        <v>640</v>
      </c>
      <c r="E64" s="143"/>
      <c r="F64" s="143"/>
      <c r="G64" s="143"/>
      <c r="H64" s="143"/>
      <c r="I64" s="144"/>
      <c r="J64" s="145">
        <f>J94</f>
        <v>0</v>
      </c>
      <c r="K64" s="141"/>
      <c r="L64" s="146"/>
    </row>
    <row r="65" spans="2:12" s="1" customFormat="1" ht="21.75" customHeight="1">
      <c r="B65" s="33"/>
      <c r="C65" s="34"/>
      <c r="D65" s="34"/>
      <c r="E65" s="34"/>
      <c r="F65" s="34"/>
      <c r="G65" s="34"/>
      <c r="H65" s="34"/>
      <c r="I65" s="102"/>
      <c r="J65" s="34"/>
      <c r="K65" s="34"/>
      <c r="L65" s="37"/>
    </row>
    <row r="66" spans="2:12" s="1" customFormat="1" ht="6.95" customHeight="1">
      <c r="B66" s="45"/>
      <c r="C66" s="46"/>
      <c r="D66" s="46"/>
      <c r="E66" s="46"/>
      <c r="F66" s="46"/>
      <c r="G66" s="46"/>
      <c r="H66" s="46"/>
      <c r="I66" s="124"/>
      <c r="J66" s="46"/>
      <c r="K66" s="46"/>
      <c r="L66" s="37"/>
    </row>
    <row r="70" spans="2:12" s="1" customFormat="1" ht="6.95" customHeight="1">
      <c r="B70" s="47"/>
      <c r="C70" s="48"/>
      <c r="D70" s="48"/>
      <c r="E70" s="48"/>
      <c r="F70" s="48"/>
      <c r="G70" s="48"/>
      <c r="H70" s="48"/>
      <c r="I70" s="127"/>
      <c r="J70" s="48"/>
      <c r="K70" s="48"/>
      <c r="L70" s="37"/>
    </row>
    <row r="71" spans="2:12" s="1" customFormat="1" ht="24.95" customHeight="1">
      <c r="B71" s="33"/>
      <c r="C71" s="22" t="s">
        <v>112</v>
      </c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6.95" customHeight="1">
      <c r="B72" s="33"/>
      <c r="C72" s="34"/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2" customHeight="1">
      <c r="B73" s="33"/>
      <c r="C73" s="28" t="s">
        <v>16</v>
      </c>
      <c r="D73" s="34"/>
      <c r="E73" s="34"/>
      <c r="F73" s="34"/>
      <c r="G73" s="34"/>
      <c r="H73" s="34"/>
      <c r="I73" s="102"/>
      <c r="J73" s="34"/>
      <c r="K73" s="34"/>
      <c r="L73" s="37"/>
    </row>
    <row r="74" spans="2:12" s="1" customFormat="1" ht="16.5" customHeight="1">
      <c r="B74" s="33"/>
      <c r="C74" s="34"/>
      <c r="D74" s="34"/>
      <c r="E74" s="362" t="str">
        <f>E7</f>
        <v>Oprava přemostění Vápenického potoka - V2</v>
      </c>
      <c r="F74" s="363"/>
      <c r="G74" s="363"/>
      <c r="H74" s="363"/>
      <c r="I74" s="102"/>
      <c r="J74" s="34"/>
      <c r="K74" s="34"/>
      <c r="L74" s="37"/>
    </row>
    <row r="75" spans="2:12" s="1" customFormat="1" ht="12" customHeight="1">
      <c r="B75" s="33"/>
      <c r="C75" s="28" t="s">
        <v>100</v>
      </c>
      <c r="D75" s="34"/>
      <c r="E75" s="34"/>
      <c r="F75" s="34"/>
      <c r="G75" s="34"/>
      <c r="H75" s="34"/>
      <c r="I75" s="102"/>
      <c r="J75" s="34"/>
      <c r="K75" s="34"/>
      <c r="L75" s="37"/>
    </row>
    <row r="76" spans="2:12" s="1" customFormat="1" ht="16.5" customHeight="1">
      <c r="B76" s="33"/>
      <c r="C76" s="34"/>
      <c r="D76" s="34"/>
      <c r="E76" s="335" t="str">
        <f>E9</f>
        <v>06 - Vedlejší a doplńkové náklady</v>
      </c>
      <c r="F76" s="334"/>
      <c r="G76" s="334"/>
      <c r="H76" s="334"/>
      <c r="I76" s="102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12" customHeight="1">
      <c r="B78" s="33"/>
      <c r="C78" s="28" t="s">
        <v>22</v>
      </c>
      <c r="D78" s="34"/>
      <c r="E78" s="34"/>
      <c r="F78" s="26" t="str">
        <f>F12</f>
        <v xml:space="preserve"> </v>
      </c>
      <c r="G78" s="34"/>
      <c r="H78" s="34"/>
      <c r="I78" s="103" t="s">
        <v>24</v>
      </c>
      <c r="J78" s="54" t="str">
        <f>IF(J12="","",J12)</f>
        <v>28. 1. 2019</v>
      </c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12" s="1" customFormat="1" ht="24.95" customHeight="1">
      <c r="B80" s="33"/>
      <c r="C80" s="28" t="s">
        <v>26</v>
      </c>
      <c r="D80" s="34"/>
      <c r="E80" s="34"/>
      <c r="F80" s="26" t="str">
        <f>E15</f>
        <v>Město Vrchlabí</v>
      </c>
      <c r="G80" s="34"/>
      <c r="H80" s="34"/>
      <c r="I80" s="103" t="s">
        <v>32</v>
      </c>
      <c r="J80" s="31" t="str">
        <f>E21</f>
        <v>Ing. J.Chaloupský Trutnov, Jan Hofman</v>
      </c>
      <c r="K80" s="34"/>
      <c r="L80" s="37"/>
    </row>
    <row r="81" spans="2:65" s="1" customFormat="1" ht="13.7" customHeight="1">
      <c r="B81" s="33"/>
      <c r="C81" s="28" t="s">
        <v>30</v>
      </c>
      <c r="D81" s="34"/>
      <c r="E81" s="34"/>
      <c r="F81" s="26" t="str">
        <f>IF(E18="","",E18)</f>
        <v>Vyplň údaj</v>
      </c>
      <c r="G81" s="34"/>
      <c r="H81" s="34"/>
      <c r="I81" s="103" t="s">
        <v>35</v>
      </c>
      <c r="J81" s="31" t="str">
        <f>E24</f>
        <v>Ing.Jiřičková</v>
      </c>
      <c r="K81" s="34"/>
      <c r="L81" s="37"/>
    </row>
    <row r="82" spans="2:65" s="1" customFormat="1" ht="10.35" customHeight="1">
      <c r="B82" s="33"/>
      <c r="C82" s="34"/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9" customFormat="1" ht="29.25" customHeight="1">
      <c r="B83" s="147"/>
      <c r="C83" s="148" t="s">
        <v>113</v>
      </c>
      <c r="D83" s="149" t="s">
        <v>58</v>
      </c>
      <c r="E83" s="149" t="s">
        <v>54</v>
      </c>
      <c r="F83" s="149" t="s">
        <v>55</v>
      </c>
      <c r="G83" s="149" t="s">
        <v>114</v>
      </c>
      <c r="H83" s="149" t="s">
        <v>115</v>
      </c>
      <c r="I83" s="150" t="s">
        <v>116</v>
      </c>
      <c r="J83" s="149" t="s">
        <v>105</v>
      </c>
      <c r="K83" s="151" t="s">
        <v>117</v>
      </c>
      <c r="L83" s="152"/>
      <c r="M83" s="63" t="s">
        <v>21</v>
      </c>
      <c r="N83" s="64" t="s">
        <v>43</v>
      </c>
      <c r="O83" s="64" t="s">
        <v>118</v>
      </c>
      <c r="P83" s="64" t="s">
        <v>119</v>
      </c>
      <c r="Q83" s="64" t="s">
        <v>120</v>
      </c>
      <c r="R83" s="64" t="s">
        <v>121</v>
      </c>
      <c r="S83" s="64" t="s">
        <v>122</v>
      </c>
      <c r="T83" s="65" t="s">
        <v>123</v>
      </c>
    </row>
    <row r="84" spans="2:65" s="1" customFormat="1" ht="22.9" customHeight="1">
      <c r="B84" s="33"/>
      <c r="C84" s="70" t="s">
        <v>124</v>
      </c>
      <c r="D84" s="34"/>
      <c r="E84" s="34"/>
      <c r="F84" s="34"/>
      <c r="G84" s="34"/>
      <c r="H84" s="34"/>
      <c r="I84" s="102"/>
      <c r="J84" s="153">
        <f>BK84</f>
        <v>0</v>
      </c>
      <c r="K84" s="34"/>
      <c r="L84" s="37"/>
      <c r="M84" s="66"/>
      <c r="N84" s="67"/>
      <c r="O84" s="67"/>
      <c r="P84" s="154">
        <f>P85</f>
        <v>0</v>
      </c>
      <c r="Q84" s="67"/>
      <c r="R84" s="154">
        <f>R85</f>
        <v>0</v>
      </c>
      <c r="S84" s="67"/>
      <c r="T84" s="155">
        <f>T85</f>
        <v>0</v>
      </c>
      <c r="AT84" s="16" t="s">
        <v>72</v>
      </c>
      <c r="AU84" s="16" t="s">
        <v>106</v>
      </c>
      <c r="BK84" s="156">
        <f>BK85</f>
        <v>0</v>
      </c>
    </row>
    <row r="85" spans="2:65" s="10" customFormat="1" ht="25.9" customHeight="1">
      <c r="B85" s="157"/>
      <c r="C85" s="158"/>
      <c r="D85" s="159" t="s">
        <v>72</v>
      </c>
      <c r="E85" s="160" t="s">
        <v>641</v>
      </c>
      <c r="F85" s="160" t="s">
        <v>642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P86+P88+P91+P94</f>
        <v>0</v>
      </c>
      <c r="Q85" s="165"/>
      <c r="R85" s="166">
        <f>R86+R88+R91+R94</f>
        <v>0</v>
      </c>
      <c r="S85" s="165"/>
      <c r="T85" s="167">
        <f>T86+T88+T91+T94</f>
        <v>0</v>
      </c>
      <c r="AR85" s="168" t="s">
        <v>156</v>
      </c>
      <c r="AT85" s="169" t="s">
        <v>72</v>
      </c>
      <c r="AU85" s="169" t="s">
        <v>73</v>
      </c>
      <c r="AY85" s="168" t="s">
        <v>127</v>
      </c>
      <c r="BK85" s="170">
        <f>BK86+BK88+BK91+BK94</f>
        <v>0</v>
      </c>
    </row>
    <row r="86" spans="2:65" s="10" customFormat="1" ht="22.9" customHeight="1">
      <c r="B86" s="157"/>
      <c r="C86" s="158"/>
      <c r="D86" s="159" t="s">
        <v>72</v>
      </c>
      <c r="E86" s="171" t="s">
        <v>643</v>
      </c>
      <c r="F86" s="171" t="s">
        <v>644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P87</f>
        <v>0</v>
      </c>
      <c r="Q86" s="165"/>
      <c r="R86" s="166">
        <f>R87</f>
        <v>0</v>
      </c>
      <c r="S86" s="165"/>
      <c r="T86" s="167">
        <f>T87</f>
        <v>0</v>
      </c>
      <c r="AR86" s="168" t="s">
        <v>156</v>
      </c>
      <c r="AT86" s="169" t="s">
        <v>72</v>
      </c>
      <c r="AU86" s="169" t="s">
        <v>81</v>
      </c>
      <c r="AY86" s="168" t="s">
        <v>127</v>
      </c>
      <c r="BK86" s="170">
        <f>BK87</f>
        <v>0</v>
      </c>
    </row>
    <row r="87" spans="2:65" s="1" customFormat="1" ht="16.5" customHeight="1">
      <c r="B87" s="33"/>
      <c r="C87" s="173" t="s">
        <v>81</v>
      </c>
      <c r="D87" s="173" t="s">
        <v>129</v>
      </c>
      <c r="E87" s="174" t="s">
        <v>645</v>
      </c>
      <c r="F87" s="175" t="s">
        <v>646</v>
      </c>
      <c r="G87" s="176" t="s">
        <v>132</v>
      </c>
      <c r="H87" s="177">
        <v>1</v>
      </c>
      <c r="I87" s="178"/>
      <c r="J87" s="179">
        <f>ROUND(I87*H87,2)</f>
        <v>0</v>
      </c>
      <c r="K87" s="175" t="s">
        <v>21</v>
      </c>
      <c r="L87" s="37"/>
      <c r="M87" s="180" t="s">
        <v>21</v>
      </c>
      <c r="N87" s="181" t="s">
        <v>44</v>
      </c>
      <c r="O87" s="59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16" t="s">
        <v>647</v>
      </c>
      <c r="AT87" s="16" t="s">
        <v>129</v>
      </c>
      <c r="AU87" s="16" t="s">
        <v>83</v>
      </c>
      <c r="AY87" s="16" t="s">
        <v>127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81</v>
      </c>
      <c r="BK87" s="184">
        <f>ROUND(I87*H87,2)</f>
        <v>0</v>
      </c>
      <c r="BL87" s="16" t="s">
        <v>647</v>
      </c>
      <c r="BM87" s="16" t="s">
        <v>648</v>
      </c>
    </row>
    <row r="88" spans="2:65" s="10" customFormat="1" ht="22.9" customHeight="1">
      <c r="B88" s="157"/>
      <c r="C88" s="158"/>
      <c r="D88" s="159" t="s">
        <v>72</v>
      </c>
      <c r="E88" s="171" t="s">
        <v>649</v>
      </c>
      <c r="F88" s="171" t="s">
        <v>650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SUM(P89:P90)</f>
        <v>0</v>
      </c>
      <c r="Q88" s="165"/>
      <c r="R88" s="166">
        <f>SUM(R89:R90)</f>
        <v>0</v>
      </c>
      <c r="S88" s="165"/>
      <c r="T88" s="167">
        <f>SUM(T89:T90)</f>
        <v>0</v>
      </c>
      <c r="AR88" s="168" t="s">
        <v>156</v>
      </c>
      <c r="AT88" s="169" t="s">
        <v>72</v>
      </c>
      <c r="AU88" s="169" t="s">
        <v>81</v>
      </c>
      <c r="AY88" s="168" t="s">
        <v>127</v>
      </c>
      <c r="BK88" s="170">
        <f>SUM(BK89:BK90)</f>
        <v>0</v>
      </c>
    </row>
    <row r="89" spans="2:65" s="1" customFormat="1" ht="16.5" customHeight="1">
      <c r="B89" s="33"/>
      <c r="C89" s="173" t="s">
        <v>83</v>
      </c>
      <c r="D89" s="173" t="s">
        <v>129</v>
      </c>
      <c r="E89" s="174" t="s">
        <v>651</v>
      </c>
      <c r="F89" s="175" t="s">
        <v>652</v>
      </c>
      <c r="G89" s="176" t="s">
        <v>132</v>
      </c>
      <c r="H89" s="177">
        <v>1</v>
      </c>
      <c r="I89" s="178"/>
      <c r="J89" s="179">
        <f>ROUND(I89*H89,2)</f>
        <v>0</v>
      </c>
      <c r="K89" s="175" t="s">
        <v>21</v>
      </c>
      <c r="L89" s="37"/>
      <c r="M89" s="180" t="s">
        <v>21</v>
      </c>
      <c r="N89" s="181" t="s">
        <v>44</v>
      </c>
      <c r="O89" s="59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16" t="s">
        <v>647</v>
      </c>
      <c r="AT89" s="16" t="s">
        <v>129</v>
      </c>
      <c r="AU89" s="16" t="s">
        <v>83</v>
      </c>
      <c r="AY89" s="16" t="s">
        <v>127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81</v>
      </c>
      <c r="BK89" s="184">
        <f>ROUND(I89*H89,2)</f>
        <v>0</v>
      </c>
      <c r="BL89" s="16" t="s">
        <v>647</v>
      </c>
      <c r="BM89" s="16" t="s">
        <v>653</v>
      </c>
    </row>
    <row r="90" spans="2:65" s="1" customFormat="1" ht="16.5" customHeight="1">
      <c r="B90" s="33"/>
      <c r="C90" s="173" t="s">
        <v>143</v>
      </c>
      <c r="D90" s="173" t="s">
        <v>129</v>
      </c>
      <c r="E90" s="174" t="s">
        <v>654</v>
      </c>
      <c r="F90" s="175" t="s">
        <v>655</v>
      </c>
      <c r="G90" s="176" t="s">
        <v>132</v>
      </c>
      <c r="H90" s="177">
        <v>1</v>
      </c>
      <c r="I90" s="178"/>
      <c r="J90" s="179">
        <f>ROUND(I90*H90,2)</f>
        <v>0</v>
      </c>
      <c r="K90" s="175" t="s">
        <v>21</v>
      </c>
      <c r="L90" s="37"/>
      <c r="M90" s="180" t="s">
        <v>21</v>
      </c>
      <c r="N90" s="181" t="s">
        <v>44</v>
      </c>
      <c r="O90" s="59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6" t="s">
        <v>647</v>
      </c>
      <c r="AT90" s="16" t="s">
        <v>129</v>
      </c>
      <c r="AU90" s="16" t="s">
        <v>83</v>
      </c>
      <c r="AY90" s="16" t="s">
        <v>127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647</v>
      </c>
      <c r="BM90" s="16" t="s">
        <v>656</v>
      </c>
    </row>
    <row r="91" spans="2:65" s="10" customFormat="1" ht="22.9" customHeight="1">
      <c r="B91" s="157"/>
      <c r="C91" s="158"/>
      <c r="D91" s="159" t="s">
        <v>72</v>
      </c>
      <c r="E91" s="171" t="s">
        <v>657</v>
      </c>
      <c r="F91" s="171" t="s">
        <v>658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SUM(P92:P93)</f>
        <v>0</v>
      </c>
      <c r="Q91" s="165"/>
      <c r="R91" s="166">
        <f>SUM(R92:R93)</f>
        <v>0</v>
      </c>
      <c r="S91" s="165"/>
      <c r="T91" s="167">
        <f>SUM(T92:T93)</f>
        <v>0</v>
      </c>
      <c r="AR91" s="168" t="s">
        <v>156</v>
      </c>
      <c r="AT91" s="169" t="s">
        <v>72</v>
      </c>
      <c r="AU91" s="169" t="s">
        <v>81</v>
      </c>
      <c r="AY91" s="168" t="s">
        <v>127</v>
      </c>
      <c r="BK91" s="170">
        <f>SUM(BK92:BK93)</f>
        <v>0</v>
      </c>
    </row>
    <row r="92" spans="2:65" s="1" customFormat="1" ht="16.5" customHeight="1">
      <c r="B92" s="33"/>
      <c r="C92" s="173" t="s">
        <v>133</v>
      </c>
      <c r="D92" s="173" t="s">
        <v>129</v>
      </c>
      <c r="E92" s="174" t="s">
        <v>659</v>
      </c>
      <c r="F92" s="175" t="s">
        <v>660</v>
      </c>
      <c r="G92" s="176" t="s">
        <v>132</v>
      </c>
      <c r="H92" s="177">
        <v>1</v>
      </c>
      <c r="I92" s="178"/>
      <c r="J92" s="179">
        <f>ROUND(I92*H92,2)</f>
        <v>0</v>
      </c>
      <c r="K92" s="175" t="s">
        <v>21</v>
      </c>
      <c r="L92" s="37"/>
      <c r="M92" s="180" t="s">
        <v>21</v>
      </c>
      <c r="N92" s="181" t="s">
        <v>44</v>
      </c>
      <c r="O92" s="59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16" t="s">
        <v>647</v>
      </c>
      <c r="AT92" s="16" t="s">
        <v>129</v>
      </c>
      <c r="AU92" s="16" t="s">
        <v>83</v>
      </c>
      <c r="AY92" s="16" t="s">
        <v>127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647</v>
      </c>
      <c r="BM92" s="16" t="s">
        <v>661</v>
      </c>
    </row>
    <row r="93" spans="2:65" s="1" customFormat="1" ht="16.5" customHeight="1">
      <c r="B93" s="33"/>
      <c r="C93" s="173" t="s">
        <v>156</v>
      </c>
      <c r="D93" s="173" t="s">
        <v>129</v>
      </c>
      <c r="E93" s="174" t="s">
        <v>662</v>
      </c>
      <c r="F93" s="175" t="s">
        <v>663</v>
      </c>
      <c r="G93" s="176" t="s">
        <v>132</v>
      </c>
      <c r="H93" s="177">
        <v>1</v>
      </c>
      <c r="I93" s="178"/>
      <c r="J93" s="179">
        <f>ROUND(I93*H93,2)</f>
        <v>0</v>
      </c>
      <c r="K93" s="175" t="s">
        <v>21</v>
      </c>
      <c r="L93" s="37"/>
      <c r="M93" s="180" t="s">
        <v>21</v>
      </c>
      <c r="N93" s="181" t="s">
        <v>44</v>
      </c>
      <c r="O93" s="59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16" t="s">
        <v>647</v>
      </c>
      <c r="AT93" s="16" t="s">
        <v>129</v>
      </c>
      <c r="AU93" s="16" t="s">
        <v>83</v>
      </c>
      <c r="AY93" s="16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81</v>
      </c>
      <c r="BK93" s="184">
        <f>ROUND(I93*H93,2)</f>
        <v>0</v>
      </c>
      <c r="BL93" s="16" t="s">
        <v>647</v>
      </c>
      <c r="BM93" s="16" t="s">
        <v>664</v>
      </c>
    </row>
    <row r="94" spans="2:65" s="10" customFormat="1" ht="22.9" customHeight="1">
      <c r="B94" s="157"/>
      <c r="C94" s="158"/>
      <c r="D94" s="159" t="s">
        <v>72</v>
      </c>
      <c r="E94" s="171" t="s">
        <v>665</v>
      </c>
      <c r="F94" s="171" t="s">
        <v>666</v>
      </c>
      <c r="G94" s="158"/>
      <c r="H94" s="158"/>
      <c r="I94" s="161"/>
      <c r="J94" s="17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156</v>
      </c>
      <c r="AT94" s="169" t="s">
        <v>72</v>
      </c>
      <c r="AU94" s="169" t="s">
        <v>81</v>
      </c>
      <c r="AY94" s="168" t="s">
        <v>127</v>
      </c>
      <c r="BK94" s="170">
        <f>BK95</f>
        <v>0</v>
      </c>
    </row>
    <row r="95" spans="2:65" s="1" customFormat="1" ht="16.5" customHeight="1">
      <c r="B95" s="33"/>
      <c r="C95" s="173" t="s">
        <v>162</v>
      </c>
      <c r="D95" s="173" t="s">
        <v>129</v>
      </c>
      <c r="E95" s="174" t="s">
        <v>667</v>
      </c>
      <c r="F95" s="175" t="s">
        <v>668</v>
      </c>
      <c r="G95" s="176" t="s">
        <v>132</v>
      </c>
      <c r="H95" s="177">
        <v>1</v>
      </c>
      <c r="I95" s="178"/>
      <c r="J95" s="179">
        <f>ROUND(I95*H95,2)</f>
        <v>0</v>
      </c>
      <c r="K95" s="175" t="s">
        <v>21</v>
      </c>
      <c r="L95" s="37"/>
      <c r="M95" s="218" t="s">
        <v>21</v>
      </c>
      <c r="N95" s="219" t="s">
        <v>44</v>
      </c>
      <c r="O95" s="220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16" t="s">
        <v>647</v>
      </c>
      <c r="AT95" s="16" t="s">
        <v>129</v>
      </c>
      <c r="AU95" s="16" t="s">
        <v>83</v>
      </c>
      <c r="AY95" s="16" t="s">
        <v>127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81</v>
      </c>
      <c r="BK95" s="184">
        <f>ROUND(I95*H95,2)</f>
        <v>0</v>
      </c>
      <c r="BL95" s="16" t="s">
        <v>647</v>
      </c>
      <c r="BM95" s="16" t="s">
        <v>669</v>
      </c>
    </row>
    <row r="96" spans="2:65" s="1" customFormat="1" ht="6.95" customHeight="1">
      <c r="B96" s="45"/>
      <c r="C96" s="46"/>
      <c r="D96" s="46"/>
      <c r="E96" s="46"/>
      <c r="F96" s="46"/>
      <c r="G96" s="46"/>
      <c r="H96" s="46"/>
      <c r="I96" s="124"/>
      <c r="J96" s="46"/>
      <c r="K96" s="46"/>
      <c r="L96" s="37"/>
    </row>
  </sheetData>
  <sheetProtection password="CC35" sheet="1" objects="1" scenarios="1" formatColumns="0" formatRows="0" autoFilter="0"/>
  <autoFilter ref="C83:K9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workbookViewId="0"/>
  </sheetViews>
  <sheetFormatPr defaultRowHeight="11.2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4" customFormat="1" ht="45" customHeight="1">
      <c r="B3" s="242"/>
      <c r="C3" s="367" t="s">
        <v>670</v>
      </c>
      <c r="D3" s="367"/>
      <c r="E3" s="367"/>
      <c r="F3" s="367"/>
      <c r="G3" s="367"/>
      <c r="H3" s="367"/>
      <c r="I3" s="367"/>
      <c r="J3" s="367"/>
      <c r="K3" s="243"/>
    </row>
    <row r="4" spans="2:11" ht="25.5" customHeight="1">
      <c r="B4" s="244"/>
      <c r="C4" s="370" t="s">
        <v>671</v>
      </c>
      <c r="D4" s="370"/>
      <c r="E4" s="370"/>
      <c r="F4" s="370"/>
      <c r="G4" s="370"/>
      <c r="H4" s="370"/>
      <c r="I4" s="370"/>
      <c r="J4" s="370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68" t="s">
        <v>672</v>
      </c>
      <c r="D6" s="368"/>
      <c r="E6" s="368"/>
      <c r="F6" s="368"/>
      <c r="G6" s="368"/>
      <c r="H6" s="368"/>
      <c r="I6" s="368"/>
      <c r="J6" s="368"/>
      <c r="K6" s="245"/>
    </row>
    <row r="7" spans="2:11" ht="15" customHeight="1">
      <c r="B7" s="248"/>
      <c r="C7" s="368" t="s">
        <v>673</v>
      </c>
      <c r="D7" s="368"/>
      <c r="E7" s="368"/>
      <c r="F7" s="368"/>
      <c r="G7" s="368"/>
      <c r="H7" s="368"/>
      <c r="I7" s="368"/>
      <c r="J7" s="368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68" t="s">
        <v>674</v>
      </c>
      <c r="D9" s="368"/>
      <c r="E9" s="368"/>
      <c r="F9" s="368"/>
      <c r="G9" s="368"/>
      <c r="H9" s="368"/>
      <c r="I9" s="368"/>
      <c r="J9" s="368"/>
      <c r="K9" s="245"/>
    </row>
    <row r="10" spans="2:11" ht="15" customHeight="1">
      <c r="B10" s="248"/>
      <c r="C10" s="247"/>
      <c r="D10" s="368" t="s">
        <v>675</v>
      </c>
      <c r="E10" s="368"/>
      <c r="F10" s="368"/>
      <c r="G10" s="368"/>
      <c r="H10" s="368"/>
      <c r="I10" s="368"/>
      <c r="J10" s="368"/>
      <c r="K10" s="245"/>
    </row>
    <row r="11" spans="2:11" ht="15" customHeight="1">
      <c r="B11" s="248"/>
      <c r="C11" s="249"/>
      <c r="D11" s="368" t="s">
        <v>676</v>
      </c>
      <c r="E11" s="368"/>
      <c r="F11" s="368"/>
      <c r="G11" s="368"/>
      <c r="H11" s="368"/>
      <c r="I11" s="368"/>
      <c r="J11" s="368"/>
      <c r="K11" s="245"/>
    </row>
    <row r="12" spans="2:1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ht="15" customHeight="1">
      <c r="B13" s="248"/>
      <c r="C13" s="249"/>
      <c r="D13" s="250" t="s">
        <v>677</v>
      </c>
      <c r="E13" s="247"/>
      <c r="F13" s="247"/>
      <c r="G13" s="247"/>
      <c r="H13" s="247"/>
      <c r="I13" s="247"/>
      <c r="J13" s="247"/>
      <c r="K13" s="245"/>
    </row>
    <row r="14" spans="2:1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ht="15" customHeight="1">
      <c r="B15" s="248"/>
      <c r="C15" s="249"/>
      <c r="D15" s="368" t="s">
        <v>678</v>
      </c>
      <c r="E15" s="368"/>
      <c r="F15" s="368"/>
      <c r="G15" s="368"/>
      <c r="H15" s="368"/>
      <c r="I15" s="368"/>
      <c r="J15" s="368"/>
      <c r="K15" s="245"/>
    </row>
    <row r="16" spans="2:11" ht="15" customHeight="1">
      <c r="B16" s="248"/>
      <c r="C16" s="249"/>
      <c r="D16" s="368" t="s">
        <v>679</v>
      </c>
      <c r="E16" s="368"/>
      <c r="F16" s="368"/>
      <c r="G16" s="368"/>
      <c r="H16" s="368"/>
      <c r="I16" s="368"/>
      <c r="J16" s="368"/>
      <c r="K16" s="245"/>
    </row>
    <row r="17" spans="2:11" ht="15" customHeight="1">
      <c r="B17" s="248"/>
      <c r="C17" s="249"/>
      <c r="D17" s="368" t="s">
        <v>680</v>
      </c>
      <c r="E17" s="368"/>
      <c r="F17" s="368"/>
      <c r="G17" s="368"/>
      <c r="H17" s="368"/>
      <c r="I17" s="368"/>
      <c r="J17" s="368"/>
      <c r="K17" s="245"/>
    </row>
    <row r="18" spans="2:11" ht="15" customHeight="1">
      <c r="B18" s="248"/>
      <c r="C18" s="249"/>
      <c r="D18" s="249"/>
      <c r="E18" s="251" t="s">
        <v>80</v>
      </c>
      <c r="F18" s="368" t="s">
        <v>681</v>
      </c>
      <c r="G18" s="368"/>
      <c r="H18" s="368"/>
      <c r="I18" s="368"/>
      <c r="J18" s="368"/>
      <c r="K18" s="245"/>
    </row>
    <row r="19" spans="2:11" ht="15" customHeight="1">
      <c r="B19" s="248"/>
      <c r="C19" s="249"/>
      <c r="D19" s="249"/>
      <c r="E19" s="251" t="s">
        <v>682</v>
      </c>
      <c r="F19" s="368" t="s">
        <v>683</v>
      </c>
      <c r="G19" s="368"/>
      <c r="H19" s="368"/>
      <c r="I19" s="368"/>
      <c r="J19" s="368"/>
      <c r="K19" s="245"/>
    </row>
    <row r="20" spans="2:11" ht="15" customHeight="1">
      <c r="B20" s="248"/>
      <c r="C20" s="249"/>
      <c r="D20" s="249"/>
      <c r="E20" s="251" t="s">
        <v>684</v>
      </c>
      <c r="F20" s="368" t="s">
        <v>685</v>
      </c>
      <c r="G20" s="368"/>
      <c r="H20" s="368"/>
      <c r="I20" s="368"/>
      <c r="J20" s="368"/>
      <c r="K20" s="245"/>
    </row>
    <row r="21" spans="2:11" ht="15" customHeight="1">
      <c r="B21" s="248"/>
      <c r="C21" s="249"/>
      <c r="D21" s="249"/>
      <c r="E21" s="251" t="s">
        <v>686</v>
      </c>
      <c r="F21" s="368" t="s">
        <v>687</v>
      </c>
      <c r="G21" s="368"/>
      <c r="H21" s="368"/>
      <c r="I21" s="368"/>
      <c r="J21" s="368"/>
      <c r="K21" s="245"/>
    </row>
    <row r="22" spans="2:11" ht="15" customHeight="1">
      <c r="B22" s="248"/>
      <c r="C22" s="249"/>
      <c r="D22" s="249"/>
      <c r="E22" s="251" t="s">
        <v>688</v>
      </c>
      <c r="F22" s="368" t="s">
        <v>689</v>
      </c>
      <c r="G22" s="368"/>
      <c r="H22" s="368"/>
      <c r="I22" s="368"/>
      <c r="J22" s="368"/>
      <c r="K22" s="245"/>
    </row>
    <row r="23" spans="2:11" ht="15" customHeight="1">
      <c r="B23" s="248"/>
      <c r="C23" s="249"/>
      <c r="D23" s="249"/>
      <c r="E23" s="251" t="s">
        <v>690</v>
      </c>
      <c r="F23" s="368" t="s">
        <v>691</v>
      </c>
      <c r="G23" s="368"/>
      <c r="H23" s="368"/>
      <c r="I23" s="368"/>
      <c r="J23" s="368"/>
      <c r="K23" s="245"/>
    </row>
    <row r="24" spans="2:1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ht="15" customHeight="1">
      <c r="B25" s="248"/>
      <c r="C25" s="368" t="s">
        <v>692</v>
      </c>
      <c r="D25" s="368"/>
      <c r="E25" s="368"/>
      <c r="F25" s="368"/>
      <c r="G25" s="368"/>
      <c r="H25" s="368"/>
      <c r="I25" s="368"/>
      <c r="J25" s="368"/>
      <c r="K25" s="245"/>
    </row>
    <row r="26" spans="2:11" ht="15" customHeight="1">
      <c r="B26" s="248"/>
      <c r="C26" s="368" t="s">
        <v>693</v>
      </c>
      <c r="D26" s="368"/>
      <c r="E26" s="368"/>
      <c r="F26" s="368"/>
      <c r="G26" s="368"/>
      <c r="H26" s="368"/>
      <c r="I26" s="368"/>
      <c r="J26" s="368"/>
      <c r="K26" s="245"/>
    </row>
    <row r="27" spans="2:11" ht="15" customHeight="1">
      <c r="B27" s="248"/>
      <c r="C27" s="247"/>
      <c r="D27" s="368" t="s">
        <v>694</v>
      </c>
      <c r="E27" s="368"/>
      <c r="F27" s="368"/>
      <c r="G27" s="368"/>
      <c r="H27" s="368"/>
      <c r="I27" s="368"/>
      <c r="J27" s="368"/>
      <c r="K27" s="245"/>
    </row>
    <row r="28" spans="2:11" ht="15" customHeight="1">
      <c r="B28" s="248"/>
      <c r="C28" s="249"/>
      <c r="D28" s="368" t="s">
        <v>695</v>
      </c>
      <c r="E28" s="368"/>
      <c r="F28" s="368"/>
      <c r="G28" s="368"/>
      <c r="H28" s="368"/>
      <c r="I28" s="368"/>
      <c r="J28" s="368"/>
      <c r="K28" s="245"/>
    </row>
    <row r="29" spans="2:1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ht="15" customHeight="1">
      <c r="B30" s="248"/>
      <c r="C30" s="249"/>
      <c r="D30" s="368" t="s">
        <v>696</v>
      </c>
      <c r="E30" s="368"/>
      <c r="F30" s="368"/>
      <c r="G30" s="368"/>
      <c r="H30" s="368"/>
      <c r="I30" s="368"/>
      <c r="J30" s="368"/>
      <c r="K30" s="245"/>
    </row>
    <row r="31" spans="2:11" ht="15" customHeight="1">
      <c r="B31" s="248"/>
      <c r="C31" s="249"/>
      <c r="D31" s="368" t="s">
        <v>697</v>
      </c>
      <c r="E31" s="368"/>
      <c r="F31" s="368"/>
      <c r="G31" s="368"/>
      <c r="H31" s="368"/>
      <c r="I31" s="368"/>
      <c r="J31" s="368"/>
      <c r="K31" s="245"/>
    </row>
    <row r="32" spans="2:1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ht="15" customHeight="1">
      <c r="B33" s="248"/>
      <c r="C33" s="249"/>
      <c r="D33" s="368" t="s">
        <v>698</v>
      </c>
      <c r="E33" s="368"/>
      <c r="F33" s="368"/>
      <c r="G33" s="368"/>
      <c r="H33" s="368"/>
      <c r="I33" s="368"/>
      <c r="J33" s="368"/>
      <c r="K33" s="245"/>
    </row>
    <row r="34" spans="2:11" ht="15" customHeight="1">
      <c r="B34" s="248"/>
      <c r="C34" s="249"/>
      <c r="D34" s="368" t="s">
        <v>699</v>
      </c>
      <c r="E34" s="368"/>
      <c r="F34" s="368"/>
      <c r="G34" s="368"/>
      <c r="H34" s="368"/>
      <c r="I34" s="368"/>
      <c r="J34" s="368"/>
      <c r="K34" s="245"/>
    </row>
    <row r="35" spans="2:11" ht="15" customHeight="1">
      <c r="B35" s="248"/>
      <c r="C35" s="249"/>
      <c r="D35" s="368" t="s">
        <v>700</v>
      </c>
      <c r="E35" s="368"/>
      <c r="F35" s="368"/>
      <c r="G35" s="368"/>
      <c r="H35" s="368"/>
      <c r="I35" s="368"/>
      <c r="J35" s="368"/>
      <c r="K35" s="245"/>
    </row>
    <row r="36" spans="2:11" ht="15" customHeight="1">
      <c r="B36" s="248"/>
      <c r="C36" s="249"/>
      <c r="D36" s="247"/>
      <c r="E36" s="250" t="s">
        <v>113</v>
      </c>
      <c r="F36" s="247"/>
      <c r="G36" s="368" t="s">
        <v>701</v>
      </c>
      <c r="H36" s="368"/>
      <c r="I36" s="368"/>
      <c r="J36" s="368"/>
      <c r="K36" s="245"/>
    </row>
    <row r="37" spans="2:11" ht="30.75" customHeight="1">
      <c r="B37" s="248"/>
      <c r="C37" s="249"/>
      <c r="D37" s="247"/>
      <c r="E37" s="250" t="s">
        <v>702</v>
      </c>
      <c r="F37" s="247"/>
      <c r="G37" s="368" t="s">
        <v>703</v>
      </c>
      <c r="H37" s="368"/>
      <c r="I37" s="368"/>
      <c r="J37" s="368"/>
      <c r="K37" s="245"/>
    </row>
    <row r="38" spans="2:11" ht="15" customHeight="1">
      <c r="B38" s="248"/>
      <c r="C38" s="249"/>
      <c r="D38" s="247"/>
      <c r="E38" s="250" t="s">
        <v>54</v>
      </c>
      <c r="F38" s="247"/>
      <c r="G38" s="368" t="s">
        <v>704</v>
      </c>
      <c r="H38" s="368"/>
      <c r="I38" s="368"/>
      <c r="J38" s="368"/>
      <c r="K38" s="245"/>
    </row>
    <row r="39" spans="2:11" ht="15" customHeight="1">
      <c r="B39" s="248"/>
      <c r="C39" s="249"/>
      <c r="D39" s="247"/>
      <c r="E39" s="250" t="s">
        <v>55</v>
      </c>
      <c r="F39" s="247"/>
      <c r="G39" s="368" t="s">
        <v>705</v>
      </c>
      <c r="H39" s="368"/>
      <c r="I39" s="368"/>
      <c r="J39" s="368"/>
      <c r="K39" s="245"/>
    </row>
    <row r="40" spans="2:11" ht="15" customHeight="1">
      <c r="B40" s="248"/>
      <c r="C40" s="249"/>
      <c r="D40" s="247"/>
      <c r="E40" s="250" t="s">
        <v>114</v>
      </c>
      <c r="F40" s="247"/>
      <c r="G40" s="368" t="s">
        <v>706</v>
      </c>
      <c r="H40" s="368"/>
      <c r="I40" s="368"/>
      <c r="J40" s="368"/>
      <c r="K40" s="245"/>
    </row>
    <row r="41" spans="2:11" ht="15" customHeight="1">
      <c r="B41" s="248"/>
      <c r="C41" s="249"/>
      <c r="D41" s="247"/>
      <c r="E41" s="250" t="s">
        <v>115</v>
      </c>
      <c r="F41" s="247"/>
      <c r="G41" s="368" t="s">
        <v>707</v>
      </c>
      <c r="H41" s="368"/>
      <c r="I41" s="368"/>
      <c r="J41" s="368"/>
      <c r="K41" s="245"/>
    </row>
    <row r="42" spans="2:11" ht="15" customHeight="1">
      <c r="B42" s="248"/>
      <c r="C42" s="249"/>
      <c r="D42" s="247"/>
      <c r="E42" s="250" t="s">
        <v>708</v>
      </c>
      <c r="F42" s="247"/>
      <c r="G42" s="368" t="s">
        <v>709</v>
      </c>
      <c r="H42" s="368"/>
      <c r="I42" s="368"/>
      <c r="J42" s="368"/>
      <c r="K42" s="245"/>
    </row>
    <row r="43" spans="2:11" ht="15" customHeight="1">
      <c r="B43" s="248"/>
      <c r="C43" s="249"/>
      <c r="D43" s="247"/>
      <c r="E43" s="250"/>
      <c r="F43" s="247"/>
      <c r="G43" s="368" t="s">
        <v>710</v>
      </c>
      <c r="H43" s="368"/>
      <c r="I43" s="368"/>
      <c r="J43" s="368"/>
      <c r="K43" s="245"/>
    </row>
    <row r="44" spans="2:11" ht="15" customHeight="1">
      <c r="B44" s="248"/>
      <c r="C44" s="249"/>
      <c r="D44" s="247"/>
      <c r="E44" s="250" t="s">
        <v>711</v>
      </c>
      <c r="F44" s="247"/>
      <c r="G44" s="368" t="s">
        <v>712</v>
      </c>
      <c r="H44" s="368"/>
      <c r="I44" s="368"/>
      <c r="J44" s="368"/>
      <c r="K44" s="245"/>
    </row>
    <row r="45" spans="2:11" ht="15" customHeight="1">
      <c r="B45" s="248"/>
      <c r="C45" s="249"/>
      <c r="D45" s="247"/>
      <c r="E45" s="250" t="s">
        <v>117</v>
      </c>
      <c r="F45" s="247"/>
      <c r="G45" s="368" t="s">
        <v>713</v>
      </c>
      <c r="H45" s="368"/>
      <c r="I45" s="368"/>
      <c r="J45" s="368"/>
      <c r="K45" s="245"/>
    </row>
    <row r="46" spans="2:1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ht="15" customHeight="1">
      <c r="B47" s="248"/>
      <c r="C47" s="249"/>
      <c r="D47" s="368" t="s">
        <v>714</v>
      </c>
      <c r="E47" s="368"/>
      <c r="F47" s="368"/>
      <c r="G47" s="368"/>
      <c r="H47" s="368"/>
      <c r="I47" s="368"/>
      <c r="J47" s="368"/>
      <c r="K47" s="245"/>
    </row>
    <row r="48" spans="2:11" ht="15" customHeight="1">
      <c r="B48" s="248"/>
      <c r="C48" s="249"/>
      <c r="D48" s="249"/>
      <c r="E48" s="368" t="s">
        <v>715</v>
      </c>
      <c r="F48" s="368"/>
      <c r="G48" s="368"/>
      <c r="H48" s="368"/>
      <c r="I48" s="368"/>
      <c r="J48" s="368"/>
      <c r="K48" s="245"/>
    </row>
    <row r="49" spans="2:11" ht="15" customHeight="1">
      <c r="B49" s="248"/>
      <c r="C49" s="249"/>
      <c r="D49" s="249"/>
      <c r="E49" s="368" t="s">
        <v>716</v>
      </c>
      <c r="F49" s="368"/>
      <c r="G49" s="368"/>
      <c r="H49" s="368"/>
      <c r="I49" s="368"/>
      <c r="J49" s="368"/>
      <c r="K49" s="245"/>
    </row>
    <row r="50" spans="2:11" ht="15" customHeight="1">
      <c r="B50" s="248"/>
      <c r="C50" s="249"/>
      <c r="D50" s="249"/>
      <c r="E50" s="368" t="s">
        <v>717</v>
      </c>
      <c r="F50" s="368"/>
      <c r="G50" s="368"/>
      <c r="H50" s="368"/>
      <c r="I50" s="368"/>
      <c r="J50" s="368"/>
      <c r="K50" s="245"/>
    </row>
    <row r="51" spans="2:11" ht="15" customHeight="1">
      <c r="B51" s="248"/>
      <c r="C51" s="249"/>
      <c r="D51" s="368" t="s">
        <v>718</v>
      </c>
      <c r="E51" s="368"/>
      <c r="F51" s="368"/>
      <c r="G51" s="368"/>
      <c r="H51" s="368"/>
      <c r="I51" s="368"/>
      <c r="J51" s="368"/>
      <c r="K51" s="245"/>
    </row>
    <row r="52" spans="2:11" ht="25.5" customHeight="1">
      <c r="B52" s="244"/>
      <c r="C52" s="370" t="s">
        <v>719</v>
      </c>
      <c r="D52" s="370"/>
      <c r="E52" s="370"/>
      <c r="F52" s="370"/>
      <c r="G52" s="370"/>
      <c r="H52" s="370"/>
      <c r="I52" s="370"/>
      <c r="J52" s="370"/>
      <c r="K52" s="245"/>
    </row>
    <row r="53" spans="2:1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ht="15" customHeight="1">
      <c r="B54" s="244"/>
      <c r="C54" s="368" t="s">
        <v>720</v>
      </c>
      <c r="D54" s="368"/>
      <c r="E54" s="368"/>
      <c r="F54" s="368"/>
      <c r="G54" s="368"/>
      <c r="H54" s="368"/>
      <c r="I54" s="368"/>
      <c r="J54" s="368"/>
      <c r="K54" s="245"/>
    </row>
    <row r="55" spans="2:11" ht="15" customHeight="1">
      <c r="B55" s="244"/>
      <c r="C55" s="368" t="s">
        <v>721</v>
      </c>
      <c r="D55" s="368"/>
      <c r="E55" s="368"/>
      <c r="F55" s="368"/>
      <c r="G55" s="368"/>
      <c r="H55" s="368"/>
      <c r="I55" s="368"/>
      <c r="J55" s="368"/>
      <c r="K55" s="245"/>
    </row>
    <row r="56" spans="2:1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ht="15" customHeight="1">
      <c r="B57" s="244"/>
      <c r="C57" s="368" t="s">
        <v>722</v>
      </c>
      <c r="D57" s="368"/>
      <c r="E57" s="368"/>
      <c r="F57" s="368"/>
      <c r="G57" s="368"/>
      <c r="H57" s="368"/>
      <c r="I57" s="368"/>
      <c r="J57" s="368"/>
      <c r="K57" s="245"/>
    </row>
    <row r="58" spans="2:11" ht="15" customHeight="1">
      <c r="B58" s="244"/>
      <c r="C58" s="249"/>
      <c r="D58" s="368" t="s">
        <v>723</v>
      </c>
      <c r="E58" s="368"/>
      <c r="F58" s="368"/>
      <c r="G58" s="368"/>
      <c r="H58" s="368"/>
      <c r="I58" s="368"/>
      <c r="J58" s="368"/>
      <c r="K58" s="245"/>
    </row>
    <row r="59" spans="2:11" ht="15" customHeight="1">
      <c r="B59" s="244"/>
      <c r="C59" s="249"/>
      <c r="D59" s="368" t="s">
        <v>724</v>
      </c>
      <c r="E59" s="368"/>
      <c r="F59" s="368"/>
      <c r="G59" s="368"/>
      <c r="H59" s="368"/>
      <c r="I59" s="368"/>
      <c r="J59" s="368"/>
      <c r="K59" s="245"/>
    </row>
    <row r="60" spans="2:11" ht="15" customHeight="1">
      <c r="B60" s="244"/>
      <c r="C60" s="249"/>
      <c r="D60" s="368" t="s">
        <v>725</v>
      </c>
      <c r="E60" s="368"/>
      <c r="F60" s="368"/>
      <c r="G60" s="368"/>
      <c r="H60" s="368"/>
      <c r="I60" s="368"/>
      <c r="J60" s="368"/>
      <c r="K60" s="245"/>
    </row>
    <row r="61" spans="2:11" ht="15" customHeight="1">
      <c r="B61" s="244"/>
      <c r="C61" s="249"/>
      <c r="D61" s="368" t="s">
        <v>726</v>
      </c>
      <c r="E61" s="368"/>
      <c r="F61" s="368"/>
      <c r="G61" s="368"/>
      <c r="H61" s="368"/>
      <c r="I61" s="368"/>
      <c r="J61" s="368"/>
      <c r="K61" s="245"/>
    </row>
    <row r="62" spans="2:11" ht="15" customHeight="1">
      <c r="B62" s="244"/>
      <c r="C62" s="249"/>
      <c r="D62" s="371" t="s">
        <v>727</v>
      </c>
      <c r="E62" s="371"/>
      <c r="F62" s="371"/>
      <c r="G62" s="371"/>
      <c r="H62" s="371"/>
      <c r="I62" s="371"/>
      <c r="J62" s="371"/>
      <c r="K62" s="245"/>
    </row>
    <row r="63" spans="2:11" ht="15" customHeight="1">
      <c r="B63" s="244"/>
      <c r="C63" s="249"/>
      <c r="D63" s="368" t="s">
        <v>728</v>
      </c>
      <c r="E63" s="368"/>
      <c r="F63" s="368"/>
      <c r="G63" s="368"/>
      <c r="H63" s="368"/>
      <c r="I63" s="368"/>
      <c r="J63" s="368"/>
      <c r="K63" s="245"/>
    </row>
    <row r="64" spans="2:1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ht="15" customHeight="1">
      <c r="B65" s="244"/>
      <c r="C65" s="249"/>
      <c r="D65" s="368" t="s">
        <v>729</v>
      </c>
      <c r="E65" s="368"/>
      <c r="F65" s="368"/>
      <c r="G65" s="368"/>
      <c r="H65" s="368"/>
      <c r="I65" s="368"/>
      <c r="J65" s="368"/>
      <c r="K65" s="245"/>
    </row>
    <row r="66" spans="2:11" ht="15" customHeight="1">
      <c r="B66" s="244"/>
      <c r="C66" s="249"/>
      <c r="D66" s="371" t="s">
        <v>730</v>
      </c>
      <c r="E66" s="371"/>
      <c r="F66" s="371"/>
      <c r="G66" s="371"/>
      <c r="H66" s="371"/>
      <c r="I66" s="371"/>
      <c r="J66" s="371"/>
      <c r="K66" s="245"/>
    </row>
    <row r="67" spans="2:11" ht="15" customHeight="1">
      <c r="B67" s="244"/>
      <c r="C67" s="249"/>
      <c r="D67" s="368" t="s">
        <v>731</v>
      </c>
      <c r="E67" s="368"/>
      <c r="F67" s="368"/>
      <c r="G67" s="368"/>
      <c r="H67" s="368"/>
      <c r="I67" s="368"/>
      <c r="J67" s="368"/>
      <c r="K67" s="245"/>
    </row>
    <row r="68" spans="2:11" ht="15" customHeight="1">
      <c r="B68" s="244"/>
      <c r="C68" s="249"/>
      <c r="D68" s="368" t="s">
        <v>732</v>
      </c>
      <c r="E68" s="368"/>
      <c r="F68" s="368"/>
      <c r="G68" s="368"/>
      <c r="H68" s="368"/>
      <c r="I68" s="368"/>
      <c r="J68" s="368"/>
      <c r="K68" s="245"/>
    </row>
    <row r="69" spans="2:11" ht="15" customHeight="1">
      <c r="B69" s="244"/>
      <c r="C69" s="249"/>
      <c r="D69" s="368" t="s">
        <v>733</v>
      </c>
      <c r="E69" s="368"/>
      <c r="F69" s="368"/>
      <c r="G69" s="368"/>
      <c r="H69" s="368"/>
      <c r="I69" s="368"/>
      <c r="J69" s="368"/>
      <c r="K69" s="245"/>
    </row>
    <row r="70" spans="2:11" ht="15" customHeight="1">
      <c r="B70" s="244"/>
      <c r="C70" s="249"/>
      <c r="D70" s="368" t="s">
        <v>734</v>
      </c>
      <c r="E70" s="368"/>
      <c r="F70" s="368"/>
      <c r="G70" s="368"/>
      <c r="H70" s="368"/>
      <c r="I70" s="368"/>
      <c r="J70" s="368"/>
      <c r="K70" s="245"/>
    </row>
    <row r="71" spans="2:1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ht="45" customHeight="1">
      <c r="B75" s="261"/>
      <c r="C75" s="369" t="s">
        <v>735</v>
      </c>
      <c r="D75" s="369"/>
      <c r="E75" s="369"/>
      <c r="F75" s="369"/>
      <c r="G75" s="369"/>
      <c r="H75" s="369"/>
      <c r="I75" s="369"/>
      <c r="J75" s="369"/>
      <c r="K75" s="262"/>
    </row>
    <row r="76" spans="2:11" ht="17.25" customHeight="1">
      <c r="B76" s="261"/>
      <c r="C76" s="263" t="s">
        <v>736</v>
      </c>
      <c r="D76" s="263"/>
      <c r="E76" s="263"/>
      <c r="F76" s="263" t="s">
        <v>737</v>
      </c>
      <c r="G76" s="264"/>
      <c r="H76" s="263" t="s">
        <v>55</v>
      </c>
      <c r="I76" s="263" t="s">
        <v>58</v>
      </c>
      <c r="J76" s="263" t="s">
        <v>738</v>
      </c>
      <c r="K76" s="262"/>
    </row>
    <row r="77" spans="2:11" ht="17.25" customHeight="1">
      <c r="B77" s="261"/>
      <c r="C77" s="265" t="s">
        <v>739</v>
      </c>
      <c r="D77" s="265"/>
      <c r="E77" s="265"/>
      <c r="F77" s="266" t="s">
        <v>740</v>
      </c>
      <c r="G77" s="267"/>
      <c r="H77" s="265"/>
      <c r="I77" s="265"/>
      <c r="J77" s="265" t="s">
        <v>741</v>
      </c>
      <c r="K77" s="262"/>
    </row>
    <row r="78" spans="2:1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ht="15" customHeight="1">
      <c r="B79" s="261"/>
      <c r="C79" s="250" t="s">
        <v>54</v>
      </c>
      <c r="D79" s="268"/>
      <c r="E79" s="268"/>
      <c r="F79" s="270" t="s">
        <v>742</v>
      </c>
      <c r="G79" s="269"/>
      <c r="H79" s="250" t="s">
        <v>743</v>
      </c>
      <c r="I79" s="250" t="s">
        <v>744</v>
      </c>
      <c r="J79" s="250">
        <v>20</v>
      </c>
      <c r="K79" s="262"/>
    </row>
    <row r="80" spans="2:11" ht="15" customHeight="1">
      <c r="B80" s="261"/>
      <c r="C80" s="250" t="s">
        <v>745</v>
      </c>
      <c r="D80" s="250"/>
      <c r="E80" s="250"/>
      <c r="F80" s="270" t="s">
        <v>742</v>
      </c>
      <c r="G80" s="269"/>
      <c r="H80" s="250" t="s">
        <v>746</v>
      </c>
      <c r="I80" s="250" t="s">
        <v>744</v>
      </c>
      <c r="J80" s="250">
        <v>120</v>
      </c>
      <c r="K80" s="262"/>
    </row>
    <row r="81" spans="2:11" ht="15" customHeight="1">
      <c r="B81" s="271"/>
      <c r="C81" s="250" t="s">
        <v>747</v>
      </c>
      <c r="D81" s="250"/>
      <c r="E81" s="250"/>
      <c r="F81" s="270" t="s">
        <v>748</v>
      </c>
      <c r="G81" s="269"/>
      <c r="H81" s="250" t="s">
        <v>749</v>
      </c>
      <c r="I81" s="250" t="s">
        <v>744</v>
      </c>
      <c r="J81" s="250">
        <v>50</v>
      </c>
      <c r="K81" s="262"/>
    </row>
    <row r="82" spans="2:11" ht="15" customHeight="1">
      <c r="B82" s="271"/>
      <c r="C82" s="250" t="s">
        <v>750</v>
      </c>
      <c r="D82" s="250"/>
      <c r="E82" s="250"/>
      <c r="F82" s="270" t="s">
        <v>742</v>
      </c>
      <c r="G82" s="269"/>
      <c r="H82" s="250" t="s">
        <v>751</v>
      </c>
      <c r="I82" s="250" t="s">
        <v>752</v>
      </c>
      <c r="J82" s="250"/>
      <c r="K82" s="262"/>
    </row>
    <row r="83" spans="2:11" ht="15" customHeight="1">
      <c r="B83" s="271"/>
      <c r="C83" s="272" t="s">
        <v>753</v>
      </c>
      <c r="D83" s="272"/>
      <c r="E83" s="272"/>
      <c r="F83" s="273" t="s">
        <v>748</v>
      </c>
      <c r="G83" s="272"/>
      <c r="H83" s="272" t="s">
        <v>754</v>
      </c>
      <c r="I83" s="272" t="s">
        <v>744</v>
      </c>
      <c r="J83" s="272">
        <v>15</v>
      </c>
      <c r="K83" s="262"/>
    </row>
    <row r="84" spans="2:11" ht="15" customHeight="1">
      <c r="B84" s="271"/>
      <c r="C84" s="272" t="s">
        <v>755</v>
      </c>
      <c r="D84" s="272"/>
      <c r="E84" s="272"/>
      <c r="F84" s="273" t="s">
        <v>748</v>
      </c>
      <c r="G84" s="272"/>
      <c r="H84" s="272" t="s">
        <v>756</v>
      </c>
      <c r="I84" s="272" t="s">
        <v>744</v>
      </c>
      <c r="J84" s="272">
        <v>15</v>
      </c>
      <c r="K84" s="262"/>
    </row>
    <row r="85" spans="2:11" ht="15" customHeight="1">
      <c r="B85" s="271"/>
      <c r="C85" s="272" t="s">
        <v>757</v>
      </c>
      <c r="D85" s="272"/>
      <c r="E85" s="272"/>
      <c r="F85" s="273" t="s">
        <v>748</v>
      </c>
      <c r="G85" s="272"/>
      <c r="H85" s="272" t="s">
        <v>758</v>
      </c>
      <c r="I85" s="272" t="s">
        <v>744</v>
      </c>
      <c r="J85" s="272">
        <v>20</v>
      </c>
      <c r="K85" s="262"/>
    </row>
    <row r="86" spans="2:11" ht="15" customHeight="1">
      <c r="B86" s="271"/>
      <c r="C86" s="272" t="s">
        <v>759</v>
      </c>
      <c r="D86" s="272"/>
      <c r="E86" s="272"/>
      <c r="F86" s="273" t="s">
        <v>748</v>
      </c>
      <c r="G86" s="272"/>
      <c r="H86" s="272" t="s">
        <v>760</v>
      </c>
      <c r="I86" s="272" t="s">
        <v>744</v>
      </c>
      <c r="J86" s="272">
        <v>20</v>
      </c>
      <c r="K86" s="262"/>
    </row>
    <row r="87" spans="2:11" ht="15" customHeight="1">
      <c r="B87" s="271"/>
      <c r="C87" s="250" t="s">
        <v>761</v>
      </c>
      <c r="D87" s="250"/>
      <c r="E87" s="250"/>
      <c r="F87" s="270" t="s">
        <v>748</v>
      </c>
      <c r="G87" s="269"/>
      <c r="H87" s="250" t="s">
        <v>762</v>
      </c>
      <c r="I87" s="250" t="s">
        <v>744</v>
      </c>
      <c r="J87" s="250">
        <v>50</v>
      </c>
      <c r="K87" s="262"/>
    </row>
    <row r="88" spans="2:11" ht="15" customHeight="1">
      <c r="B88" s="271"/>
      <c r="C88" s="250" t="s">
        <v>763</v>
      </c>
      <c r="D88" s="250"/>
      <c r="E88" s="250"/>
      <c r="F88" s="270" t="s">
        <v>748</v>
      </c>
      <c r="G88" s="269"/>
      <c r="H88" s="250" t="s">
        <v>764</v>
      </c>
      <c r="I88" s="250" t="s">
        <v>744</v>
      </c>
      <c r="J88" s="250">
        <v>20</v>
      </c>
      <c r="K88" s="262"/>
    </row>
    <row r="89" spans="2:11" ht="15" customHeight="1">
      <c r="B89" s="271"/>
      <c r="C89" s="250" t="s">
        <v>765</v>
      </c>
      <c r="D89" s="250"/>
      <c r="E89" s="250"/>
      <c r="F89" s="270" t="s">
        <v>748</v>
      </c>
      <c r="G89" s="269"/>
      <c r="H89" s="250" t="s">
        <v>766</v>
      </c>
      <c r="I89" s="250" t="s">
        <v>744</v>
      </c>
      <c r="J89" s="250">
        <v>20</v>
      </c>
      <c r="K89" s="262"/>
    </row>
    <row r="90" spans="2:11" ht="15" customHeight="1">
      <c r="B90" s="271"/>
      <c r="C90" s="250" t="s">
        <v>767</v>
      </c>
      <c r="D90" s="250"/>
      <c r="E90" s="250"/>
      <c r="F90" s="270" t="s">
        <v>748</v>
      </c>
      <c r="G90" s="269"/>
      <c r="H90" s="250" t="s">
        <v>768</v>
      </c>
      <c r="I90" s="250" t="s">
        <v>744</v>
      </c>
      <c r="J90" s="250">
        <v>50</v>
      </c>
      <c r="K90" s="262"/>
    </row>
    <row r="91" spans="2:11" ht="15" customHeight="1">
      <c r="B91" s="271"/>
      <c r="C91" s="250" t="s">
        <v>769</v>
      </c>
      <c r="D91" s="250"/>
      <c r="E91" s="250"/>
      <c r="F91" s="270" t="s">
        <v>748</v>
      </c>
      <c r="G91" s="269"/>
      <c r="H91" s="250" t="s">
        <v>769</v>
      </c>
      <c r="I91" s="250" t="s">
        <v>744</v>
      </c>
      <c r="J91" s="250">
        <v>50</v>
      </c>
      <c r="K91" s="262"/>
    </row>
    <row r="92" spans="2:11" ht="15" customHeight="1">
      <c r="B92" s="271"/>
      <c r="C92" s="250" t="s">
        <v>770</v>
      </c>
      <c r="D92" s="250"/>
      <c r="E92" s="250"/>
      <c r="F92" s="270" t="s">
        <v>748</v>
      </c>
      <c r="G92" s="269"/>
      <c r="H92" s="250" t="s">
        <v>771</v>
      </c>
      <c r="I92" s="250" t="s">
        <v>744</v>
      </c>
      <c r="J92" s="250">
        <v>255</v>
      </c>
      <c r="K92" s="262"/>
    </row>
    <row r="93" spans="2:11" ht="15" customHeight="1">
      <c r="B93" s="271"/>
      <c r="C93" s="250" t="s">
        <v>772</v>
      </c>
      <c r="D93" s="250"/>
      <c r="E93" s="250"/>
      <c r="F93" s="270" t="s">
        <v>742</v>
      </c>
      <c r="G93" s="269"/>
      <c r="H93" s="250" t="s">
        <v>773</v>
      </c>
      <c r="I93" s="250" t="s">
        <v>774</v>
      </c>
      <c r="J93" s="250"/>
      <c r="K93" s="262"/>
    </row>
    <row r="94" spans="2:11" ht="15" customHeight="1">
      <c r="B94" s="271"/>
      <c r="C94" s="250" t="s">
        <v>775</v>
      </c>
      <c r="D94" s="250"/>
      <c r="E94" s="250"/>
      <c r="F94" s="270" t="s">
        <v>742</v>
      </c>
      <c r="G94" s="269"/>
      <c r="H94" s="250" t="s">
        <v>776</v>
      </c>
      <c r="I94" s="250" t="s">
        <v>777</v>
      </c>
      <c r="J94" s="250"/>
      <c r="K94" s="262"/>
    </row>
    <row r="95" spans="2:11" ht="15" customHeight="1">
      <c r="B95" s="271"/>
      <c r="C95" s="250" t="s">
        <v>778</v>
      </c>
      <c r="D95" s="250"/>
      <c r="E95" s="250"/>
      <c r="F95" s="270" t="s">
        <v>742</v>
      </c>
      <c r="G95" s="269"/>
      <c r="H95" s="250" t="s">
        <v>778</v>
      </c>
      <c r="I95" s="250" t="s">
        <v>777</v>
      </c>
      <c r="J95" s="250"/>
      <c r="K95" s="262"/>
    </row>
    <row r="96" spans="2:11" ht="15" customHeight="1">
      <c r="B96" s="271"/>
      <c r="C96" s="250" t="s">
        <v>39</v>
      </c>
      <c r="D96" s="250"/>
      <c r="E96" s="250"/>
      <c r="F96" s="270" t="s">
        <v>742</v>
      </c>
      <c r="G96" s="269"/>
      <c r="H96" s="250" t="s">
        <v>779</v>
      </c>
      <c r="I96" s="250" t="s">
        <v>777</v>
      </c>
      <c r="J96" s="250"/>
      <c r="K96" s="262"/>
    </row>
    <row r="97" spans="2:11" ht="15" customHeight="1">
      <c r="B97" s="271"/>
      <c r="C97" s="250" t="s">
        <v>49</v>
      </c>
      <c r="D97" s="250"/>
      <c r="E97" s="250"/>
      <c r="F97" s="270" t="s">
        <v>742</v>
      </c>
      <c r="G97" s="269"/>
      <c r="H97" s="250" t="s">
        <v>780</v>
      </c>
      <c r="I97" s="250" t="s">
        <v>777</v>
      </c>
      <c r="J97" s="250"/>
      <c r="K97" s="262"/>
    </row>
    <row r="98" spans="2:1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ht="45" customHeight="1">
      <c r="B102" s="261"/>
      <c r="C102" s="369" t="s">
        <v>781</v>
      </c>
      <c r="D102" s="369"/>
      <c r="E102" s="369"/>
      <c r="F102" s="369"/>
      <c r="G102" s="369"/>
      <c r="H102" s="369"/>
      <c r="I102" s="369"/>
      <c r="J102" s="369"/>
      <c r="K102" s="262"/>
    </row>
    <row r="103" spans="2:11" ht="17.25" customHeight="1">
      <c r="B103" s="261"/>
      <c r="C103" s="263" t="s">
        <v>736</v>
      </c>
      <c r="D103" s="263"/>
      <c r="E103" s="263"/>
      <c r="F103" s="263" t="s">
        <v>737</v>
      </c>
      <c r="G103" s="264"/>
      <c r="H103" s="263" t="s">
        <v>55</v>
      </c>
      <c r="I103" s="263" t="s">
        <v>58</v>
      </c>
      <c r="J103" s="263" t="s">
        <v>738</v>
      </c>
      <c r="K103" s="262"/>
    </row>
    <row r="104" spans="2:11" ht="17.25" customHeight="1">
      <c r="B104" s="261"/>
      <c r="C104" s="265" t="s">
        <v>739</v>
      </c>
      <c r="D104" s="265"/>
      <c r="E104" s="265"/>
      <c r="F104" s="266" t="s">
        <v>740</v>
      </c>
      <c r="G104" s="267"/>
      <c r="H104" s="265"/>
      <c r="I104" s="265"/>
      <c r="J104" s="265" t="s">
        <v>741</v>
      </c>
      <c r="K104" s="262"/>
    </row>
    <row r="105" spans="2:11" ht="5.25" customHeight="1">
      <c r="B105" s="261"/>
      <c r="C105" s="263"/>
      <c r="D105" s="263"/>
      <c r="E105" s="263"/>
      <c r="F105" s="263"/>
      <c r="G105" s="279"/>
      <c r="H105" s="263"/>
      <c r="I105" s="263"/>
      <c r="J105" s="263"/>
      <c r="K105" s="262"/>
    </row>
    <row r="106" spans="2:11" ht="15" customHeight="1">
      <c r="B106" s="261"/>
      <c r="C106" s="250" t="s">
        <v>54</v>
      </c>
      <c r="D106" s="268"/>
      <c r="E106" s="268"/>
      <c r="F106" s="270" t="s">
        <v>742</v>
      </c>
      <c r="G106" s="279"/>
      <c r="H106" s="250" t="s">
        <v>782</v>
      </c>
      <c r="I106" s="250" t="s">
        <v>744</v>
      </c>
      <c r="J106" s="250">
        <v>20</v>
      </c>
      <c r="K106" s="262"/>
    </row>
    <row r="107" spans="2:11" ht="15" customHeight="1">
      <c r="B107" s="261"/>
      <c r="C107" s="250" t="s">
        <v>745</v>
      </c>
      <c r="D107" s="250"/>
      <c r="E107" s="250"/>
      <c r="F107" s="270" t="s">
        <v>742</v>
      </c>
      <c r="G107" s="250"/>
      <c r="H107" s="250" t="s">
        <v>782</v>
      </c>
      <c r="I107" s="250" t="s">
        <v>744</v>
      </c>
      <c r="J107" s="250">
        <v>120</v>
      </c>
      <c r="K107" s="262"/>
    </row>
    <row r="108" spans="2:11" ht="15" customHeight="1">
      <c r="B108" s="271"/>
      <c r="C108" s="250" t="s">
        <v>747</v>
      </c>
      <c r="D108" s="250"/>
      <c r="E108" s="250"/>
      <c r="F108" s="270" t="s">
        <v>748</v>
      </c>
      <c r="G108" s="250"/>
      <c r="H108" s="250" t="s">
        <v>782</v>
      </c>
      <c r="I108" s="250" t="s">
        <v>744</v>
      </c>
      <c r="J108" s="250">
        <v>50</v>
      </c>
      <c r="K108" s="262"/>
    </row>
    <row r="109" spans="2:11" ht="15" customHeight="1">
      <c r="B109" s="271"/>
      <c r="C109" s="250" t="s">
        <v>750</v>
      </c>
      <c r="D109" s="250"/>
      <c r="E109" s="250"/>
      <c r="F109" s="270" t="s">
        <v>742</v>
      </c>
      <c r="G109" s="250"/>
      <c r="H109" s="250" t="s">
        <v>782</v>
      </c>
      <c r="I109" s="250" t="s">
        <v>752</v>
      </c>
      <c r="J109" s="250"/>
      <c r="K109" s="262"/>
    </row>
    <row r="110" spans="2:11" ht="15" customHeight="1">
      <c r="B110" s="271"/>
      <c r="C110" s="250" t="s">
        <v>761</v>
      </c>
      <c r="D110" s="250"/>
      <c r="E110" s="250"/>
      <c r="F110" s="270" t="s">
        <v>748</v>
      </c>
      <c r="G110" s="250"/>
      <c r="H110" s="250" t="s">
        <v>782</v>
      </c>
      <c r="I110" s="250" t="s">
        <v>744</v>
      </c>
      <c r="J110" s="250">
        <v>50</v>
      </c>
      <c r="K110" s="262"/>
    </row>
    <row r="111" spans="2:11" ht="15" customHeight="1">
      <c r="B111" s="271"/>
      <c r="C111" s="250" t="s">
        <v>769</v>
      </c>
      <c r="D111" s="250"/>
      <c r="E111" s="250"/>
      <c r="F111" s="270" t="s">
        <v>748</v>
      </c>
      <c r="G111" s="250"/>
      <c r="H111" s="250" t="s">
        <v>782</v>
      </c>
      <c r="I111" s="250" t="s">
        <v>744</v>
      </c>
      <c r="J111" s="250">
        <v>50</v>
      </c>
      <c r="K111" s="262"/>
    </row>
    <row r="112" spans="2:11" ht="15" customHeight="1">
      <c r="B112" s="271"/>
      <c r="C112" s="250" t="s">
        <v>767</v>
      </c>
      <c r="D112" s="250"/>
      <c r="E112" s="250"/>
      <c r="F112" s="270" t="s">
        <v>748</v>
      </c>
      <c r="G112" s="250"/>
      <c r="H112" s="250" t="s">
        <v>782</v>
      </c>
      <c r="I112" s="250" t="s">
        <v>744</v>
      </c>
      <c r="J112" s="250">
        <v>50</v>
      </c>
      <c r="K112" s="262"/>
    </row>
    <row r="113" spans="2:11" ht="15" customHeight="1">
      <c r="B113" s="271"/>
      <c r="C113" s="250" t="s">
        <v>54</v>
      </c>
      <c r="D113" s="250"/>
      <c r="E113" s="250"/>
      <c r="F113" s="270" t="s">
        <v>742</v>
      </c>
      <c r="G113" s="250"/>
      <c r="H113" s="250" t="s">
        <v>783</v>
      </c>
      <c r="I113" s="250" t="s">
        <v>744</v>
      </c>
      <c r="J113" s="250">
        <v>20</v>
      </c>
      <c r="K113" s="262"/>
    </row>
    <row r="114" spans="2:11" ht="15" customHeight="1">
      <c r="B114" s="271"/>
      <c r="C114" s="250" t="s">
        <v>784</v>
      </c>
      <c r="D114" s="250"/>
      <c r="E114" s="250"/>
      <c r="F114" s="270" t="s">
        <v>742</v>
      </c>
      <c r="G114" s="250"/>
      <c r="H114" s="250" t="s">
        <v>785</v>
      </c>
      <c r="I114" s="250" t="s">
        <v>744</v>
      </c>
      <c r="J114" s="250">
        <v>120</v>
      </c>
      <c r="K114" s="262"/>
    </row>
    <row r="115" spans="2:11" ht="15" customHeight="1">
      <c r="B115" s="271"/>
      <c r="C115" s="250" t="s">
        <v>39</v>
      </c>
      <c r="D115" s="250"/>
      <c r="E115" s="250"/>
      <c r="F115" s="270" t="s">
        <v>742</v>
      </c>
      <c r="G115" s="250"/>
      <c r="H115" s="250" t="s">
        <v>786</v>
      </c>
      <c r="I115" s="250" t="s">
        <v>777</v>
      </c>
      <c r="J115" s="250"/>
      <c r="K115" s="262"/>
    </row>
    <row r="116" spans="2:11" ht="15" customHeight="1">
      <c r="B116" s="271"/>
      <c r="C116" s="250" t="s">
        <v>49</v>
      </c>
      <c r="D116" s="250"/>
      <c r="E116" s="250"/>
      <c r="F116" s="270" t="s">
        <v>742</v>
      </c>
      <c r="G116" s="250"/>
      <c r="H116" s="250" t="s">
        <v>787</v>
      </c>
      <c r="I116" s="250" t="s">
        <v>777</v>
      </c>
      <c r="J116" s="250"/>
      <c r="K116" s="262"/>
    </row>
    <row r="117" spans="2:11" ht="15" customHeight="1">
      <c r="B117" s="271"/>
      <c r="C117" s="250" t="s">
        <v>58</v>
      </c>
      <c r="D117" s="250"/>
      <c r="E117" s="250"/>
      <c r="F117" s="270" t="s">
        <v>742</v>
      </c>
      <c r="G117" s="250"/>
      <c r="H117" s="250" t="s">
        <v>788</v>
      </c>
      <c r="I117" s="250" t="s">
        <v>789</v>
      </c>
      <c r="J117" s="250"/>
      <c r="K117" s="262"/>
    </row>
    <row r="118" spans="2:1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ht="18.75" customHeight="1">
      <c r="B119" s="281"/>
      <c r="C119" s="247"/>
      <c r="D119" s="247"/>
      <c r="E119" s="247"/>
      <c r="F119" s="282"/>
      <c r="G119" s="247"/>
      <c r="H119" s="247"/>
      <c r="I119" s="247"/>
      <c r="J119" s="247"/>
      <c r="K119" s="281"/>
    </row>
    <row r="120" spans="2:1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ht="45" customHeight="1">
      <c r="B122" s="286"/>
      <c r="C122" s="367" t="s">
        <v>790</v>
      </c>
      <c r="D122" s="367"/>
      <c r="E122" s="367"/>
      <c r="F122" s="367"/>
      <c r="G122" s="367"/>
      <c r="H122" s="367"/>
      <c r="I122" s="367"/>
      <c r="J122" s="367"/>
      <c r="K122" s="287"/>
    </row>
    <row r="123" spans="2:11" ht="17.25" customHeight="1">
      <c r="B123" s="288"/>
      <c r="C123" s="263" t="s">
        <v>736</v>
      </c>
      <c r="D123" s="263"/>
      <c r="E123" s="263"/>
      <c r="F123" s="263" t="s">
        <v>737</v>
      </c>
      <c r="G123" s="264"/>
      <c r="H123" s="263" t="s">
        <v>55</v>
      </c>
      <c r="I123" s="263" t="s">
        <v>58</v>
      </c>
      <c r="J123" s="263" t="s">
        <v>738</v>
      </c>
      <c r="K123" s="289"/>
    </row>
    <row r="124" spans="2:11" ht="17.25" customHeight="1">
      <c r="B124" s="288"/>
      <c r="C124" s="265" t="s">
        <v>739</v>
      </c>
      <c r="D124" s="265"/>
      <c r="E124" s="265"/>
      <c r="F124" s="266" t="s">
        <v>740</v>
      </c>
      <c r="G124" s="267"/>
      <c r="H124" s="265"/>
      <c r="I124" s="265"/>
      <c r="J124" s="265" t="s">
        <v>741</v>
      </c>
      <c r="K124" s="289"/>
    </row>
    <row r="125" spans="2:11" ht="5.25" customHeight="1">
      <c r="B125" s="290"/>
      <c r="C125" s="268"/>
      <c r="D125" s="268"/>
      <c r="E125" s="268"/>
      <c r="F125" s="268"/>
      <c r="G125" s="250"/>
      <c r="H125" s="268"/>
      <c r="I125" s="268"/>
      <c r="J125" s="268"/>
      <c r="K125" s="291"/>
    </row>
    <row r="126" spans="2:11" ht="15" customHeight="1">
      <c r="B126" s="290"/>
      <c r="C126" s="250" t="s">
        <v>745</v>
      </c>
      <c r="D126" s="268"/>
      <c r="E126" s="268"/>
      <c r="F126" s="270" t="s">
        <v>742</v>
      </c>
      <c r="G126" s="250"/>
      <c r="H126" s="250" t="s">
        <v>782</v>
      </c>
      <c r="I126" s="250" t="s">
        <v>744</v>
      </c>
      <c r="J126" s="250">
        <v>120</v>
      </c>
      <c r="K126" s="292"/>
    </row>
    <row r="127" spans="2:11" ht="15" customHeight="1">
      <c r="B127" s="290"/>
      <c r="C127" s="250" t="s">
        <v>791</v>
      </c>
      <c r="D127" s="250"/>
      <c r="E127" s="250"/>
      <c r="F127" s="270" t="s">
        <v>742</v>
      </c>
      <c r="G127" s="250"/>
      <c r="H127" s="250" t="s">
        <v>792</v>
      </c>
      <c r="I127" s="250" t="s">
        <v>744</v>
      </c>
      <c r="J127" s="250" t="s">
        <v>793</v>
      </c>
      <c r="K127" s="292"/>
    </row>
    <row r="128" spans="2:11" ht="15" customHeight="1">
      <c r="B128" s="290"/>
      <c r="C128" s="250" t="s">
        <v>690</v>
      </c>
      <c r="D128" s="250"/>
      <c r="E128" s="250"/>
      <c r="F128" s="270" t="s">
        <v>742</v>
      </c>
      <c r="G128" s="250"/>
      <c r="H128" s="250" t="s">
        <v>794</v>
      </c>
      <c r="I128" s="250" t="s">
        <v>744</v>
      </c>
      <c r="J128" s="250" t="s">
        <v>793</v>
      </c>
      <c r="K128" s="292"/>
    </row>
    <row r="129" spans="2:11" ht="15" customHeight="1">
      <c r="B129" s="290"/>
      <c r="C129" s="250" t="s">
        <v>753</v>
      </c>
      <c r="D129" s="250"/>
      <c r="E129" s="250"/>
      <c r="F129" s="270" t="s">
        <v>748</v>
      </c>
      <c r="G129" s="250"/>
      <c r="H129" s="250" t="s">
        <v>754</v>
      </c>
      <c r="I129" s="250" t="s">
        <v>744</v>
      </c>
      <c r="J129" s="250">
        <v>15</v>
      </c>
      <c r="K129" s="292"/>
    </row>
    <row r="130" spans="2:11" ht="15" customHeight="1">
      <c r="B130" s="290"/>
      <c r="C130" s="272" t="s">
        <v>755</v>
      </c>
      <c r="D130" s="272"/>
      <c r="E130" s="272"/>
      <c r="F130" s="273" t="s">
        <v>748</v>
      </c>
      <c r="G130" s="272"/>
      <c r="H130" s="272" t="s">
        <v>756</v>
      </c>
      <c r="I130" s="272" t="s">
        <v>744</v>
      </c>
      <c r="J130" s="272">
        <v>15</v>
      </c>
      <c r="K130" s="292"/>
    </row>
    <row r="131" spans="2:11" ht="15" customHeight="1">
      <c r="B131" s="290"/>
      <c r="C131" s="272" t="s">
        <v>757</v>
      </c>
      <c r="D131" s="272"/>
      <c r="E131" s="272"/>
      <c r="F131" s="273" t="s">
        <v>748</v>
      </c>
      <c r="G131" s="272"/>
      <c r="H131" s="272" t="s">
        <v>758</v>
      </c>
      <c r="I131" s="272" t="s">
        <v>744</v>
      </c>
      <c r="J131" s="272">
        <v>20</v>
      </c>
      <c r="K131" s="292"/>
    </row>
    <row r="132" spans="2:11" ht="15" customHeight="1">
      <c r="B132" s="290"/>
      <c r="C132" s="272" t="s">
        <v>759</v>
      </c>
      <c r="D132" s="272"/>
      <c r="E132" s="272"/>
      <c r="F132" s="273" t="s">
        <v>748</v>
      </c>
      <c r="G132" s="272"/>
      <c r="H132" s="272" t="s">
        <v>760</v>
      </c>
      <c r="I132" s="272" t="s">
        <v>744</v>
      </c>
      <c r="J132" s="272">
        <v>20</v>
      </c>
      <c r="K132" s="292"/>
    </row>
    <row r="133" spans="2:11" ht="15" customHeight="1">
      <c r="B133" s="290"/>
      <c r="C133" s="250" t="s">
        <v>747</v>
      </c>
      <c r="D133" s="250"/>
      <c r="E133" s="250"/>
      <c r="F133" s="270" t="s">
        <v>748</v>
      </c>
      <c r="G133" s="250"/>
      <c r="H133" s="250" t="s">
        <v>782</v>
      </c>
      <c r="I133" s="250" t="s">
        <v>744</v>
      </c>
      <c r="J133" s="250">
        <v>50</v>
      </c>
      <c r="K133" s="292"/>
    </row>
    <row r="134" spans="2:11" ht="15" customHeight="1">
      <c r="B134" s="290"/>
      <c r="C134" s="250" t="s">
        <v>761</v>
      </c>
      <c r="D134" s="250"/>
      <c r="E134" s="250"/>
      <c r="F134" s="270" t="s">
        <v>748</v>
      </c>
      <c r="G134" s="250"/>
      <c r="H134" s="250" t="s">
        <v>782</v>
      </c>
      <c r="I134" s="250" t="s">
        <v>744</v>
      </c>
      <c r="J134" s="250">
        <v>50</v>
      </c>
      <c r="K134" s="292"/>
    </row>
    <row r="135" spans="2:11" ht="15" customHeight="1">
      <c r="B135" s="290"/>
      <c r="C135" s="250" t="s">
        <v>767</v>
      </c>
      <c r="D135" s="250"/>
      <c r="E135" s="250"/>
      <c r="F135" s="270" t="s">
        <v>748</v>
      </c>
      <c r="G135" s="250"/>
      <c r="H135" s="250" t="s">
        <v>782</v>
      </c>
      <c r="I135" s="250" t="s">
        <v>744</v>
      </c>
      <c r="J135" s="250">
        <v>50</v>
      </c>
      <c r="K135" s="292"/>
    </row>
    <row r="136" spans="2:11" ht="15" customHeight="1">
      <c r="B136" s="290"/>
      <c r="C136" s="250" t="s">
        <v>769</v>
      </c>
      <c r="D136" s="250"/>
      <c r="E136" s="250"/>
      <c r="F136" s="270" t="s">
        <v>748</v>
      </c>
      <c r="G136" s="250"/>
      <c r="H136" s="250" t="s">
        <v>782</v>
      </c>
      <c r="I136" s="250" t="s">
        <v>744</v>
      </c>
      <c r="J136" s="250">
        <v>50</v>
      </c>
      <c r="K136" s="292"/>
    </row>
    <row r="137" spans="2:11" ht="15" customHeight="1">
      <c r="B137" s="290"/>
      <c r="C137" s="250" t="s">
        <v>770</v>
      </c>
      <c r="D137" s="250"/>
      <c r="E137" s="250"/>
      <c r="F137" s="270" t="s">
        <v>748</v>
      </c>
      <c r="G137" s="250"/>
      <c r="H137" s="250" t="s">
        <v>795</v>
      </c>
      <c r="I137" s="250" t="s">
        <v>744</v>
      </c>
      <c r="J137" s="250">
        <v>255</v>
      </c>
      <c r="K137" s="292"/>
    </row>
    <row r="138" spans="2:11" ht="15" customHeight="1">
      <c r="B138" s="290"/>
      <c r="C138" s="250" t="s">
        <v>772</v>
      </c>
      <c r="D138" s="250"/>
      <c r="E138" s="250"/>
      <c r="F138" s="270" t="s">
        <v>742</v>
      </c>
      <c r="G138" s="250"/>
      <c r="H138" s="250" t="s">
        <v>796</v>
      </c>
      <c r="I138" s="250" t="s">
        <v>774</v>
      </c>
      <c r="J138" s="250"/>
      <c r="K138" s="292"/>
    </row>
    <row r="139" spans="2:11" ht="15" customHeight="1">
      <c r="B139" s="290"/>
      <c r="C139" s="250" t="s">
        <v>775</v>
      </c>
      <c r="D139" s="250"/>
      <c r="E139" s="250"/>
      <c r="F139" s="270" t="s">
        <v>742</v>
      </c>
      <c r="G139" s="250"/>
      <c r="H139" s="250" t="s">
        <v>797</v>
      </c>
      <c r="I139" s="250" t="s">
        <v>777</v>
      </c>
      <c r="J139" s="250"/>
      <c r="K139" s="292"/>
    </row>
    <row r="140" spans="2:11" ht="15" customHeight="1">
      <c r="B140" s="290"/>
      <c r="C140" s="250" t="s">
        <v>778</v>
      </c>
      <c r="D140" s="250"/>
      <c r="E140" s="250"/>
      <c r="F140" s="270" t="s">
        <v>742</v>
      </c>
      <c r="G140" s="250"/>
      <c r="H140" s="250" t="s">
        <v>778</v>
      </c>
      <c r="I140" s="250" t="s">
        <v>777</v>
      </c>
      <c r="J140" s="250"/>
      <c r="K140" s="292"/>
    </row>
    <row r="141" spans="2:11" ht="15" customHeight="1">
      <c r="B141" s="290"/>
      <c r="C141" s="250" t="s">
        <v>39</v>
      </c>
      <c r="D141" s="250"/>
      <c r="E141" s="250"/>
      <c r="F141" s="270" t="s">
        <v>742</v>
      </c>
      <c r="G141" s="250"/>
      <c r="H141" s="250" t="s">
        <v>798</v>
      </c>
      <c r="I141" s="250" t="s">
        <v>777</v>
      </c>
      <c r="J141" s="250"/>
      <c r="K141" s="292"/>
    </row>
    <row r="142" spans="2:11" ht="15" customHeight="1">
      <c r="B142" s="290"/>
      <c r="C142" s="250" t="s">
        <v>799</v>
      </c>
      <c r="D142" s="250"/>
      <c r="E142" s="250"/>
      <c r="F142" s="270" t="s">
        <v>742</v>
      </c>
      <c r="G142" s="250"/>
      <c r="H142" s="250" t="s">
        <v>800</v>
      </c>
      <c r="I142" s="250" t="s">
        <v>777</v>
      </c>
      <c r="J142" s="250"/>
      <c r="K142" s="292"/>
    </row>
    <row r="143" spans="2:1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ht="18.75" customHeight="1">
      <c r="B144" s="247"/>
      <c r="C144" s="247"/>
      <c r="D144" s="247"/>
      <c r="E144" s="247"/>
      <c r="F144" s="282"/>
      <c r="G144" s="247"/>
      <c r="H144" s="247"/>
      <c r="I144" s="247"/>
      <c r="J144" s="247"/>
      <c r="K144" s="247"/>
    </row>
    <row r="145" spans="2:1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ht="45" customHeight="1">
      <c r="B147" s="261"/>
      <c r="C147" s="369" t="s">
        <v>801</v>
      </c>
      <c r="D147" s="369"/>
      <c r="E147" s="369"/>
      <c r="F147" s="369"/>
      <c r="G147" s="369"/>
      <c r="H147" s="369"/>
      <c r="I147" s="369"/>
      <c r="J147" s="369"/>
      <c r="K147" s="262"/>
    </row>
    <row r="148" spans="2:11" ht="17.25" customHeight="1">
      <c r="B148" s="261"/>
      <c r="C148" s="263" t="s">
        <v>736</v>
      </c>
      <c r="D148" s="263"/>
      <c r="E148" s="263"/>
      <c r="F148" s="263" t="s">
        <v>737</v>
      </c>
      <c r="G148" s="264"/>
      <c r="H148" s="263" t="s">
        <v>55</v>
      </c>
      <c r="I148" s="263" t="s">
        <v>58</v>
      </c>
      <c r="J148" s="263" t="s">
        <v>738</v>
      </c>
      <c r="K148" s="262"/>
    </row>
    <row r="149" spans="2:11" ht="17.25" customHeight="1">
      <c r="B149" s="261"/>
      <c r="C149" s="265" t="s">
        <v>739</v>
      </c>
      <c r="D149" s="265"/>
      <c r="E149" s="265"/>
      <c r="F149" s="266" t="s">
        <v>740</v>
      </c>
      <c r="G149" s="267"/>
      <c r="H149" s="265"/>
      <c r="I149" s="265"/>
      <c r="J149" s="265" t="s">
        <v>741</v>
      </c>
      <c r="K149" s="262"/>
    </row>
    <row r="150" spans="2:11" ht="5.25" customHeight="1">
      <c r="B150" s="271"/>
      <c r="C150" s="268"/>
      <c r="D150" s="268"/>
      <c r="E150" s="268"/>
      <c r="F150" s="268"/>
      <c r="G150" s="269"/>
      <c r="H150" s="268"/>
      <c r="I150" s="268"/>
      <c r="J150" s="268"/>
      <c r="K150" s="292"/>
    </row>
    <row r="151" spans="2:11" ht="15" customHeight="1">
      <c r="B151" s="271"/>
      <c r="C151" s="296" t="s">
        <v>745</v>
      </c>
      <c r="D151" s="250"/>
      <c r="E151" s="250"/>
      <c r="F151" s="297" t="s">
        <v>742</v>
      </c>
      <c r="G151" s="250"/>
      <c r="H151" s="296" t="s">
        <v>782</v>
      </c>
      <c r="I151" s="296" t="s">
        <v>744</v>
      </c>
      <c r="J151" s="296">
        <v>120</v>
      </c>
      <c r="K151" s="292"/>
    </row>
    <row r="152" spans="2:11" ht="15" customHeight="1">
      <c r="B152" s="271"/>
      <c r="C152" s="296" t="s">
        <v>791</v>
      </c>
      <c r="D152" s="250"/>
      <c r="E152" s="250"/>
      <c r="F152" s="297" t="s">
        <v>742</v>
      </c>
      <c r="G152" s="250"/>
      <c r="H152" s="296" t="s">
        <v>802</v>
      </c>
      <c r="I152" s="296" t="s">
        <v>744</v>
      </c>
      <c r="J152" s="296" t="s">
        <v>793</v>
      </c>
      <c r="K152" s="292"/>
    </row>
    <row r="153" spans="2:11" ht="15" customHeight="1">
      <c r="B153" s="271"/>
      <c r="C153" s="296" t="s">
        <v>690</v>
      </c>
      <c r="D153" s="250"/>
      <c r="E153" s="250"/>
      <c r="F153" s="297" t="s">
        <v>742</v>
      </c>
      <c r="G153" s="250"/>
      <c r="H153" s="296" t="s">
        <v>803</v>
      </c>
      <c r="I153" s="296" t="s">
        <v>744</v>
      </c>
      <c r="J153" s="296" t="s">
        <v>793</v>
      </c>
      <c r="K153" s="292"/>
    </row>
    <row r="154" spans="2:11" ht="15" customHeight="1">
      <c r="B154" s="271"/>
      <c r="C154" s="296" t="s">
        <v>747</v>
      </c>
      <c r="D154" s="250"/>
      <c r="E154" s="250"/>
      <c r="F154" s="297" t="s">
        <v>748</v>
      </c>
      <c r="G154" s="250"/>
      <c r="H154" s="296" t="s">
        <v>782</v>
      </c>
      <c r="I154" s="296" t="s">
        <v>744</v>
      </c>
      <c r="J154" s="296">
        <v>50</v>
      </c>
      <c r="K154" s="292"/>
    </row>
    <row r="155" spans="2:11" ht="15" customHeight="1">
      <c r="B155" s="271"/>
      <c r="C155" s="296" t="s">
        <v>750</v>
      </c>
      <c r="D155" s="250"/>
      <c r="E155" s="250"/>
      <c r="F155" s="297" t="s">
        <v>742</v>
      </c>
      <c r="G155" s="250"/>
      <c r="H155" s="296" t="s">
        <v>782</v>
      </c>
      <c r="I155" s="296" t="s">
        <v>752</v>
      </c>
      <c r="J155" s="296"/>
      <c r="K155" s="292"/>
    </row>
    <row r="156" spans="2:11" ht="15" customHeight="1">
      <c r="B156" s="271"/>
      <c r="C156" s="296" t="s">
        <v>761</v>
      </c>
      <c r="D156" s="250"/>
      <c r="E156" s="250"/>
      <c r="F156" s="297" t="s">
        <v>748</v>
      </c>
      <c r="G156" s="250"/>
      <c r="H156" s="296" t="s">
        <v>782</v>
      </c>
      <c r="I156" s="296" t="s">
        <v>744</v>
      </c>
      <c r="J156" s="296">
        <v>50</v>
      </c>
      <c r="K156" s="292"/>
    </row>
    <row r="157" spans="2:11" ht="15" customHeight="1">
      <c r="B157" s="271"/>
      <c r="C157" s="296" t="s">
        <v>769</v>
      </c>
      <c r="D157" s="250"/>
      <c r="E157" s="250"/>
      <c r="F157" s="297" t="s">
        <v>748</v>
      </c>
      <c r="G157" s="250"/>
      <c r="H157" s="296" t="s">
        <v>782</v>
      </c>
      <c r="I157" s="296" t="s">
        <v>744</v>
      </c>
      <c r="J157" s="296">
        <v>50</v>
      </c>
      <c r="K157" s="292"/>
    </row>
    <row r="158" spans="2:11" ht="15" customHeight="1">
      <c r="B158" s="271"/>
      <c r="C158" s="296" t="s">
        <v>767</v>
      </c>
      <c r="D158" s="250"/>
      <c r="E158" s="250"/>
      <c r="F158" s="297" t="s">
        <v>748</v>
      </c>
      <c r="G158" s="250"/>
      <c r="H158" s="296" t="s">
        <v>782</v>
      </c>
      <c r="I158" s="296" t="s">
        <v>744</v>
      </c>
      <c r="J158" s="296">
        <v>50</v>
      </c>
      <c r="K158" s="292"/>
    </row>
    <row r="159" spans="2:11" ht="15" customHeight="1">
      <c r="B159" s="271"/>
      <c r="C159" s="296" t="s">
        <v>104</v>
      </c>
      <c r="D159" s="250"/>
      <c r="E159" s="250"/>
      <c r="F159" s="297" t="s">
        <v>742</v>
      </c>
      <c r="G159" s="250"/>
      <c r="H159" s="296" t="s">
        <v>804</v>
      </c>
      <c r="I159" s="296" t="s">
        <v>744</v>
      </c>
      <c r="J159" s="296" t="s">
        <v>805</v>
      </c>
      <c r="K159" s="292"/>
    </row>
    <row r="160" spans="2:11" ht="15" customHeight="1">
      <c r="B160" s="271"/>
      <c r="C160" s="296" t="s">
        <v>806</v>
      </c>
      <c r="D160" s="250"/>
      <c r="E160" s="250"/>
      <c r="F160" s="297" t="s">
        <v>742</v>
      </c>
      <c r="G160" s="250"/>
      <c r="H160" s="296" t="s">
        <v>807</v>
      </c>
      <c r="I160" s="296" t="s">
        <v>777</v>
      </c>
      <c r="J160" s="296"/>
      <c r="K160" s="292"/>
    </row>
    <row r="161" spans="2:11" ht="15" customHeight="1">
      <c r="B161" s="298"/>
      <c r="C161" s="280"/>
      <c r="D161" s="280"/>
      <c r="E161" s="280"/>
      <c r="F161" s="280"/>
      <c r="G161" s="280"/>
      <c r="H161" s="280"/>
      <c r="I161" s="280"/>
      <c r="J161" s="280"/>
      <c r="K161" s="299"/>
    </row>
    <row r="162" spans="2:11" ht="18.75" customHeight="1">
      <c r="B162" s="247"/>
      <c r="C162" s="250"/>
      <c r="D162" s="250"/>
      <c r="E162" s="250"/>
      <c r="F162" s="270"/>
      <c r="G162" s="250"/>
      <c r="H162" s="250"/>
      <c r="I162" s="250"/>
      <c r="J162" s="250"/>
      <c r="K162" s="247"/>
    </row>
    <row r="163" spans="2:1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ht="45" customHeight="1">
      <c r="B165" s="242"/>
      <c r="C165" s="367" t="s">
        <v>808</v>
      </c>
      <c r="D165" s="367"/>
      <c r="E165" s="367"/>
      <c r="F165" s="367"/>
      <c r="G165" s="367"/>
      <c r="H165" s="367"/>
      <c r="I165" s="367"/>
      <c r="J165" s="367"/>
      <c r="K165" s="243"/>
    </row>
    <row r="166" spans="2:11" ht="17.25" customHeight="1">
      <c r="B166" s="242"/>
      <c r="C166" s="263" t="s">
        <v>736</v>
      </c>
      <c r="D166" s="263"/>
      <c r="E166" s="263"/>
      <c r="F166" s="263" t="s">
        <v>737</v>
      </c>
      <c r="G166" s="300"/>
      <c r="H166" s="301" t="s">
        <v>55</v>
      </c>
      <c r="I166" s="301" t="s">
        <v>58</v>
      </c>
      <c r="J166" s="263" t="s">
        <v>738</v>
      </c>
      <c r="K166" s="243"/>
    </row>
    <row r="167" spans="2:11" ht="17.25" customHeight="1">
      <c r="B167" s="244"/>
      <c r="C167" s="265" t="s">
        <v>739</v>
      </c>
      <c r="D167" s="265"/>
      <c r="E167" s="265"/>
      <c r="F167" s="266" t="s">
        <v>740</v>
      </c>
      <c r="G167" s="302"/>
      <c r="H167" s="303"/>
      <c r="I167" s="303"/>
      <c r="J167" s="265" t="s">
        <v>741</v>
      </c>
      <c r="K167" s="245"/>
    </row>
    <row r="168" spans="2:11" ht="5.25" customHeight="1">
      <c r="B168" s="271"/>
      <c r="C168" s="268"/>
      <c r="D168" s="268"/>
      <c r="E168" s="268"/>
      <c r="F168" s="268"/>
      <c r="G168" s="269"/>
      <c r="H168" s="268"/>
      <c r="I168" s="268"/>
      <c r="J168" s="268"/>
      <c r="K168" s="292"/>
    </row>
    <row r="169" spans="2:11" ht="15" customHeight="1">
      <c r="B169" s="271"/>
      <c r="C169" s="250" t="s">
        <v>745</v>
      </c>
      <c r="D169" s="250"/>
      <c r="E169" s="250"/>
      <c r="F169" s="270" t="s">
        <v>742</v>
      </c>
      <c r="G169" s="250"/>
      <c r="H169" s="250" t="s">
        <v>782</v>
      </c>
      <c r="I169" s="250" t="s">
        <v>744</v>
      </c>
      <c r="J169" s="250">
        <v>120</v>
      </c>
      <c r="K169" s="292"/>
    </row>
    <row r="170" spans="2:11" ht="15" customHeight="1">
      <c r="B170" s="271"/>
      <c r="C170" s="250" t="s">
        <v>791</v>
      </c>
      <c r="D170" s="250"/>
      <c r="E170" s="250"/>
      <c r="F170" s="270" t="s">
        <v>742</v>
      </c>
      <c r="G170" s="250"/>
      <c r="H170" s="250" t="s">
        <v>792</v>
      </c>
      <c r="I170" s="250" t="s">
        <v>744</v>
      </c>
      <c r="J170" s="250" t="s">
        <v>793</v>
      </c>
      <c r="K170" s="292"/>
    </row>
    <row r="171" spans="2:11" ht="15" customHeight="1">
      <c r="B171" s="271"/>
      <c r="C171" s="250" t="s">
        <v>690</v>
      </c>
      <c r="D171" s="250"/>
      <c r="E171" s="250"/>
      <c r="F171" s="270" t="s">
        <v>742</v>
      </c>
      <c r="G171" s="250"/>
      <c r="H171" s="250" t="s">
        <v>809</v>
      </c>
      <c r="I171" s="250" t="s">
        <v>744</v>
      </c>
      <c r="J171" s="250" t="s">
        <v>793</v>
      </c>
      <c r="K171" s="292"/>
    </row>
    <row r="172" spans="2:11" ht="15" customHeight="1">
      <c r="B172" s="271"/>
      <c r="C172" s="250" t="s">
        <v>747</v>
      </c>
      <c r="D172" s="250"/>
      <c r="E172" s="250"/>
      <c r="F172" s="270" t="s">
        <v>748</v>
      </c>
      <c r="G172" s="250"/>
      <c r="H172" s="250" t="s">
        <v>809</v>
      </c>
      <c r="I172" s="250" t="s">
        <v>744</v>
      </c>
      <c r="J172" s="250">
        <v>50</v>
      </c>
      <c r="K172" s="292"/>
    </row>
    <row r="173" spans="2:11" ht="15" customHeight="1">
      <c r="B173" s="271"/>
      <c r="C173" s="250" t="s">
        <v>750</v>
      </c>
      <c r="D173" s="250"/>
      <c r="E173" s="250"/>
      <c r="F173" s="270" t="s">
        <v>742</v>
      </c>
      <c r="G173" s="250"/>
      <c r="H173" s="250" t="s">
        <v>809</v>
      </c>
      <c r="I173" s="250" t="s">
        <v>752</v>
      </c>
      <c r="J173" s="250"/>
      <c r="K173" s="292"/>
    </row>
    <row r="174" spans="2:11" ht="15" customHeight="1">
      <c r="B174" s="271"/>
      <c r="C174" s="250" t="s">
        <v>761</v>
      </c>
      <c r="D174" s="250"/>
      <c r="E174" s="250"/>
      <c r="F174" s="270" t="s">
        <v>748</v>
      </c>
      <c r="G174" s="250"/>
      <c r="H174" s="250" t="s">
        <v>809</v>
      </c>
      <c r="I174" s="250" t="s">
        <v>744</v>
      </c>
      <c r="J174" s="250">
        <v>50</v>
      </c>
      <c r="K174" s="292"/>
    </row>
    <row r="175" spans="2:11" ht="15" customHeight="1">
      <c r="B175" s="271"/>
      <c r="C175" s="250" t="s">
        <v>769</v>
      </c>
      <c r="D175" s="250"/>
      <c r="E175" s="250"/>
      <c r="F175" s="270" t="s">
        <v>748</v>
      </c>
      <c r="G175" s="250"/>
      <c r="H175" s="250" t="s">
        <v>809</v>
      </c>
      <c r="I175" s="250" t="s">
        <v>744</v>
      </c>
      <c r="J175" s="250">
        <v>50</v>
      </c>
      <c r="K175" s="292"/>
    </row>
    <row r="176" spans="2:11" ht="15" customHeight="1">
      <c r="B176" s="271"/>
      <c r="C176" s="250" t="s">
        <v>767</v>
      </c>
      <c r="D176" s="250"/>
      <c r="E176" s="250"/>
      <c r="F176" s="270" t="s">
        <v>748</v>
      </c>
      <c r="G176" s="250"/>
      <c r="H176" s="250" t="s">
        <v>809</v>
      </c>
      <c r="I176" s="250" t="s">
        <v>744</v>
      </c>
      <c r="J176" s="250">
        <v>50</v>
      </c>
      <c r="K176" s="292"/>
    </row>
    <row r="177" spans="2:11" ht="15" customHeight="1">
      <c r="B177" s="271"/>
      <c r="C177" s="250" t="s">
        <v>113</v>
      </c>
      <c r="D177" s="250"/>
      <c r="E177" s="250"/>
      <c r="F177" s="270" t="s">
        <v>742</v>
      </c>
      <c r="G177" s="250"/>
      <c r="H177" s="250" t="s">
        <v>810</v>
      </c>
      <c r="I177" s="250" t="s">
        <v>811</v>
      </c>
      <c r="J177" s="250"/>
      <c r="K177" s="292"/>
    </row>
    <row r="178" spans="2:11" ht="15" customHeight="1">
      <c r="B178" s="271"/>
      <c r="C178" s="250" t="s">
        <v>58</v>
      </c>
      <c r="D178" s="250"/>
      <c r="E178" s="250"/>
      <c r="F178" s="270" t="s">
        <v>742</v>
      </c>
      <c r="G178" s="250"/>
      <c r="H178" s="250" t="s">
        <v>812</v>
      </c>
      <c r="I178" s="250" t="s">
        <v>813</v>
      </c>
      <c r="J178" s="250">
        <v>1</v>
      </c>
      <c r="K178" s="292"/>
    </row>
    <row r="179" spans="2:11" ht="15" customHeight="1">
      <c r="B179" s="271"/>
      <c r="C179" s="250" t="s">
        <v>54</v>
      </c>
      <c r="D179" s="250"/>
      <c r="E179" s="250"/>
      <c r="F179" s="270" t="s">
        <v>742</v>
      </c>
      <c r="G179" s="250"/>
      <c r="H179" s="250" t="s">
        <v>814</v>
      </c>
      <c r="I179" s="250" t="s">
        <v>744</v>
      </c>
      <c r="J179" s="250">
        <v>20</v>
      </c>
      <c r="K179" s="292"/>
    </row>
    <row r="180" spans="2:11" ht="15" customHeight="1">
      <c r="B180" s="271"/>
      <c r="C180" s="250" t="s">
        <v>55</v>
      </c>
      <c r="D180" s="250"/>
      <c r="E180" s="250"/>
      <c r="F180" s="270" t="s">
        <v>742</v>
      </c>
      <c r="G180" s="250"/>
      <c r="H180" s="250" t="s">
        <v>815</v>
      </c>
      <c r="I180" s="250" t="s">
        <v>744</v>
      </c>
      <c r="J180" s="250">
        <v>255</v>
      </c>
      <c r="K180" s="292"/>
    </row>
    <row r="181" spans="2:11" ht="15" customHeight="1">
      <c r="B181" s="271"/>
      <c r="C181" s="250" t="s">
        <v>114</v>
      </c>
      <c r="D181" s="250"/>
      <c r="E181" s="250"/>
      <c r="F181" s="270" t="s">
        <v>742</v>
      </c>
      <c r="G181" s="250"/>
      <c r="H181" s="250" t="s">
        <v>706</v>
      </c>
      <c r="I181" s="250" t="s">
        <v>744</v>
      </c>
      <c r="J181" s="250">
        <v>10</v>
      </c>
      <c r="K181" s="292"/>
    </row>
    <row r="182" spans="2:11" ht="15" customHeight="1">
      <c r="B182" s="271"/>
      <c r="C182" s="250" t="s">
        <v>115</v>
      </c>
      <c r="D182" s="250"/>
      <c r="E182" s="250"/>
      <c r="F182" s="270" t="s">
        <v>742</v>
      </c>
      <c r="G182" s="250"/>
      <c r="H182" s="250" t="s">
        <v>816</v>
      </c>
      <c r="I182" s="250" t="s">
        <v>777</v>
      </c>
      <c r="J182" s="250"/>
      <c r="K182" s="292"/>
    </row>
    <row r="183" spans="2:11" ht="15" customHeight="1">
      <c r="B183" s="271"/>
      <c r="C183" s="250" t="s">
        <v>817</v>
      </c>
      <c r="D183" s="250"/>
      <c r="E183" s="250"/>
      <c r="F183" s="270" t="s">
        <v>742</v>
      </c>
      <c r="G183" s="250"/>
      <c r="H183" s="250" t="s">
        <v>818</v>
      </c>
      <c r="I183" s="250" t="s">
        <v>777</v>
      </c>
      <c r="J183" s="250"/>
      <c r="K183" s="292"/>
    </row>
    <row r="184" spans="2:11" ht="15" customHeight="1">
      <c r="B184" s="271"/>
      <c r="C184" s="250" t="s">
        <v>806</v>
      </c>
      <c r="D184" s="250"/>
      <c r="E184" s="250"/>
      <c r="F184" s="270" t="s">
        <v>742</v>
      </c>
      <c r="G184" s="250"/>
      <c r="H184" s="250" t="s">
        <v>819</v>
      </c>
      <c r="I184" s="250" t="s">
        <v>777</v>
      </c>
      <c r="J184" s="250"/>
      <c r="K184" s="292"/>
    </row>
    <row r="185" spans="2:11" ht="15" customHeight="1">
      <c r="B185" s="271"/>
      <c r="C185" s="250" t="s">
        <v>117</v>
      </c>
      <c r="D185" s="250"/>
      <c r="E185" s="250"/>
      <c r="F185" s="270" t="s">
        <v>748</v>
      </c>
      <c r="G185" s="250"/>
      <c r="H185" s="250" t="s">
        <v>820</v>
      </c>
      <c r="I185" s="250" t="s">
        <v>744</v>
      </c>
      <c r="J185" s="250">
        <v>50</v>
      </c>
      <c r="K185" s="292"/>
    </row>
    <row r="186" spans="2:11" ht="15" customHeight="1">
      <c r="B186" s="271"/>
      <c r="C186" s="250" t="s">
        <v>821</v>
      </c>
      <c r="D186" s="250"/>
      <c r="E186" s="250"/>
      <c r="F186" s="270" t="s">
        <v>748</v>
      </c>
      <c r="G186" s="250"/>
      <c r="H186" s="250" t="s">
        <v>822</v>
      </c>
      <c r="I186" s="250" t="s">
        <v>823</v>
      </c>
      <c r="J186" s="250"/>
      <c r="K186" s="292"/>
    </row>
    <row r="187" spans="2:11" ht="15" customHeight="1">
      <c r="B187" s="271"/>
      <c r="C187" s="250" t="s">
        <v>824</v>
      </c>
      <c r="D187" s="250"/>
      <c r="E187" s="250"/>
      <c r="F187" s="270" t="s">
        <v>748</v>
      </c>
      <c r="G187" s="250"/>
      <c r="H187" s="250" t="s">
        <v>825</v>
      </c>
      <c r="I187" s="250" t="s">
        <v>823</v>
      </c>
      <c r="J187" s="250"/>
      <c r="K187" s="292"/>
    </row>
    <row r="188" spans="2:11" ht="15" customHeight="1">
      <c r="B188" s="271"/>
      <c r="C188" s="250" t="s">
        <v>826</v>
      </c>
      <c r="D188" s="250"/>
      <c r="E188" s="250"/>
      <c r="F188" s="270" t="s">
        <v>748</v>
      </c>
      <c r="G188" s="250"/>
      <c r="H188" s="250" t="s">
        <v>827</v>
      </c>
      <c r="I188" s="250" t="s">
        <v>823</v>
      </c>
      <c r="J188" s="250"/>
      <c r="K188" s="292"/>
    </row>
    <row r="189" spans="2:11" ht="15" customHeight="1">
      <c r="B189" s="271"/>
      <c r="C189" s="304" t="s">
        <v>828</v>
      </c>
      <c r="D189" s="250"/>
      <c r="E189" s="250"/>
      <c r="F189" s="270" t="s">
        <v>748</v>
      </c>
      <c r="G189" s="250"/>
      <c r="H189" s="250" t="s">
        <v>829</v>
      </c>
      <c r="I189" s="250" t="s">
        <v>830</v>
      </c>
      <c r="J189" s="305" t="s">
        <v>831</v>
      </c>
      <c r="K189" s="292"/>
    </row>
    <row r="190" spans="2:11" ht="15" customHeight="1">
      <c r="B190" s="271"/>
      <c r="C190" s="256" t="s">
        <v>43</v>
      </c>
      <c r="D190" s="250"/>
      <c r="E190" s="250"/>
      <c r="F190" s="270" t="s">
        <v>742</v>
      </c>
      <c r="G190" s="250"/>
      <c r="H190" s="247" t="s">
        <v>832</v>
      </c>
      <c r="I190" s="250" t="s">
        <v>833</v>
      </c>
      <c r="J190" s="250"/>
      <c r="K190" s="292"/>
    </row>
    <row r="191" spans="2:11" ht="15" customHeight="1">
      <c r="B191" s="271"/>
      <c r="C191" s="256" t="s">
        <v>834</v>
      </c>
      <c r="D191" s="250"/>
      <c r="E191" s="250"/>
      <c r="F191" s="270" t="s">
        <v>742</v>
      </c>
      <c r="G191" s="250"/>
      <c r="H191" s="250" t="s">
        <v>835</v>
      </c>
      <c r="I191" s="250" t="s">
        <v>777</v>
      </c>
      <c r="J191" s="250"/>
      <c r="K191" s="292"/>
    </row>
    <row r="192" spans="2:11" ht="15" customHeight="1">
      <c r="B192" s="271"/>
      <c r="C192" s="256" t="s">
        <v>836</v>
      </c>
      <c r="D192" s="250"/>
      <c r="E192" s="250"/>
      <c r="F192" s="270" t="s">
        <v>742</v>
      </c>
      <c r="G192" s="250"/>
      <c r="H192" s="250" t="s">
        <v>837</v>
      </c>
      <c r="I192" s="250" t="s">
        <v>777</v>
      </c>
      <c r="J192" s="250"/>
      <c r="K192" s="292"/>
    </row>
    <row r="193" spans="2:11" ht="15" customHeight="1">
      <c r="B193" s="271"/>
      <c r="C193" s="256" t="s">
        <v>838</v>
      </c>
      <c r="D193" s="250"/>
      <c r="E193" s="250"/>
      <c r="F193" s="270" t="s">
        <v>748</v>
      </c>
      <c r="G193" s="250"/>
      <c r="H193" s="250" t="s">
        <v>839</v>
      </c>
      <c r="I193" s="250" t="s">
        <v>777</v>
      </c>
      <c r="J193" s="250"/>
      <c r="K193" s="292"/>
    </row>
    <row r="194" spans="2:11" ht="15" customHeight="1">
      <c r="B194" s="298"/>
      <c r="C194" s="306"/>
      <c r="D194" s="280"/>
      <c r="E194" s="280"/>
      <c r="F194" s="280"/>
      <c r="G194" s="280"/>
      <c r="H194" s="280"/>
      <c r="I194" s="280"/>
      <c r="J194" s="280"/>
      <c r="K194" s="299"/>
    </row>
    <row r="195" spans="2:11" ht="18.75" customHeight="1">
      <c r="B195" s="247"/>
      <c r="C195" s="250"/>
      <c r="D195" s="250"/>
      <c r="E195" s="250"/>
      <c r="F195" s="270"/>
      <c r="G195" s="250"/>
      <c r="H195" s="250"/>
      <c r="I195" s="250"/>
      <c r="J195" s="250"/>
      <c r="K195" s="247"/>
    </row>
    <row r="196" spans="2:11" ht="18.75" customHeight="1">
      <c r="B196" s="247"/>
      <c r="C196" s="250"/>
      <c r="D196" s="250"/>
      <c r="E196" s="250"/>
      <c r="F196" s="270"/>
      <c r="G196" s="250"/>
      <c r="H196" s="250"/>
      <c r="I196" s="250"/>
      <c r="J196" s="250"/>
      <c r="K196" s="247"/>
    </row>
    <row r="197" spans="2:1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ht="21">
      <c r="B199" s="242"/>
      <c r="C199" s="367" t="s">
        <v>840</v>
      </c>
      <c r="D199" s="367"/>
      <c r="E199" s="367"/>
      <c r="F199" s="367"/>
      <c r="G199" s="367"/>
      <c r="H199" s="367"/>
      <c r="I199" s="367"/>
      <c r="J199" s="367"/>
      <c r="K199" s="243"/>
    </row>
    <row r="200" spans="2:11" ht="25.5" customHeight="1">
      <c r="B200" s="242"/>
      <c r="C200" s="307" t="s">
        <v>841</v>
      </c>
      <c r="D200" s="307"/>
      <c r="E200" s="307"/>
      <c r="F200" s="307" t="s">
        <v>842</v>
      </c>
      <c r="G200" s="308"/>
      <c r="H200" s="366" t="s">
        <v>843</v>
      </c>
      <c r="I200" s="366"/>
      <c r="J200" s="366"/>
      <c r="K200" s="243"/>
    </row>
    <row r="201" spans="2:11" ht="5.25" customHeight="1">
      <c r="B201" s="271"/>
      <c r="C201" s="268"/>
      <c r="D201" s="268"/>
      <c r="E201" s="268"/>
      <c r="F201" s="268"/>
      <c r="G201" s="250"/>
      <c r="H201" s="268"/>
      <c r="I201" s="268"/>
      <c r="J201" s="268"/>
      <c r="K201" s="292"/>
    </row>
    <row r="202" spans="2:11" ht="15" customHeight="1">
      <c r="B202" s="271"/>
      <c r="C202" s="250" t="s">
        <v>833</v>
      </c>
      <c r="D202" s="250"/>
      <c r="E202" s="250"/>
      <c r="F202" s="270" t="s">
        <v>44</v>
      </c>
      <c r="G202" s="250"/>
      <c r="H202" s="365" t="s">
        <v>844</v>
      </c>
      <c r="I202" s="365"/>
      <c r="J202" s="365"/>
      <c r="K202" s="292"/>
    </row>
    <row r="203" spans="2:11" ht="15" customHeight="1">
      <c r="B203" s="271"/>
      <c r="C203" s="277"/>
      <c r="D203" s="250"/>
      <c r="E203" s="250"/>
      <c r="F203" s="270" t="s">
        <v>45</v>
      </c>
      <c r="G203" s="250"/>
      <c r="H203" s="365" t="s">
        <v>845</v>
      </c>
      <c r="I203" s="365"/>
      <c r="J203" s="365"/>
      <c r="K203" s="292"/>
    </row>
    <row r="204" spans="2:11" ht="15" customHeight="1">
      <c r="B204" s="271"/>
      <c r="C204" s="277"/>
      <c r="D204" s="250"/>
      <c r="E204" s="250"/>
      <c r="F204" s="270" t="s">
        <v>48</v>
      </c>
      <c r="G204" s="250"/>
      <c r="H204" s="365" t="s">
        <v>846</v>
      </c>
      <c r="I204" s="365"/>
      <c r="J204" s="365"/>
      <c r="K204" s="292"/>
    </row>
    <row r="205" spans="2:11" ht="15" customHeight="1">
      <c r="B205" s="271"/>
      <c r="C205" s="250"/>
      <c r="D205" s="250"/>
      <c r="E205" s="250"/>
      <c r="F205" s="270" t="s">
        <v>46</v>
      </c>
      <c r="G205" s="250"/>
      <c r="H205" s="365" t="s">
        <v>847</v>
      </c>
      <c r="I205" s="365"/>
      <c r="J205" s="365"/>
      <c r="K205" s="292"/>
    </row>
    <row r="206" spans="2:11" ht="15" customHeight="1">
      <c r="B206" s="271"/>
      <c r="C206" s="250"/>
      <c r="D206" s="250"/>
      <c r="E206" s="250"/>
      <c r="F206" s="270" t="s">
        <v>47</v>
      </c>
      <c r="G206" s="250"/>
      <c r="H206" s="365" t="s">
        <v>848</v>
      </c>
      <c r="I206" s="365"/>
      <c r="J206" s="365"/>
      <c r="K206" s="292"/>
    </row>
    <row r="207" spans="2:11" ht="15" customHeight="1">
      <c r="B207" s="271"/>
      <c r="C207" s="250"/>
      <c r="D207" s="250"/>
      <c r="E207" s="250"/>
      <c r="F207" s="270"/>
      <c r="G207" s="250"/>
      <c r="H207" s="250"/>
      <c r="I207" s="250"/>
      <c r="J207" s="250"/>
      <c r="K207" s="292"/>
    </row>
    <row r="208" spans="2:11" ht="15" customHeight="1">
      <c r="B208" s="271"/>
      <c r="C208" s="250" t="s">
        <v>789</v>
      </c>
      <c r="D208" s="250"/>
      <c r="E208" s="250"/>
      <c r="F208" s="270" t="s">
        <v>80</v>
      </c>
      <c r="G208" s="250"/>
      <c r="H208" s="365" t="s">
        <v>849</v>
      </c>
      <c r="I208" s="365"/>
      <c r="J208" s="365"/>
      <c r="K208" s="292"/>
    </row>
    <row r="209" spans="2:11" ht="15" customHeight="1">
      <c r="B209" s="271"/>
      <c r="C209" s="277"/>
      <c r="D209" s="250"/>
      <c r="E209" s="250"/>
      <c r="F209" s="270" t="s">
        <v>684</v>
      </c>
      <c r="G209" s="250"/>
      <c r="H209" s="365" t="s">
        <v>685</v>
      </c>
      <c r="I209" s="365"/>
      <c r="J209" s="365"/>
      <c r="K209" s="292"/>
    </row>
    <row r="210" spans="2:11" ht="15" customHeight="1">
      <c r="B210" s="271"/>
      <c r="C210" s="250"/>
      <c r="D210" s="250"/>
      <c r="E210" s="250"/>
      <c r="F210" s="270" t="s">
        <v>682</v>
      </c>
      <c r="G210" s="250"/>
      <c r="H210" s="365" t="s">
        <v>850</v>
      </c>
      <c r="I210" s="365"/>
      <c r="J210" s="365"/>
      <c r="K210" s="292"/>
    </row>
    <row r="211" spans="2:11" ht="15" customHeight="1">
      <c r="B211" s="309"/>
      <c r="C211" s="277"/>
      <c r="D211" s="277"/>
      <c r="E211" s="277"/>
      <c r="F211" s="270" t="s">
        <v>686</v>
      </c>
      <c r="G211" s="256"/>
      <c r="H211" s="364" t="s">
        <v>687</v>
      </c>
      <c r="I211" s="364"/>
      <c r="J211" s="364"/>
      <c r="K211" s="310"/>
    </row>
    <row r="212" spans="2:11" ht="15" customHeight="1">
      <c r="B212" s="309"/>
      <c r="C212" s="277"/>
      <c r="D212" s="277"/>
      <c r="E212" s="277"/>
      <c r="F212" s="270" t="s">
        <v>688</v>
      </c>
      <c r="G212" s="256"/>
      <c r="H212" s="364" t="s">
        <v>666</v>
      </c>
      <c r="I212" s="364"/>
      <c r="J212" s="364"/>
      <c r="K212" s="310"/>
    </row>
    <row r="213" spans="2:11" ht="15" customHeight="1">
      <c r="B213" s="309"/>
      <c r="C213" s="277"/>
      <c r="D213" s="277"/>
      <c r="E213" s="277"/>
      <c r="F213" s="311"/>
      <c r="G213" s="256"/>
      <c r="H213" s="312"/>
      <c r="I213" s="312"/>
      <c r="J213" s="312"/>
      <c r="K213" s="310"/>
    </row>
    <row r="214" spans="2:11" ht="15" customHeight="1">
      <c r="B214" s="309"/>
      <c r="C214" s="250" t="s">
        <v>813</v>
      </c>
      <c r="D214" s="277"/>
      <c r="E214" s="277"/>
      <c r="F214" s="270">
        <v>1</v>
      </c>
      <c r="G214" s="256"/>
      <c r="H214" s="364" t="s">
        <v>851</v>
      </c>
      <c r="I214" s="364"/>
      <c r="J214" s="364"/>
      <c r="K214" s="310"/>
    </row>
    <row r="215" spans="2:11" ht="15" customHeight="1">
      <c r="B215" s="309"/>
      <c r="C215" s="277"/>
      <c r="D215" s="277"/>
      <c r="E215" s="277"/>
      <c r="F215" s="270">
        <v>2</v>
      </c>
      <c r="G215" s="256"/>
      <c r="H215" s="364" t="s">
        <v>852</v>
      </c>
      <c r="I215" s="364"/>
      <c r="J215" s="364"/>
      <c r="K215" s="310"/>
    </row>
    <row r="216" spans="2:11" ht="15" customHeight="1">
      <c r="B216" s="309"/>
      <c r="C216" s="277"/>
      <c r="D216" s="277"/>
      <c r="E216" s="277"/>
      <c r="F216" s="270">
        <v>3</v>
      </c>
      <c r="G216" s="256"/>
      <c r="H216" s="364" t="s">
        <v>853</v>
      </c>
      <c r="I216" s="364"/>
      <c r="J216" s="364"/>
      <c r="K216" s="310"/>
    </row>
    <row r="217" spans="2:11" ht="15" customHeight="1">
      <c r="B217" s="309"/>
      <c r="C217" s="277"/>
      <c r="D217" s="277"/>
      <c r="E217" s="277"/>
      <c r="F217" s="270">
        <v>4</v>
      </c>
      <c r="G217" s="256"/>
      <c r="H217" s="364" t="s">
        <v>854</v>
      </c>
      <c r="I217" s="364"/>
      <c r="J217" s="364"/>
      <c r="K217" s="310"/>
    </row>
    <row r="218" spans="2:1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SO 01 Demolice stáva...</vt:lpstr>
      <vt:lpstr>02 - SO 02 Provizorní pře...</vt:lpstr>
      <vt:lpstr>03 - SO 03 Přeložka domov...</vt:lpstr>
      <vt:lpstr>04 - SO 04 Železobetonová...</vt:lpstr>
      <vt:lpstr>05 - SO 05 Zpevněné plochy</vt:lpstr>
      <vt:lpstr>06 - Vedlejší a doplńkové...</vt:lpstr>
      <vt:lpstr>Pokyny pro vyplnění</vt:lpstr>
      <vt:lpstr>'01 - SO 01 Demolice stáva...'!Názvy_tisku</vt:lpstr>
      <vt:lpstr>'02 - SO 02 Provizorní pře...'!Názvy_tisku</vt:lpstr>
      <vt:lpstr>'03 - SO 03 Přeložka domov...'!Názvy_tisku</vt:lpstr>
      <vt:lpstr>'04 - SO 04 Železobetonová...'!Názvy_tisku</vt:lpstr>
      <vt:lpstr>'05 - SO 05 Zpevněné plochy'!Názvy_tisku</vt:lpstr>
      <vt:lpstr>'06 - Vedlejší a doplńkové...'!Názvy_tisku</vt:lpstr>
      <vt:lpstr>'Rekapitulace stavby'!Názvy_tisku</vt:lpstr>
      <vt:lpstr>'01 - SO 01 Demolice stáva...'!Oblast_tisku</vt:lpstr>
      <vt:lpstr>'02 - SO 02 Provizorní pře...'!Oblast_tisku</vt:lpstr>
      <vt:lpstr>'03 - SO 03 Přeložka domov...'!Oblast_tisku</vt:lpstr>
      <vt:lpstr>'04 - SO 04 Železobetonová...'!Oblast_tisku</vt:lpstr>
      <vt:lpstr>'05 - SO 05 Zpevněné plochy'!Oblast_tisku</vt:lpstr>
      <vt:lpstr>'06 - Vedlejší a doplńkové...'!Oblast_tisku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Marta</cp:lastModifiedBy>
  <cp:lastPrinted>2019-02-12T10:28:17Z</cp:lastPrinted>
  <dcterms:created xsi:type="dcterms:W3CDTF">2019-02-03T22:57:24Z</dcterms:created>
  <dcterms:modified xsi:type="dcterms:W3CDTF">2019-02-12T10:32:55Z</dcterms:modified>
</cp:coreProperties>
</file>