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17091 - Krkonošská 203 - ..." sheetId="2" r:id="rId2"/>
  </sheets>
  <definedNames>
    <definedName name="_xlnm.Print_Titles" localSheetId="1">'17091 - Krkonošská 203 - ...'!$127:$127</definedName>
    <definedName name="_xlnm.Print_Titles" localSheetId="0">'Rekapitulace stavby'!$85:$85</definedName>
    <definedName name="_xlnm.Print_Area" localSheetId="1">'17091 - Krkonošská 203 - ...'!$C$4:$Q$70,'17091 - Krkonošská 203 - ...'!$C$76:$Q$111,'17091 - Krkonošská 203 - ...'!$C$117:$Q$190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<sst xmlns="http://schemas.openxmlformats.org/spreadsheetml/2006/main" count="1054" uniqueCount="347">
  <si>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</si>
  <si>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</si>
  <si>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</si>
  <si>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</si>
  <si>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</si>
  <si>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</si>
  <si>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</si>
  <si>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</si>
  <si>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</si>
  <si>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</si>
  <si>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</si>
  <si>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</si>
  <si>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</si>
  <si>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</si>
  <si>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</si>
  <si>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1709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</si>
  <si>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</si>
  <si>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</si>
  <si>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Krkonošská 203 - fasáda</t>
  </si>
  <si>
    <t>0,1</t>
  </si>
  <si>
    <t>JKSO:</t>
  </si>
  <si>
    <t/>
  </si>
  <si>
    <t>CC-CZ:</t>
  </si>
  <si>
    <t>1</t>
  </si>
  <si>
    <t>Místo:</t>
  </si>
  <si>
    <t>Vrchlabí</t>
  </si>
  <si>
    <t>Datum:</t>
  </si>
  <si>
    <t>07.12.2017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</si>
  <si>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</si>
  <si>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</si>
  <si>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</si>
  <si>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</si>
  <si>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</si>
  <si>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</si>
  <si>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</si>
  <si>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</si>
  <si>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</si>
  <si>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Ing.rch.M.Hobza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</si>
  <si>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</si>
  <si>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</si>
  <si>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</si>
  <si>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</si>
  <si>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</si>
  <si>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</si>
  <si>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</si>
  <si>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</si>
  <si>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</si>
  <si>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</si>
  <si>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</si>
  <si>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</si>
  <si>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</si>
  <si>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</si>
  <si>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</si>
  <si>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</si>
  <si>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</si>
  <si>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</si>
  <si>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</si>
  <si>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</si>
  <si>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</si>
  <si>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</si>
  <si>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</si>
  <si>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</si>
  <si>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</si>
  <si>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</si>
  <si>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</si>
  <si>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</si>
  <si>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</si>
  <si>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</si>
  <si>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</si>
  <si>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</si>
  <si>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</si>
  <si>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</si>
  <si>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</si>
  <si>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</si>
  <si>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</si>
  <si>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</si>
  <si>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</si>
  <si>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</si>
  <si>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</si>
  <si>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</si>
  <si>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</si>
  <si>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</si>
  <si>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</si>
  <si>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{6c6dc6bf-2611-496f-ae32-7004111a1b83}</t>
  </si>
  <si>
    <t>{00000000-0000-0000-0000-000000000000}</t>
  </si>
  <si>
    <t>17091</t>
  </si>
  <si>
    <t>{ba078eb3-ec25-4961-b5b7-8231d9cd9777}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</si>
  <si>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</si>
  <si>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</si>
  <si>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</si>
  <si>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</si>
  <si>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</si>
  <si>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</si>
  <si>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</si>
  <si>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</si>
  <si>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</si>
  <si>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</si>
  <si>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</si>
  <si>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</si>
  <si>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17091 - Krkonošská 203 - fasáda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</si>
  <si>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</si>
  <si>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</si>
  <si>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</si>
  <si>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</si>
  <si>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</si>
  <si>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</si>
  <si>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</si>
  <si>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</si>
  <si>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</si>
  <si>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</si>
  <si>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</si>
  <si>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</si>
  <si>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</si>
  <si>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</si>
  <si>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</si>
  <si>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</si>
  <si>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</si>
  <si>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M - Práce a dodávky M</t>
  </si>
  <si>
    <t xml:space="preserve">    21-M - Elektromontáže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</si>
  <si>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</si>
  <si>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</si>
  <si>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</si>
  <si>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</si>
  <si>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</si>
  <si>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</si>
  <si>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</si>
  <si>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</si>
  <si>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</si>
  <si>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</si>
  <si>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</si>
  <si>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</si>
  <si>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</si>
  <si>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</si>
  <si>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</si>
  <si>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</si>
  <si>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</si>
  <si>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</si>
  <si>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</si>
  <si>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</si>
  <si>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</si>
  <si>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</si>
  <si>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</si>
  <si>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</si>
  <si>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</si>
  <si>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</si>
  <si>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622321121</t>
  </si>
  <si>
    <t>Přeštukování - jednovrstvá úprava sjednocující vnějších stěn nanášená ručně</t>
  </si>
  <si>
    <t>m2</t>
  </si>
  <si>
    <t>4</t>
  </si>
  <si>
    <t>-248913643</t>
  </si>
  <si>
    <t>622325201</t>
  </si>
  <si>
    <t>Oprava vnější vápenné nebo vápenocementové štukové omítky složitosti 1 stěn v rozsahu do 10%</t>
  </si>
  <si>
    <t>-1276044004</t>
  </si>
  <si>
    <t>3</t>
  </si>
  <si>
    <t>629995101</t>
  </si>
  <si>
    <t>Očištění vnějších ploch tlakovou vodou</t>
  </si>
  <si>
    <t>-18979788</t>
  </si>
  <si>
    <t>632450121</t>
  </si>
  <si>
    <t>Vyrovnávací cementový potěr tl do 20 mm ze suchých směsí - stříšky nad "C"a"D"</t>
  </si>
  <si>
    <t>580176338</t>
  </si>
  <si>
    <t>5</t>
  </si>
  <si>
    <t>644941112</t>
  </si>
  <si>
    <t>Osazování ventilačních mřížek velikosti do 400 x 400 mm - západníí fasáda</t>
  </si>
  <si>
    <t>kus</t>
  </si>
  <si>
    <t>-260075969</t>
  </si>
  <si>
    <t>6</t>
  </si>
  <si>
    <t>M</t>
  </si>
  <si>
    <t>553414220</t>
  </si>
  <si>
    <t>průvětrník bez klapek se sítí 40x40 cm</t>
  </si>
  <si>
    <t>8</t>
  </si>
  <si>
    <t>122749402</t>
  </si>
  <si>
    <t>7</t>
  </si>
  <si>
    <t>644941191</t>
  </si>
  <si>
    <t>Osazování ventilačních mřížek velikosti do 900 x 300 mm - sokl 204</t>
  </si>
  <si>
    <t>-377547597</t>
  </si>
  <si>
    <t>553414292</t>
  </si>
  <si>
    <t>průvětrník bez klapek se sítí 90x30 cm</t>
  </si>
  <si>
    <t>544063051</t>
  </si>
  <si>
    <t>9</t>
  </si>
  <si>
    <t>941111121</t>
  </si>
  <si>
    <t>Montáž lešení řadového trubkového lehkého s podlahami zatížení do 200 kg/m2 š do 1,2 m v do 10 m</t>
  </si>
  <si>
    <t>-1352854173</t>
  </si>
  <si>
    <t>941111221</t>
  </si>
  <si>
    <t>Příplatek k lešení řadovému trubkovému lehkému s podlahami š 1,2 m v 10 m za první a ZKD den použití</t>
  </si>
  <si>
    <t>-1389698054</t>
  </si>
  <si>
    <t>11</t>
  </si>
  <si>
    <t>941111811</t>
  </si>
  <si>
    <t>Demontáž lešení řadového trubkového lehkého s podlahami zatížení do 200 kg/m2 š do 0,9 m v do 10 m</t>
  </si>
  <si>
    <t>186177400</t>
  </si>
  <si>
    <t>12</t>
  </si>
  <si>
    <t>953991221</t>
  </si>
  <si>
    <t>Dodání a osazení hmoždinek profilu 10 až 12 mm do zdiva z betonu</t>
  </si>
  <si>
    <t>-735946646</t>
  </si>
  <si>
    <t>13</t>
  </si>
  <si>
    <t>968072247</t>
  </si>
  <si>
    <t>Vybourání kovových rámů dveří jednoduchých včetně křídel pl přes 4 m2</t>
  </si>
  <si>
    <t>1915211415</t>
  </si>
  <si>
    <t>14</t>
  </si>
  <si>
    <t>968072291</t>
  </si>
  <si>
    <t>Vybourání stávajících markýz nad vstupy</t>
  </si>
  <si>
    <t>soub</t>
  </si>
  <si>
    <t>2112966304</t>
  </si>
  <si>
    <t>978036121</t>
  </si>
  <si>
    <t>Otlučení cementových omítek vnějších ploch rozsahu do 10 %</t>
  </si>
  <si>
    <t>-27084374</t>
  </si>
  <si>
    <t>16</t>
  </si>
  <si>
    <t>997002611</t>
  </si>
  <si>
    <t>Nakládání suti a vybouraných hmot</t>
  </si>
  <si>
    <t>t</t>
  </si>
  <si>
    <t>1913771201</t>
  </si>
  <si>
    <t>17</t>
  </si>
  <si>
    <t>997013509</t>
  </si>
  <si>
    <t>Příplatek k odvozu suti a vybouraných hmot na skládku ZKD 1 km přes 1 km (celkem 10 km)</t>
  </si>
  <si>
    <t>1879103395</t>
  </si>
  <si>
    <t>18</t>
  </si>
  <si>
    <t>997013511</t>
  </si>
  <si>
    <t>Odvoz suti a vybouraných hmot  na skládku do 1 km  se složením</t>
  </si>
  <si>
    <t>493064391</t>
  </si>
  <si>
    <t>19</t>
  </si>
  <si>
    <t>997013831</t>
  </si>
  <si>
    <t>Poplatek za uložení stavebního směsného odpadu na skládce (skládkovné)</t>
  </si>
  <si>
    <t>1790057074</t>
  </si>
  <si>
    <t>20</t>
  </si>
  <si>
    <t>998011002</t>
  </si>
  <si>
    <t>Přesun hmot pro budovy zděné v do 12 m</t>
  </si>
  <si>
    <t>1149034753</t>
  </si>
  <si>
    <t>764101101</t>
  </si>
  <si>
    <t>Montáž krytiny střechy rovné drážkováním ze svitků rš do 600 mm sklonu do 30°</t>
  </si>
  <si>
    <t>107113173</t>
  </si>
  <si>
    <t>22</t>
  </si>
  <si>
    <t>138801030</t>
  </si>
  <si>
    <t>plech tabule 0,5 mm šířka 1250 mm povrch 25 µm Polyester mat</t>
  </si>
  <si>
    <t>32</t>
  </si>
  <si>
    <t>1778076607</t>
  </si>
  <si>
    <t>23</t>
  </si>
  <si>
    <t>998764102</t>
  </si>
  <si>
    <t>Přesun hmot tonážní pro konstrukce klempířské v objektech v do 12 m</t>
  </si>
  <si>
    <t>-34905262</t>
  </si>
  <si>
    <t>24</t>
  </si>
  <si>
    <t>766622913</t>
  </si>
  <si>
    <t>Truhl.oprava, repase a nátěr výkladce sev.fasády vč.vsazení pošt.schránek a zvonk.tabla rozm.220x300 cm</t>
  </si>
  <si>
    <t>1235437885</t>
  </si>
  <si>
    <t>25</t>
  </si>
  <si>
    <t>766622914</t>
  </si>
  <si>
    <t>Truhl.oprava ,repase a nátěr výkladce záp.fasády rozm.514x300 cm</t>
  </si>
  <si>
    <t>-1376972882</t>
  </si>
  <si>
    <t>26</t>
  </si>
  <si>
    <t>766622915</t>
  </si>
  <si>
    <t>Truhl.oprava ,repase a nátěr výkladců záp.fasády rozm.150x200 cm - 2 ks</t>
  </si>
  <si>
    <t>455790865</t>
  </si>
  <si>
    <t>27</t>
  </si>
  <si>
    <t>766622916</t>
  </si>
  <si>
    <t>Truhl.konstrukce pro označení provozovny "C" 5,20x0,70 cm (3,64 m2)</t>
  </si>
  <si>
    <t>-260805380</t>
  </si>
  <si>
    <t>28</t>
  </si>
  <si>
    <t>766622917</t>
  </si>
  <si>
    <t>Truhl.konstrukce pro označení provozovny "D" 4,40x0,70 cm (3,08 m2)</t>
  </si>
  <si>
    <t>658445996</t>
  </si>
  <si>
    <t>29</t>
  </si>
  <si>
    <t>998766102</t>
  </si>
  <si>
    <t>Přesun hmot tonážní pro konstrukce truhlářské v objektech v do 12 m</t>
  </si>
  <si>
    <t>997043479</t>
  </si>
  <si>
    <t>30</t>
  </si>
  <si>
    <t>767584501</t>
  </si>
  <si>
    <t xml:space="preserve">Montáž podhledů(markýz)- ozn."A" a "B" 900x2200 a 2750 cm </t>
  </si>
  <si>
    <t>238448121</t>
  </si>
  <si>
    <t>31</t>
  </si>
  <si>
    <t>130103580</t>
  </si>
  <si>
    <t>Dodání materiálů pro konstrukci markýz</t>
  </si>
  <si>
    <t>-1184190475</t>
  </si>
  <si>
    <t>998767102</t>
  </si>
  <si>
    <t>Přesun hmot tonážní pro zámečnické konstrukce v objektech v do 12 m</t>
  </si>
  <si>
    <t>-271134604</t>
  </si>
  <si>
    <t>33</t>
  </si>
  <si>
    <t>783000125</t>
  </si>
  <si>
    <t>Ochrana konstrukcí nebo prvků při provádění nátěru fasády fólií</t>
  </si>
  <si>
    <t>594054426</t>
  </si>
  <si>
    <t>34</t>
  </si>
  <si>
    <t>783101203</t>
  </si>
  <si>
    <t>Jemné obroušení podkladu truhlářských konstrukcí před provedením nátěru po provedení repase</t>
  </si>
  <si>
    <t>-1835601828</t>
  </si>
  <si>
    <t>35</t>
  </si>
  <si>
    <t>783114101</t>
  </si>
  <si>
    <t>Základní jednonásobný syntetický nátěr truhlářských konstrukcí</t>
  </si>
  <si>
    <t>-1747735199</t>
  </si>
  <si>
    <t>36</t>
  </si>
  <si>
    <t>783117101</t>
  </si>
  <si>
    <t>Jednonásobný syntetický krycí nátěr truhlářských konstrukcí</t>
  </si>
  <si>
    <t>-590287356</t>
  </si>
  <si>
    <t>37</t>
  </si>
  <si>
    <t>783314101</t>
  </si>
  <si>
    <t>Základní jednonásobný syntetický nátěr zámečnických konstrukcí - dveře 150/200 cm</t>
  </si>
  <si>
    <t>599502770</t>
  </si>
  <si>
    <t>38</t>
  </si>
  <si>
    <t>783314201</t>
  </si>
  <si>
    <t>Základní antikorozní jednonásobný syntetický standardní nátěr zámečnických konstrukcí</t>
  </si>
  <si>
    <t>742337196</t>
  </si>
  <si>
    <t>39</t>
  </si>
  <si>
    <t>783317105</t>
  </si>
  <si>
    <t>Krycí jednonásobný syntetický samozákladující nátěr zámečnických konstrukcí</t>
  </si>
  <si>
    <t>727969171</t>
  </si>
  <si>
    <t>40</t>
  </si>
  <si>
    <t>783823135</t>
  </si>
  <si>
    <t>Penetrační silikonový nátěr hladkých, tenkovrstvých zrnitých a štukových omítek</t>
  </si>
  <si>
    <t>-1575959832</t>
  </si>
  <si>
    <t>41</t>
  </si>
  <si>
    <t>783827425</t>
  </si>
  <si>
    <t>Krycí dvojnásobný silikonový nátěr omítek stupně členitosti 1 a 2</t>
  </si>
  <si>
    <t>298945078</t>
  </si>
  <si>
    <t>42</t>
  </si>
  <si>
    <t>783846591</t>
  </si>
  <si>
    <t>Chemické a mechanické očištění kamenného soklu a napuštění hydrofobním roztokem</t>
  </si>
  <si>
    <t>1053823557</t>
  </si>
  <si>
    <t>43</t>
  </si>
  <si>
    <t>787700803</t>
  </si>
  <si>
    <t>Vysklívání výkladců plochy do 6 m2 skla plochého</t>
  </si>
  <si>
    <t>-1287603555</t>
  </si>
  <si>
    <t>44</t>
  </si>
  <si>
    <t>787716361</t>
  </si>
  <si>
    <t>Zasklívání výkladců s podtmelením na lišty do 4 m2 dvojsklem izolačním tl 2x4 mm</t>
  </si>
  <si>
    <t>-8646020</t>
  </si>
  <si>
    <t>45</t>
  </si>
  <si>
    <t>787813316</t>
  </si>
  <si>
    <t>Zasklívání podhledů s podtmelením sklem válcovaným s drátěnou vložkou tl do 8 mm - markýzy</t>
  </si>
  <si>
    <t>611183593</t>
  </si>
  <si>
    <t>46</t>
  </si>
  <si>
    <t>998787102</t>
  </si>
  <si>
    <t>Přesun hmot tonážní pro zasklívání v objektech v do 12 m</t>
  </si>
  <si>
    <t>-1727302846</t>
  </si>
  <si>
    <t>47</t>
  </si>
  <si>
    <t>210010091</t>
  </si>
  <si>
    <t>Dod. a montáž osvětlení v konstrukcích pro označení provozoven</t>
  </si>
  <si>
    <t>64</t>
  </si>
  <si>
    <t>689098755</t>
  </si>
  <si>
    <t>48</t>
  </si>
  <si>
    <t>210010092</t>
  </si>
  <si>
    <t>Dodávka a montáž  zvonkových tabel</t>
  </si>
  <si>
    <t>147092121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</si>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</sst>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74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72" fontId="84" fillId="23" borderId="19" xfId="0" applyNumberFormat="1" applyFont="1" applyFill="1" applyBorder="1" applyAlignment="1" applyProtection="1">
      <alignment horizontal="center" vertical="center"/>
      <protection locked="0"/>
    </xf>
    <xf numFmtId="0" fontId="84" fillId="23" borderId="20" xfId="0" applyFont="1" applyFill="1" applyBorder="1" applyAlignment="1" applyProtection="1">
      <alignment horizontal="center" vertical="center"/>
      <protection locked="0"/>
    </xf>
    <xf numFmtId="4" fontId="8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4" fillId="23" borderId="22" xfId="0" applyNumberFormat="1" applyFont="1" applyFill="1" applyBorder="1" applyAlignment="1" applyProtection="1">
      <alignment horizontal="center" vertical="center"/>
      <protection locked="0"/>
    </xf>
    <xf numFmtId="0" fontId="84" fillId="23" borderId="0" xfId="0" applyFont="1" applyFill="1" applyBorder="1" applyAlignment="1" applyProtection="1">
      <alignment horizontal="center" vertical="center"/>
      <protection locked="0"/>
    </xf>
    <xf numFmtId="4" fontId="84" fillId="0" borderId="23" xfId="0" applyNumberFormat="1" applyFont="1" applyBorder="1" applyAlignment="1">
      <alignment vertical="center"/>
    </xf>
    <xf numFmtId="172" fontId="84" fillId="23" borderId="24" xfId="0" applyNumberFormat="1" applyFont="1" applyFill="1" applyBorder="1" applyAlignment="1" applyProtection="1">
      <alignment horizontal="center" vertical="center"/>
      <protection locked="0"/>
    </xf>
    <xf numFmtId="0" fontId="84" fillId="23" borderId="25" xfId="0" applyFont="1" applyFill="1" applyBorder="1" applyAlignment="1" applyProtection="1">
      <alignment horizontal="center" vertical="center"/>
      <protection locked="0"/>
    </xf>
    <xf numFmtId="4" fontId="84" fillId="0" borderId="26" xfId="0" applyNumberFormat="1" applyFont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4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1" fillId="0" borderId="20" xfId="0" applyNumberFormat="1" applyFont="1" applyBorder="1" applyAlignment="1">
      <alignment/>
    </xf>
    <xf numFmtId="174" fontId="91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3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4" fillId="23" borderId="33" xfId="0" applyFont="1" applyFill="1" applyBorder="1" applyAlignment="1" applyProtection="1">
      <alignment horizontal="left" vertical="center"/>
      <protection locked="0"/>
    </xf>
    <xf numFmtId="174" fontId="74" fillId="0" borderId="0" xfId="0" applyNumberFormat="1" applyFont="1" applyBorder="1" applyAlignment="1">
      <alignment vertical="center"/>
    </xf>
    <xf numFmtId="174" fontId="74" fillId="0" borderId="23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/>
    </xf>
    <xf numFmtId="49" fontId="92" fillId="0" borderId="33" xfId="0" applyNumberFormat="1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horizontal="center" vertical="center" wrapText="1"/>
      <protection/>
    </xf>
    <xf numFmtId="175" fontId="92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0" fontId="76" fillId="23" borderId="0" xfId="0" applyFont="1" applyFill="1" applyBorder="1" applyAlignment="1" applyProtection="1">
      <alignment horizontal="left" vertical="center"/>
      <protection locked="0"/>
    </xf>
    <xf numFmtId="4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vertical="center"/>
    </xf>
    <xf numFmtId="4" fontId="85" fillId="35" borderId="0" xfId="0" applyNumberFormat="1" applyFont="1" applyFill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92" fillId="0" borderId="33" xfId="0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vertical="center"/>
      <protection/>
    </xf>
    <xf numFmtId="4" fontId="92" fillId="23" borderId="33" xfId="0" applyNumberFormat="1" applyFont="1" applyFill="1" applyBorder="1" applyAlignment="1" applyProtection="1">
      <alignment vertical="center"/>
      <protection locked="0"/>
    </xf>
    <xf numFmtId="4" fontId="92" fillId="0" borderId="33" xfId="0" applyNumberFormat="1" applyFont="1" applyBorder="1" applyAlignment="1" applyProtection="1">
      <alignment vertical="center"/>
      <protection/>
    </xf>
    <xf numFmtId="4" fontId="8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/>
    </xf>
    <xf numFmtId="4" fontId="76" fillId="0" borderId="25" xfId="0" applyNumberFormat="1" applyFont="1" applyBorder="1" applyAlignment="1">
      <alignment/>
    </xf>
    <xf numFmtId="4" fontId="76" fillId="0" borderId="25" xfId="0" applyNumberFormat="1" applyFont="1" applyBorder="1" applyAlignment="1">
      <alignment vertical="center"/>
    </xf>
    <xf numFmtId="4" fontId="76" fillId="0" borderId="31" xfId="0" applyNumberFormat="1" applyFont="1" applyBorder="1" applyAlignment="1">
      <alignment/>
    </xf>
    <xf numFmtId="4" fontId="76" fillId="0" borderId="31" xfId="0" applyNumberFormat="1" applyFont="1" applyBorder="1" applyAlignment="1">
      <alignment vertical="center"/>
    </xf>
    <xf numFmtId="4" fontId="75" fillId="0" borderId="20" xfId="0" applyNumberFormat="1" applyFont="1" applyBorder="1" applyAlignment="1">
      <alignment/>
    </xf>
    <xf numFmtId="4" fontId="75" fillId="0" borderId="20" xfId="0" applyNumberFormat="1" applyFont="1" applyBorder="1" applyAlignment="1">
      <alignment vertical="center"/>
    </xf>
    <xf numFmtId="0" fontId="95" fillId="0" borderId="0" xfId="36" applyFont="1" applyAlignment="1">
      <alignment horizontal="center"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97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0E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C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340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341</v>
      </c>
      <c r="X1" s="244"/>
      <c r="Y1" s="244"/>
      <c r="Z1" s="244"/>
      <c r="AA1" s="244"/>
      <c r="AB1" s="244"/>
      <c r="AC1" s="244"/>
      <c r="AD1" s="244"/>
      <c r="AE1" s="244"/>
      <c r="AF1" s="244"/>
      <c r="AG1" s="242"/>
      <c r="AH1" s="24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204" t="s">
        <v>6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65" t="s">
        <v>10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70" t="s">
        <v>15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8"/>
      <c r="AQ5" s="19"/>
      <c r="BE5" s="167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71" t="s">
        <v>18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8"/>
      <c r="AQ6" s="19"/>
      <c r="BE6" s="164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64"/>
      <c r="BS7" s="13" t="s">
        <v>23</v>
      </c>
    </row>
    <row r="8" spans="2:71" ht="14.2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64"/>
      <c r="BS8" s="13" t="s">
        <v>28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64"/>
      <c r="BS9" s="13" t="s">
        <v>29</v>
      </c>
    </row>
    <row r="10" spans="2:71" ht="14.2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21</v>
      </c>
      <c r="AO10" s="18"/>
      <c r="AP10" s="18"/>
      <c r="AQ10" s="19"/>
      <c r="BE10" s="164"/>
      <c r="BS10" s="13" t="s">
        <v>19</v>
      </c>
    </row>
    <row r="11" spans="2:71" ht="1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21</v>
      </c>
      <c r="AO11" s="18"/>
      <c r="AP11" s="18"/>
      <c r="AQ11" s="19"/>
      <c r="BE11" s="164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64"/>
      <c r="BS12" s="13" t="s">
        <v>19</v>
      </c>
    </row>
    <row r="13" spans="2:71" ht="14.25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35</v>
      </c>
      <c r="AO13" s="18"/>
      <c r="AP13" s="18"/>
      <c r="AQ13" s="19"/>
      <c r="BE13" s="164"/>
      <c r="BS13" s="13" t="s">
        <v>19</v>
      </c>
    </row>
    <row r="14" spans="2:71" ht="15">
      <c r="B14" s="17"/>
      <c r="C14" s="18"/>
      <c r="D14" s="18"/>
      <c r="E14" s="172" t="s">
        <v>35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25" t="s">
        <v>33</v>
      </c>
      <c r="AL14" s="18"/>
      <c r="AM14" s="18"/>
      <c r="AN14" s="27" t="s">
        <v>35</v>
      </c>
      <c r="AO14" s="18"/>
      <c r="AP14" s="18"/>
      <c r="AQ14" s="19"/>
      <c r="BE14" s="164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64"/>
      <c r="BS15" s="13" t="s">
        <v>4</v>
      </c>
    </row>
    <row r="16" spans="2:71" ht="14.25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21</v>
      </c>
      <c r="AO16" s="18"/>
      <c r="AP16" s="18"/>
      <c r="AQ16" s="19"/>
      <c r="BE16" s="164"/>
      <c r="BS16" s="13" t="s">
        <v>4</v>
      </c>
    </row>
    <row r="17" spans="2:71" ht="18" customHeight="1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21</v>
      </c>
      <c r="AO17" s="18"/>
      <c r="AP17" s="18"/>
      <c r="AQ17" s="19"/>
      <c r="BE17" s="164"/>
      <c r="BS17" s="13" t="s">
        <v>38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64"/>
      <c r="BS18" s="13" t="s">
        <v>7</v>
      </c>
    </row>
    <row r="19" spans="2:71" ht="14.25" customHeight="1">
      <c r="B19" s="17"/>
      <c r="C19" s="18"/>
      <c r="D19" s="25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21</v>
      </c>
      <c r="AO19" s="18"/>
      <c r="AP19" s="18"/>
      <c r="AQ19" s="19"/>
      <c r="BE19" s="164"/>
      <c r="BS19" s="13" t="s">
        <v>7</v>
      </c>
    </row>
    <row r="20" spans="2:57" ht="18" customHeight="1">
      <c r="B20" s="17"/>
      <c r="C20" s="18"/>
      <c r="D20" s="18"/>
      <c r="E20" s="23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21</v>
      </c>
      <c r="AO20" s="18"/>
      <c r="AP20" s="18"/>
      <c r="AQ20" s="19"/>
      <c r="BE20" s="164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64"/>
    </row>
    <row r="22" spans="2:57" ht="15">
      <c r="B22" s="17"/>
      <c r="C22" s="18"/>
      <c r="D22" s="25" t="s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64"/>
    </row>
    <row r="23" spans="2:57" ht="22.5" customHeight="1">
      <c r="B23" s="17"/>
      <c r="C23" s="18"/>
      <c r="D23" s="18"/>
      <c r="E23" s="173" t="s">
        <v>21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8"/>
      <c r="AP23" s="18"/>
      <c r="AQ23" s="19"/>
      <c r="BE23" s="164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64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64"/>
    </row>
    <row r="26" spans="2:57" ht="14.25" customHeight="1">
      <c r="B26" s="17"/>
      <c r="C26" s="18"/>
      <c r="D26" s="29" t="s">
        <v>41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4">
        <f>ROUND(AG87,2)</f>
        <v>0</v>
      </c>
      <c r="AL26" s="166"/>
      <c r="AM26" s="166"/>
      <c r="AN26" s="166"/>
      <c r="AO26" s="166"/>
      <c r="AP26" s="18"/>
      <c r="AQ26" s="19"/>
      <c r="BE26" s="164"/>
    </row>
    <row r="27" spans="2:57" ht="14.25" customHeight="1">
      <c r="B27" s="17"/>
      <c r="C27" s="18"/>
      <c r="D27" s="29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4">
        <f>ROUND(AG90,2)</f>
        <v>0</v>
      </c>
      <c r="AL27" s="166"/>
      <c r="AM27" s="166"/>
      <c r="AN27" s="166"/>
      <c r="AO27" s="166"/>
      <c r="AP27" s="18"/>
      <c r="AQ27" s="19"/>
      <c r="BE27" s="164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68"/>
    </row>
    <row r="29" spans="2:57" s="1" customFormat="1" ht="25.5" customHeight="1">
      <c r="B29" s="30"/>
      <c r="C29" s="31"/>
      <c r="D29" s="33" t="s">
        <v>43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75">
        <f>ROUND(AK26+AK27,2)</f>
        <v>0</v>
      </c>
      <c r="AL29" s="176"/>
      <c r="AM29" s="176"/>
      <c r="AN29" s="176"/>
      <c r="AO29" s="176"/>
      <c r="AP29" s="31"/>
      <c r="AQ29" s="32"/>
      <c r="BE29" s="168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68"/>
    </row>
    <row r="31" spans="2:57" s="2" customFormat="1" ht="14.25" customHeight="1">
      <c r="B31" s="35"/>
      <c r="C31" s="36"/>
      <c r="D31" s="37" t="s">
        <v>44</v>
      </c>
      <c r="E31" s="36"/>
      <c r="F31" s="37" t="s">
        <v>45</v>
      </c>
      <c r="G31" s="36"/>
      <c r="H31" s="36"/>
      <c r="I31" s="36"/>
      <c r="J31" s="36"/>
      <c r="K31" s="36"/>
      <c r="L31" s="177">
        <v>0.21</v>
      </c>
      <c r="M31" s="178"/>
      <c r="N31" s="178"/>
      <c r="O31" s="178"/>
      <c r="P31" s="36"/>
      <c r="Q31" s="36"/>
      <c r="R31" s="36"/>
      <c r="S31" s="36"/>
      <c r="T31" s="39" t="s">
        <v>46</v>
      </c>
      <c r="U31" s="36"/>
      <c r="V31" s="36"/>
      <c r="W31" s="179">
        <f>ROUND(AZ87+SUM(CD91:CD95),2)</f>
        <v>0</v>
      </c>
      <c r="X31" s="178"/>
      <c r="Y31" s="178"/>
      <c r="Z31" s="178"/>
      <c r="AA31" s="178"/>
      <c r="AB31" s="178"/>
      <c r="AC31" s="178"/>
      <c r="AD31" s="178"/>
      <c r="AE31" s="178"/>
      <c r="AF31" s="36"/>
      <c r="AG31" s="36"/>
      <c r="AH31" s="36"/>
      <c r="AI31" s="36"/>
      <c r="AJ31" s="36"/>
      <c r="AK31" s="179">
        <f>ROUND(AV87+SUM(BY91:BY95),2)</f>
        <v>0</v>
      </c>
      <c r="AL31" s="178"/>
      <c r="AM31" s="178"/>
      <c r="AN31" s="178"/>
      <c r="AO31" s="178"/>
      <c r="AP31" s="36"/>
      <c r="AQ31" s="40"/>
      <c r="BE31" s="169"/>
    </row>
    <row r="32" spans="2:57" s="2" customFormat="1" ht="14.25" customHeight="1">
      <c r="B32" s="35"/>
      <c r="C32" s="36"/>
      <c r="D32" s="36"/>
      <c r="E32" s="36"/>
      <c r="F32" s="37" t="s">
        <v>47</v>
      </c>
      <c r="G32" s="36"/>
      <c r="H32" s="36"/>
      <c r="I32" s="36"/>
      <c r="J32" s="36"/>
      <c r="K32" s="36"/>
      <c r="L32" s="177">
        <v>0.15</v>
      </c>
      <c r="M32" s="178"/>
      <c r="N32" s="178"/>
      <c r="O32" s="178"/>
      <c r="P32" s="36"/>
      <c r="Q32" s="36"/>
      <c r="R32" s="36"/>
      <c r="S32" s="36"/>
      <c r="T32" s="39" t="s">
        <v>46</v>
      </c>
      <c r="U32" s="36"/>
      <c r="V32" s="36"/>
      <c r="W32" s="179">
        <f>ROUND(BA87+SUM(CE91:CE95),2)</f>
        <v>0</v>
      </c>
      <c r="X32" s="178"/>
      <c r="Y32" s="178"/>
      <c r="Z32" s="178"/>
      <c r="AA32" s="178"/>
      <c r="AB32" s="178"/>
      <c r="AC32" s="178"/>
      <c r="AD32" s="178"/>
      <c r="AE32" s="178"/>
      <c r="AF32" s="36"/>
      <c r="AG32" s="36"/>
      <c r="AH32" s="36"/>
      <c r="AI32" s="36"/>
      <c r="AJ32" s="36"/>
      <c r="AK32" s="179">
        <f>ROUND(AW87+SUM(BZ91:BZ95),2)</f>
        <v>0</v>
      </c>
      <c r="AL32" s="178"/>
      <c r="AM32" s="178"/>
      <c r="AN32" s="178"/>
      <c r="AO32" s="178"/>
      <c r="AP32" s="36"/>
      <c r="AQ32" s="40"/>
      <c r="BE32" s="169"/>
    </row>
    <row r="33" spans="2:57" s="2" customFormat="1" ht="14.25" customHeight="1" hidden="1">
      <c r="B33" s="35"/>
      <c r="C33" s="36"/>
      <c r="D33" s="36"/>
      <c r="E33" s="36"/>
      <c r="F33" s="37" t="s">
        <v>48</v>
      </c>
      <c r="G33" s="36"/>
      <c r="H33" s="36"/>
      <c r="I33" s="36"/>
      <c r="J33" s="36"/>
      <c r="K33" s="36"/>
      <c r="L33" s="177">
        <v>0.21</v>
      </c>
      <c r="M33" s="178"/>
      <c r="N33" s="178"/>
      <c r="O33" s="178"/>
      <c r="P33" s="36"/>
      <c r="Q33" s="36"/>
      <c r="R33" s="36"/>
      <c r="S33" s="36"/>
      <c r="T33" s="39" t="s">
        <v>46</v>
      </c>
      <c r="U33" s="36"/>
      <c r="V33" s="36"/>
      <c r="W33" s="179">
        <f>ROUND(BB87+SUM(CF91:CF95),2)</f>
        <v>0</v>
      </c>
      <c r="X33" s="178"/>
      <c r="Y33" s="178"/>
      <c r="Z33" s="178"/>
      <c r="AA33" s="178"/>
      <c r="AB33" s="178"/>
      <c r="AC33" s="178"/>
      <c r="AD33" s="178"/>
      <c r="AE33" s="178"/>
      <c r="AF33" s="36"/>
      <c r="AG33" s="36"/>
      <c r="AH33" s="36"/>
      <c r="AI33" s="36"/>
      <c r="AJ33" s="36"/>
      <c r="AK33" s="179">
        <v>0</v>
      </c>
      <c r="AL33" s="178"/>
      <c r="AM33" s="178"/>
      <c r="AN33" s="178"/>
      <c r="AO33" s="178"/>
      <c r="AP33" s="36"/>
      <c r="AQ33" s="40"/>
      <c r="BE33" s="169"/>
    </row>
    <row r="34" spans="2:57" s="2" customFormat="1" ht="14.25" customHeight="1" hidden="1">
      <c r="B34" s="35"/>
      <c r="C34" s="36"/>
      <c r="D34" s="36"/>
      <c r="E34" s="36"/>
      <c r="F34" s="37" t="s">
        <v>49</v>
      </c>
      <c r="G34" s="36"/>
      <c r="H34" s="36"/>
      <c r="I34" s="36"/>
      <c r="J34" s="36"/>
      <c r="K34" s="36"/>
      <c r="L34" s="177">
        <v>0.15</v>
      </c>
      <c r="M34" s="178"/>
      <c r="N34" s="178"/>
      <c r="O34" s="178"/>
      <c r="P34" s="36"/>
      <c r="Q34" s="36"/>
      <c r="R34" s="36"/>
      <c r="S34" s="36"/>
      <c r="T34" s="39" t="s">
        <v>46</v>
      </c>
      <c r="U34" s="36"/>
      <c r="V34" s="36"/>
      <c r="W34" s="179">
        <f>ROUND(BC87+SUM(CG91:CG95),2)</f>
        <v>0</v>
      </c>
      <c r="X34" s="178"/>
      <c r="Y34" s="178"/>
      <c r="Z34" s="178"/>
      <c r="AA34" s="178"/>
      <c r="AB34" s="178"/>
      <c r="AC34" s="178"/>
      <c r="AD34" s="178"/>
      <c r="AE34" s="178"/>
      <c r="AF34" s="36"/>
      <c r="AG34" s="36"/>
      <c r="AH34" s="36"/>
      <c r="AI34" s="36"/>
      <c r="AJ34" s="36"/>
      <c r="AK34" s="179">
        <v>0</v>
      </c>
      <c r="AL34" s="178"/>
      <c r="AM34" s="178"/>
      <c r="AN34" s="178"/>
      <c r="AO34" s="178"/>
      <c r="AP34" s="36"/>
      <c r="AQ34" s="40"/>
      <c r="BE34" s="169"/>
    </row>
    <row r="35" spans="2:43" s="2" customFormat="1" ht="14.25" customHeight="1" hidden="1">
      <c r="B35" s="35"/>
      <c r="C35" s="36"/>
      <c r="D35" s="36"/>
      <c r="E35" s="36"/>
      <c r="F35" s="37" t="s">
        <v>50</v>
      </c>
      <c r="G35" s="36"/>
      <c r="H35" s="36"/>
      <c r="I35" s="36"/>
      <c r="J35" s="36"/>
      <c r="K35" s="36"/>
      <c r="L35" s="177">
        <v>0</v>
      </c>
      <c r="M35" s="178"/>
      <c r="N35" s="178"/>
      <c r="O35" s="178"/>
      <c r="P35" s="36"/>
      <c r="Q35" s="36"/>
      <c r="R35" s="36"/>
      <c r="S35" s="36"/>
      <c r="T35" s="39" t="s">
        <v>46</v>
      </c>
      <c r="U35" s="36"/>
      <c r="V35" s="36"/>
      <c r="W35" s="179">
        <f>ROUND(BD87+SUM(CH91:CH95),2)</f>
        <v>0</v>
      </c>
      <c r="X35" s="178"/>
      <c r="Y35" s="178"/>
      <c r="Z35" s="178"/>
      <c r="AA35" s="178"/>
      <c r="AB35" s="178"/>
      <c r="AC35" s="178"/>
      <c r="AD35" s="178"/>
      <c r="AE35" s="178"/>
      <c r="AF35" s="36"/>
      <c r="AG35" s="36"/>
      <c r="AH35" s="36"/>
      <c r="AI35" s="36"/>
      <c r="AJ35" s="36"/>
      <c r="AK35" s="179">
        <v>0</v>
      </c>
      <c r="AL35" s="178"/>
      <c r="AM35" s="178"/>
      <c r="AN35" s="178"/>
      <c r="AO35" s="178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52</v>
      </c>
      <c r="U37" s="43"/>
      <c r="V37" s="43"/>
      <c r="W37" s="43"/>
      <c r="X37" s="180" t="s">
        <v>53</v>
      </c>
      <c r="Y37" s="181"/>
      <c r="Z37" s="181"/>
      <c r="AA37" s="181"/>
      <c r="AB37" s="181"/>
      <c r="AC37" s="43"/>
      <c r="AD37" s="43"/>
      <c r="AE37" s="43"/>
      <c r="AF37" s="43"/>
      <c r="AG37" s="43"/>
      <c r="AH37" s="43"/>
      <c r="AI37" s="43"/>
      <c r="AJ37" s="43"/>
      <c r="AK37" s="182">
        <f>SUM(AK29:AK35)</f>
        <v>0</v>
      </c>
      <c r="AL37" s="181"/>
      <c r="AM37" s="181"/>
      <c r="AN37" s="181"/>
      <c r="AO37" s="183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55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57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56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57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59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57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56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57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65" t="s">
        <v>60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1709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85" t="str">
        <f>K6</f>
        <v>Krkonošská 203 - fasáda</v>
      </c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Vrchlabí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07.12.2017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36</v>
      </c>
      <c r="AJ82" s="31"/>
      <c r="AK82" s="31"/>
      <c r="AL82" s="31"/>
      <c r="AM82" s="187" t="str">
        <f>IF(E17="","",E17)</f>
        <v>Ing.rch.M.Hobza</v>
      </c>
      <c r="AN82" s="184"/>
      <c r="AO82" s="184"/>
      <c r="AP82" s="184"/>
      <c r="AQ82" s="32"/>
      <c r="AS82" s="188" t="s">
        <v>61</v>
      </c>
      <c r="AT82" s="18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34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39</v>
      </c>
      <c r="AJ83" s="31"/>
      <c r="AK83" s="31"/>
      <c r="AL83" s="31"/>
      <c r="AM83" s="187" t="str">
        <f>IF(E20="","",E20)</f>
        <v> </v>
      </c>
      <c r="AN83" s="184"/>
      <c r="AO83" s="184"/>
      <c r="AP83" s="184"/>
      <c r="AQ83" s="32"/>
      <c r="AS83" s="190"/>
      <c r="AT83" s="184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0"/>
      <c r="AT84" s="184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91" t="s">
        <v>62</v>
      </c>
      <c r="D85" s="192"/>
      <c r="E85" s="192"/>
      <c r="F85" s="192"/>
      <c r="G85" s="192"/>
      <c r="H85" s="70"/>
      <c r="I85" s="193" t="s">
        <v>63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3" t="s">
        <v>64</v>
      </c>
      <c r="AH85" s="192"/>
      <c r="AI85" s="192"/>
      <c r="AJ85" s="192"/>
      <c r="AK85" s="192"/>
      <c r="AL85" s="192"/>
      <c r="AM85" s="192"/>
      <c r="AN85" s="193" t="s">
        <v>65</v>
      </c>
      <c r="AO85" s="192"/>
      <c r="AP85" s="194"/>
      <c r="AQ85" s="32"/>
      <c r="AS85" s="71" t="s">
        <v>66</v>
      </c>
      <c r="AT85" s="72" t="s">
        <v>67</v>
      </c>
      <c r="AU85" s="72" t="s">
        <v>68</v>
      </c>
      <c r="AV85" s="72" t="s">
        <v>69</v>
      </c>
      <c r="AW85" s="72" t="s">
        <v>70</v>
      </c>
      <c r="AX85" s="72" t="s">
        <v>71</v>
      </c>
      <c r="AY85" s="72" t="s">
        <v>72</v>
      </c>
      <c r="AZ85" s="72" t="s">
        <v>73</v>
      </c>
      <c r="BA85" s="72" t="s">
        <v>74</v>
      </c>
      <c r="BB85" s="72" t="s">
        <v>75</v>
      </c>
      <c r="BC85" s="72" t="s">
        <v>76</v>
      </c>
      <c r="BD85" s="73" t="s">
        <v>77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1">
        <f>ROUND(AG88,2)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79</v>
      </c>
      <c r="BT87" s="81" t="s">
        <v>80</v>
      </c>
      <c r="BU87" s="82" t="s">
        <v>81</v>
      </c>
      <c r="BV87" s="81" t="s">
        <v>82</v>
      </c>
      <c r="BW87" s="81" t="s">
        <v>83</v>
      </c>
      <c r="BX87" s="81" t="s">
        <v>84</v>
      </c>
    </row>
    <row r="88" spans="1:76" s="5" customFormat="1" ht="27" customHeight="1">
      <c r="A88" s="240" t="s">
        <v>342</v>
      </c>
      <c r="B88" s="83"/>
      <c r="C88" s="84"/>
      <c r="D88" s="197" t="s">
        <v>85</v>
      </c>
      <c r="E88" s="196"/>
      <c r="F88" s="196"/>
      <c r="G88" s="196"/>
      <c r="H88" s="196"/>
      <c r="I88" s="85"/>
      <c r="J88" s="197" t="s">
        <v>18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5">
        <f>'17091 - Krkonošská 203 - ...'!M30</f>
        <v>0</v>
      </c>
      <c r="AH88" s="196"/>
      <c r="AI88" s="196"/>
      <c r="AJ88" s="196"/>
      <c r="AK88" s="196"/>
      <c r="AL88" s="196"/>
      <c r="AM88" s="196"/>
      <c r="AN88" s="195">
        <f>SUM(AG88,AT88)</f>
        <v>0</v>
      </c>
      <c r="AO88" s="196"/>
      <c r="AP88" s="196"/>
      <c r="AQ88" s="86"/>
      <c r="AS88" s="87">
        <f>'17091 - Krkonošská 203 - ...'!M28</f>
        <v>0</v>
      </c>
      <c r="AT88" s="88">
        <f>ROUND(SUM(AV88:AW88),2)</f>
        <v>0</v>
      </c>
      <c r="AU88" s="89">
        <f>'17091 - Krkonošská 203 - ...'!W128</f>
        <v>0</v>
      </c>
      <c r="AV88" s="88">
        <f>'17091 - Krkonošská 203 - ...'!M32</f>
        <v>0</v>
      </c>
      <c r="AW88" s="88">
        <f>'17091 - Krkonošská 203 - ...'!M33</f>
        <v>0</v>
      </c>
      <c r="AX88" s="88">
        <f>'17091 - Krkonošská 203 - ...'!M34</f>
        <v>0</v>
      </c>
      <c r="AY88" s="88">
        <f>'17091 - Krkonošská 203 - ...'!M35</f>
        <v>0</v>
      </c>
      <c r="AZ88" s="88">
        <f>'17091 - Krkonošská 203 - ...'!H32</f>
        <v>0</v>
      </c>
      <c r="BA88" s="88">
        <f>'17091 - Krkonošská 203 - ...'!H33</f>
        <v>0</v>
      </c>
      <c r="BB88" s="88">
        <f>'17091 - Krkonošská 203 - ...'!H34</f>
        <v>0</v>
      </c>
      <c r="BC88" s="88">
        <f>'17091 - Krkonošská 203 - ...'!H35</f>
        <v>0</v>
      </c>
      <c r="BD88" s="90">
        <f>'17091 - Krkonošská 203 - ...'!H36</f>
        <v>0</v>
      </c>
      <c r="BT88" s="91" t="s">
        <v>23</v>
      </c>
      <c r="BV88" s="91" t="s">
        <v>82</v>
      </c>
      <c r="BW88" s="91" t="s">
        <v>86</v>
      </c>
      <c r="BX88" s="91" t="s">
        <v>83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5" t="s">
        <v>87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02">
        <f>ROUND(SUM(AG91:AG94),2)</f>
        <v>0</v>
      </c>
      <c r="AH90" s="184"/>
      <c r="AI90" s="184"/>
      <c r="AJ90" s="184"/>
      <c r="AK90" s="184"/>
      <c r="AL90" s="184"/>
      <c r="AM90" s="184"/>
      <c r="AN90" s="202">
        <f>ROUND(SUM(AN91:AN94),2)</f>
        <v>0</v>
      </c>
      <c r="AO90" s="184"/>
      <c r="AP90" s="184"/>
      <c r="AQ90" s="32"/>
      <c r="AS90" s="71" t="s">
        <v>88</v>
      </c>
      <c r="AT90" s="72" t="s">
        <v>89</v>
      </c>
      <c r="AU90" s="72" t="s">
        <v>44</v>
      </c>
      <c r="AV90" s="73" t="s">
        <v>67</v>
      </c>
    </row>
    <row r="91" spans="2:89" s="1" customFormat="1" ht="19.5" customHeight="1">
      <c r="B91" s="30"/>
      <c r="C91" s="31"/>
      <c r="D91" s="92" t="s">
        <v>90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98">
        <f>ROUND(AG87*AS91,2)</f>
        <v>0</v>
      </c>
      <c r="AH91" s="184"/>
      <c r="AI91" s="184"/>
      <c r="AJ91" s="184"/>
      <c r="AK91" s="184"/>
      <c r="AL91" s="184"/>
      <c r="AM91" s="184"/>
      <c r="AN91" s="199">
        <f>ROUND(AG91+AV91,2)</f>
        <v>0</v>
      </c>
      <c r="AO91" s="184"/>
      <c r="AP91" s="184"/>
      <c r="AQ91" s="32"/>
      <c r="AS91" s="93">
        <v>0</v>
      </c>
      <c r="AT91" s="94" t="s">
        <v>91</v>
      </c>
      <c r="AU91" s="94" t="s">
        <v>45</v>
      </c>
      <c r="AV91" s="95">
        <f>ROUND(IF(AU91="základní",AG91*L31,IF(AU91="snížená",AG91*L32,0)),2)</f>
        <v>0</v>
      </c>
      <c r="BV91" s="13" t="s">
        <v>92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200" t="s">
        <v>93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31"/>
      <c r="AD92" s="31"/>
      <c r="AE92" s="31"/>
      <c r="AF92" s="31"/>
      <c r="AG92" s="198">
        <f>AG87*AS92</f>
        <v>0</v>
      </c>
      <c r="AH92" s="184"/>
      <c r="AI92" s="184"/>
      <c r="AJ92" s="184"/>
      <c r="AK92" s="184"/>
      <c r="AL92" s="184"/>
      <c r="AM92" s="184"/>
      <c r="AN92" s="199">
        <f>AG92+AV92</f>
        <v>0</v>
      </c>
      <c r="AO92" s="184"/>
      <c r="AP92" s="184"/>
      <c r="AQ92" s="32"/>
      <c r="AS92" s="97">
        <v>0</v>
      </c>
      <c r="AT92" s="98" t="s">
        <v>91</v>
      </c>
      <c r="AU92" s="98" t="s">
        <v>45</v>
      </c>
      <c r="AV92" s="99">
        <f>ROUND(IF(AU92="nulová",0,IF(OR(AU92="základní",AU92="zákl. přenesená"),AG92*L31,AG92*L32)),2)</f>
        <v>0</v>
      </c>
      <c r="BV92" s="13" t="s">
        <v>94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200" t="s">
        <v>93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31"/>
      <c r="AD93" s="31"/>
      <c r="AE93" s="31"/>
      <c r="AF93" s="31"/>
      <c r="AG93" s="198">
        <f>AG87*AS93</f>
        <v>0</v>
      </c>
      <c r="AH93" s="184"/>
      <c r="AI93" s="184"/>
      <c r="AJ93" s="184"/>
      <c r="AK93" s="184"/>
      <c r="AL93" s="184"/>
      <c r="AM93" s="184"/>
      <c r="AN93" s="199">
        <f>AG93+AV93</f>
        <v>0</v>
      </c>
      <c r="AO93" s="184"/>
      <c r="AP93" s="184"/>
      <c r="AQ93" s="32"/>
      <c r="AS93" s="97">
        <v>0</v>
      </c>
      <c r="AT93" s="98" t="s">
        <v>91</v>
      </c>
      <c r="AU93" s="98" t="s">
        <v>45</v>
      </c>
      <c r="AV93" s="99">
        <f>ROUND(IF(AU93="nulová",0,IF(OR(AU93="základní",AU93="zákl. přenesená"),AG93*L31,AG93*L32)),2)</f>
        <v>0</v>
      </c>
      <c r="BV93" s="13" t="s">
        <v>94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200" t="s">
        <v>93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31"/>
      <c r="AD94" s="31"/>
      <c r="AE94" s="31"/>
      <c r="AF94" s="31"/>
      <c r="AG94" s="198">
        <f>AG87*AS94</f>
        <v>0</v>
      </c>
      <c r="AH94" s="184"/>
      <c r="AI94" s="184"/>
      <c r="AJ94" s="184"/>
      <c r="AK94" s="184"/>
      <c r="AL94" s="184"/>
      <c r="AM94" s="184"/>
      <c r="AN94" s="199">
        <f>AG94+AV94</f>
        <v>0</v>
      </c>
      <c r="AO94" s="184"/>
      <c r="AP94" s="184"/>
      <c r="AQ94" s="32"/>
      <c r="AS94" s="100">
        <v>0</v>
      </c>
      <c r="AT94" s="101" t="s">
        <v>91</v>
      </c>
      <c r="AU94" s="101" t="s">
        <v>45</v>
      </c>
      <c r="AV94" s="102">
        <f>ROUND(IF(AU94="nulová",0,IF(OR(AU94="základní",AU94="zákl. přenesená"),AG94*L31,AG94*L32)),2)</f>
        <v>0</v>
      </c>
      <c r="BV94" s="13" t="s">
        <v>94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3" t="s">
        <v>95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03">
        <f>ROUND(AG87+AG90,2)</f>
        <v>0</v>
      </c>
      <c r="AH96" s="203"/>
      <c r="AI96" s="203"/>
      <c r="AJ96" s="203"/>
      <c r="AK96" s="203"/>
      <c r="AL96" s="203"/>
      <c r="AM96" s="203"/>
      <c r="AN96" s="203">
        <f>AN87+AN90</f>
        <v>0</v>
      </c>
      <c r="AO96" s="203"/>
      <c r="AP96" s="203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7091 - Krkonošská 203 - ...'!C2" tooltip="17091 - Krkonošská 203 -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45"/>
      <c r="B1" s="242"/>
      <c r="C1" s="242"/>
      <c r="D1" s="243" t="s">
        <v>1</v>
      </c>
      <c r="E1" s="242"/>
      <c r="F1" s="244" t="s">
        <v>343</v>
      </c>
      <c r="G1" s="244"/>
      <c r="H1" s="246" t="s">
        <v>344</v>
      </c>
      <c r="I1" s="246"/>
      <c r="J1" s="246"/>
      <c r="K1" s="246"/>
      <c r="L1" s="244" t="s">
        <v>345</v>
      </c>
      <c r="M1" s="242"/>
      <c r="N1" s="242"/>
      <c r="O1" s="243" t="s">
        <v>96</v>
      </c>
      <c r="P1" s="242"/>
      <c r="Q1" s="242"/>
      <c r="R1" s="242"/>
      <c r="S1" s="244" t="s">
        <v>346</v>
      </c>
      <c r="T1" s="244"/>
      <c r="U1" s="245"/>
      <c r="V1" s="24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204" t="s">
        <v>6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23</v>
      </c>
    </row>
    <row r="4" spans="2:46" ht="36.75" customHeight="1">
      <c r="B4" s="17"/>
      <c r="C4" s="165" t="s">
        <v>97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05" t="str">
        <f>'Rekapitulace stavby'!K6</f>
        <v>Krkonošská 203 - fasáda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8"/>
      <c r="R6" s="19"/>
    </row>
    <row r="7" spans="2:18" s="1" customFormat="1" ht="32.25" customHeight="1">
      <c r="B7" s="30"/>
      <c r="C7" s="31"/>
      <c r="D7" s="24" t="s">
        <v>98</v>
      </c>
      <c r="E7" s="31"/>
      <c r="F7" s="171" t="s">
        <v>99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2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06" t="str">
        <f>'Rekapitulace stavby'!AN8</f>
        <v>07.12.2017</v>
      </c>
      <c r="P9" s="184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70">
        <f>IF('Rekapitulace stavby'!AN10="","",'Rekapitulace stavby'!AN10)</f>
      </c>
      <c r="P11" s="18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5" t="s">
        <v>33</v>
      </c>
      <c r="N12" s="31"/>
      <c r="O12" s="170">
        <f>IF('Rekapitulace stavby'!AN11="","",'Rekapitulace stavby'!AN11)</f>
      </c>
      <c r="P12" s="184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34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07" t="str">
        <f>IF('Rekapitulace stavby'!AN13="","",'Rekapitulace stavby'!AN13)</f>
        <v>Vyplň údaj</v>
      </c>
      <c r="P14" s="184"/>
      <c r="Q14" s="31"/>
      <c r="R14" s="32"/>
    </row>
    <row r="15" spans="2:18" s="1" customFormat="1" ht="18" customHeight="1">
      <c r="B15" s="30"/>
      <c r="C15" s="31"/>
      <c r="D15" s="31"/>
      <c r="E15" s="207" t="str">
        <f>IF('Rekapitulace stavby'!E14="","",'Rekapitulace stavby'!E14)</f>
        <v>Vyplň údaj</v>
      </c>
      <c r="F15" s="184"/>
      <c r="G15" s="184"/>
      <c r="H15" s="184"/>
      <c r="I15" s="184"/>
      <c r="J15" s="184"/>
      <c r="K15" s="184"/>
      <c r="L15" s="184"/>
      <c r="M15" s="25" t="s">
        <v>33</v>
      </c>
      <c r="N15" s="31"/>
      <c r="O15" s="207" t="str">
        <f>IF('Rekapitulace stavby'!AN14="","",'Rekapitulace stavby'!AN14)</f>
        <v>Vyplň údaj</v>
      </c>
      <c r="P15" s="184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36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70" t="s">
        <v>21</v>
      </c>
      <c r="P17" s="184"/>
      <c r="Q17" s="31"/>
      <c r="R17" s="32"/>
    </row>
    <row r="18" spans="2:18" s="1" customFormat="1" ht="18" customHeight="1">
      <c r="B18" s="30"/>
      <c r="C18" s="31"/>
      <c r="D18" s="31"/>
      <c r="E18" s="23" t="s">
        <v>37</v>
      </c>
      <c r="F18" s="31"/>
      <c r="G18" s="31"/>
      <c r="H18" s="31"/>
      <c r="I18" s="31"/>
      <c r="J18" s="31"/>
      <c r="K18" s="31"/>
      <c r="L18" s="31"/>
      <c r="M18" s="25" t="s">
        <v>33</v>
      </c>
      <c r="N18" s="31"/>
      <c r="O18" s="170" t="s">
        <v>21</v>
      </c>
      <c r="P18" s="184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39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70">
        <f>IF('Rekapitulace stavby'!AN19="","",'Rekapitulace stavby'!AN19)</f>
      </c>
      <c r="P20" s="18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5" t="s">
        <v>33</v>
      </c>
      <c r="N21" s="31"/>
      <c r="O21" s="170">
        <f>IF('Rekapitulace stavby'!AN20="","",'Rekapitulace stavby'!AN20)</f>
      </c>
      <c r="P21" s="184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40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73" t="s">
        <v>21</v>
      </c>
      <c r="F24" s="184"/>
      <c r="G24" s="184"/>
      <c r="H24" s="184"/>
      <c r="I24" s="184"/>
      <c r="J24" s="184"/>
      <c r="K24" s="184"/>
      <c r="L24" s="184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5" t="s">
        <v>100</v>
      </c>
      <c r="E27" s="31"/>
      <c r="F27" s="31"/>
      <c r="G27" s="31"/>
      <c r="H27" s="31"/>
      <c r="I27" s="31"/>
      <c r="J27" s="31"/>
      <c r="K27" s="31"/>
      <c r="L27" s="31"/>
      <c r="M27" s="174">
        <f>N88</f>
        <v>0</v>
      </c>
      <c r="N27" s="184"/>
      <c r="O27" s="184"/>
      <c r="P27" s="184"/>
      <c r="Q27" s="31"/>
      <c r="R27" s="32"/>
    </row>
    <row r="28" spans="2:18" s="1" customFormat="1" ht="14.25" customHeight="1">
      <c r="B28" s="30"/>
      <c r="C28" s="31"/>
      <c r="D28" s="29" t="s">
        <v>90</v>
      </c>
      <c r="E28" s="31"/>
      <c r="F28" s="31"/>
      <c r="G28" s="31"/>
      <c r="H28" s="31"/>
      <c r="I28" s="31"/>
      <c r="J28" s="31"/>
      <c r="K28" s="31"/>
      <c r="L28" s="31"/>
      <c r="M28" s="174">
        <f>N103</f>
        <v>0</v>
      </c>
      <c r="N28" s="184"/>
      <c r="O28" s="184"/>
      <c r="P28" s="184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6" t="s">
        <v>43</v>
      </c>
      <c r="E30" s="31"/>
      <c r="F30" s="31"/>
      <c r="G30" s="31"/>
      <c r="H30" s="31"/>
      <c r="I30" s="31"/>
      <c r="J30" s="31"/>
      <c r="K30" s="31"/>
      <c r="L30" s="31"/>
      <c r="M30" s="208">
        <f>ROUND(M27+M28,2)</f>
        <v>0</v>
      </c>
      <c r="N30" s="184"/>
      <c r="O30" s="184"/>
      <c r="P30" s="184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44</v>
      </c>
      <c r="E32" s="37" t="s">
        <v>45</v>
      </c>
      <c r="F32" s="38">
        <v>0.21</v>
      </c>
      <c r="G32" s="107" t="s">
        <v>46</v>
      </c>
      <c r="H32" s="209">
        <f>(SUM(BE103:BE110)+SUM(BE128:BE189))</f>
        <v>0</v>
      </c>
      <c r="I32" s="184"/>
      <c r="J32" s="184"/>
      <c r="K32" s="31"/>
      <c r="L32" s="31"/>
      <c r="M32" s="209">
        <f>ROUND((SUM(BE103:BE110)+SUM(BE128:BE189)),2)*F32</f>
        <v>0</v>
      </c>
      <c r="N32" s="184"/>
      <c r="O32" s="184"/>
      <c r="P32" s="184"/>
      <c r="Q32" s="31"/>
      <c r="R32" s="32"/>
    </row>
    <row r="33" spans="2:18" s="1" customFormat="1" ht="14.25" customHeight="1">
      <c r="B33" s="30"/>
      <c r="C33" s="31"/>
      <c r="D33" s="31"/>
      <c r="E33" s="37" t="s">
        <v>47</v>
      </c>
      <c r="F33" s="38">
        <v>0.15</v>
      </c>
      <c r="G33" s="107" t="s">
        <v>46</v>
      </c>
      <c r="H33" s="209">
        <f>(SUM(BF103:BF110)+SUM(BF128:BF189))</f>
        <v>0</v>
      </c>
      <c r="I33" s="184"/>
      <c r="J33" s="184"/>
      <c r="K33" s="31"/>
      <c r="L33" s="31"/>
      <c r="M33" s="209">
        <f>ROUND((SUM(BF103:BF110)+SUM(BF128:BF189)),2)*F33</f>
        <v>0</v>
      </c>
      <c r="N33" s="184"/>
      <c r="O33" s="184"/>
      <c r="P33" s="184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48</v>
      </c>
      <c r="F34" s="38">
        <v>0.21</v>
      </c>
      <c r="G34" s="107" t="s">
        <v>46</v>
      </c>
      <c r="H34" s="209">
        <f>(SUM(BG103:BG110)+SUM(BG128:BG189))</f>
        <v>0</v>
      </c>
      <c r="I34" s="184"/>
      <c r="J34" s="184"/>
      <c r="K34" s="31"/>
      <c r="L34" s="31"/>
      <c r="M34" s="209">
        <v>0</v>
      </c>
      <c r="N34" s="184"/>
      <c r="O34" s="184"/>
      <c r="P34" s="184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49</v>
      </c>
      <c r="F35" s="38">
        <v>0.15</v>
      </c>
      <c r="G35" s="107" t="s">
        <v>46</v>
      </c>
      <c r="H35" s="209">
        <f>(SUM(BH103:BH110)+SUM(BH128:BH189))</f>
        <v>0</v>
      </c>
      <c r="I35" s="184"/>
      <c r="J35" s="184"/>
      <c r="K35" s="31"/>
      <c r="L35" s="31"/>
      <c r="M35" s="209">
        <v>0</v>
      </c>
      <c r="N35" s="184"/>
      <c r="O35" s="184"/>
      <c r="P35" s="184"/>
      <c r="Q35" s="31"/>
      <c r="R35" s="32"/>
    </row>
    <row r="36" spans="2:18" s="1" customFormat="1" ht="14.25" customHeight="1" hidden="1">
      <c r="B36" s="30"/>
      <c r="C36" s="31"/>
      <c r="D36" s="31"/>
      <c r="E36" s="37" t="s">
        <v>50</v>
      </c>
      <c r="F36" s="38">
        <v>0</v>
      </c>
      <c r="G36" s="107" t="s">
        <v>46</v>
      </c>
      <c r="H36" s="209">
        <f>(SUM(BI103:BI110)+SUM(BI128:BI189))</f>
        <v>0</v>
      </c>
      <c r="I36" s="184"/>
      <c r="J36" s="184"/>
      <c r="K36" s="31"/>
      <c r="L36" s="31"/>
      <c r="M36" s="209">
        <v>0</v>
      </c>
      <c r="N36" s="184"/>
      <c r="O36" s="184"/>
      <c r="P36" s="184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4"/>
      <c r="D38" s="108" t="s">
        <v>51</v>
      </c>
      <c r="E38" s="70"/>
      <c r="F38" s="70"/>
      <c r="G38" s="109" t="s">
        <v>52</v>
      </c>
      <c r="H38" s="110" t="s">
        <v>53</v>
      </c>
      <c r="I38" s="70"/>
      <c r="J38" s="70"/>
      <c r="K38" s="70"/>
      <c r="L38" s="210">
        <f>SUM(M30:M36)</f>
        <v>0</v>
      </c>
      <c r="M38" s="192"/>
      <c r="N38" s="192"/>
      <c r="O38" s="192"/>
      <c r="P38" s="194"/>
      <c r="Q38" s="104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54</v>
      </c>
      <c r="E50" s="46"/>
      <c r="F50" s="46"/>
      <c r="G50" s="46"/>
      <c r="H50" s="47"/>
      <c r="I50" s="31"/>
      <c r="J50" s="45" t="s">
        <v>55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56</v>
      </c>
      <c r="E59" s="51"/>
      <c r="F59" s="51"/>
      <c r="G59" s="52" t="s">
        <v>57</v>
      </c>
      <c r="H59" s="53"/>
      <c r="I59" s="31"/>
      <c r="J59" s="50" t="s">
        <v>56</v>
      </c>
      <c r="K59" s="51"/>
      <c r="L59" s="51"/>
      <c r="M59" s="51"/>
      <c r="N59" s="52" t="s">
        <v>57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58</v>
      </c>
      <c r="E61" s="46"/>
      <c r="F61" s="46"/>
      <c r="G61" s="46"/>
      <c r="H61" s="47"/>
      <c r="I61" s="31"/>
      <c r="J61" s="45" t="s">
        <v>59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56</v>
      </c>
      <c r="E70" s="51"/>
      <c r="F70" s="51"/>
      <c r="G70" s="52" t="s">
        <v>57</v>
      </c>
      <c r="H70" s="53"/>
      <c r="I70" s="31"/>
      <c r="J70" s="50" t="s">
        <v>56</v>
      </c>
      <c r="K70" s="51"/>
      <c r="L70" s="51"/>
      <c r="M70" s="51"/>
      <c r="N70" s="52" t="s">
        <v>57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65" t="s">
        <v>101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05" t="str">
        <f>F6</f>
        <v>Krkonošská 203 - fasáda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31"/>
      <c r="R78" s="32"/>
    </row>
    <row r="79" spans="2:18" s="1" customFormat="1" ht="36.75" customHeight="1">
      <c r="B79" s="30"/>
      <c r="C79" s="64" t="s">
        <v>98</v>
      </c>
      <c r="D79" s="31"/>
      <c r="E79" s="31"/>
      <c r="F79" s="185" t="str">
        <f>F7</f>
        <v>17091 - Krkonošská 203 - fasáda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24</v>
      </c>
      <c r="D81" s="31"/>
      <c r="E81" s="31"/>
      <c r="F81" s="23" t="str">
        <f>F9</f>
        <v>Vrchlabí</v>
      </c>
      <c r="G81" s="31"/>
      <c r="H81" s="31"/>
      <c r="I81" s="31"/>
      <c r="J81" s="31"/>
      <c r="K81" s="25" t="s">
        <v>26</v>
      </c>
      <c r="L81" s="31"/>
      <c r="M81" s="211" t="str">
        <f>IF(O9="","",O9)</f>
        <v>07.12.2017</v>
      </c>
      <c r="N81" s="184"/>
      <c r="O81" s="184"/>
      <c r="P81" s="184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30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36</v>
      </c>
      <c r="L83" s="31"/>
      <c r="M83" s="170" t="str">
        <f>E18</f>
        <v>Ing.rch.M.Hobza</v>
      </c>
      <c r="N83" s="184"/>
      <c r="O83" s="184"/>
      <c r="P83" s="184"/>
      <c r="Q83" s="184"/>
      <c r="R83" s="32"/>
    </row>
    <row r="84" spans="2:18" s="1" customFormat="1" ht="14.25" customHeight="1">
      <c r="B84" s="30"/>
      <c r="C84" s="25" t="s">
        <v>34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39</v>
      </c>
      <c r="L84" s="31"/>
      <c r="M84" s="170" t="str">
        <f>E21</f>
        <v> </v>
      </c>
      <c r="N84" s="184"/>
      <c r="O84" s="184"/>
      <c r="P84" s="184"/>
      <c r="Q84" s="184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12" t="s">
        <v>102</v>
      </c>
      <c r="D86" s="213"/>
      <c r="E86" s="213"/>
      <c r="F86" s="213"/>
      <c r="G86" s="213"/>
      <c r="H86" s="104"/>
      <c r="I86" s="104"/>
      <c r="J86" s="104"/>
      <c r="K86" s="104"/>
      <c r="L86" s="104"/>
      <c r="M86" s="104"/>
      <c r="N86" s="212" t="s">
        <v>103</v>
      </c>
      <c r="O86" s="184"/>
      <c r="P86" s="184"/>
      <c r="Q86" s="184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1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02">
        <f>N128</f>
        <v>0</v>
      </c>
      <c r="O88" s="184"/>
      <c r="P88" s="184"/>
      <c r="Q88" s="184"/>
      <c r="R88" s="32"/>
      <c r="AU88" s="13" t="s">
        <v>105</v>
      </c>
    </row>
    <row r="89" spans="2:18" s="6" customFormat="1" ht="24.75" customHeight="1">
      <c r="B89" s="112"/>
      <c r="C89" s="113"/>
      <c r="D89" s="114" t="s">
        <v>106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4">
        <f>N129</f>
        <v>0</v>
      </c>
      <c r="O89" s="215"/>
      <c r="P89" s="215"/>
      <c r="Q89" s="215"/>
      <c r="R89" s="115"/>
    </row>
    <row r="90" spans="2:18" s="7" customFormat="1" ht="19.5" customHeight="1">
      <c r="B90" s="116"/>
      <c r="C90" s="117"/>
      <c r="D90" s="92" t="s">
        <v>107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99">
        <f>N130</f>
        <v>0</v>
      </c>
      <c r="O90" s="216"/>
      <c r="P90" s="216"/>
      <c r="Q90" s="216"/>
      <c r="R90" s="118"/>
    </row>
    <row r="91" spans="2:18" s="7" customFormat="1" ht="19.5" customHeight="1">
      <c r="B91" s="116"/>
      <c r="C91" s="117"/>
      <c r="D91" s="92" t="s">
        <v>108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99">
        <f>N139</f>
        <v>0</v>
      </c>
      <c r="O91" s="216"/>
      <c r="P91" s="216"/>
      <c r="Q91" s="216"/>
      <c r="R91" s="118"/>
    </row>
    <row r="92" spans="2:18" s="7" customFormat="1" ht="19.5" customHeight="1">
      <c r="B92" s="116"/>
      <c r="C92" s="117"/>
      <c r="D92" s="92" t="s">
        <v>109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99">
        <f>N147</f>
        <v>0</v>
      </c>
      <c r="O92" s="216"/>
      <c r="P92" s="216"/>
      <c r="Q92" s="216"/>
      <c r="R92" s="118"/>
    </row>
    <row r="93" spans="2:18" s="7" customFormat="1" ht="19.5" customHeight="1">
      <c r="B93" s="116"/>
      <c r="C93" s="117"/>
      <c r="D93" s="92" t="s">
        <v>110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99">
        <f>N152</f>
        <v>0</v>
      </c>
      <c r="O93" s="216"/>
      <c r="P93" s="216"/>
      <c r="Q93" s="216"/>
      <c r="R93" s="118"/>
    </row>
    <row r="94" spans="2:18" s="6" customFormat="1" ht="24.75" customHeight="1">
      <c r="B94" s="112"/>
      <c r="C94" s="113"/>
      <c r="D94" s="114" t="s">
        <v>111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4">
        <f>N154</f>
        <v>0</v>
      </c>
      <c r="O94" s="215"/>
      <c r="P94" s="215"/>
      <c r="Q94" s="215"/>
      <c r="R94" s="115"/>
    </row>
    <row r="95" spans="2:18" s="7" customFormat="1" ht="19.5" customHeight="1">
      <c r="B95" s="116"/>
      <c r="C95" s="117"/>
      <c r="D95" s="92" t="s">
        <v>112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99">
        <f>N155</f>
        <v>0</v>
      </c>
      <c r="O95" s="216"/>
      <c r="P95" s="216"/>
      <c r="Q95" s="216"/>
      <c r="R95" s="118"/>
    </row>
    <row r="96" spans="2:18" s="7" customFormat="1" ht="19.5" customHeight="1">
      <c r="B96" s="116"/>
      <c r="C96" s="117"/>
      <c r="D96" s="92" t="s">
        <v>113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99">
        <f>N159</f>
        <v>0</v>
      </c>
      <c r="O96" s="216"/>
      <c r="P96" s="216"/>
      <c r="Q96" s="216"/>
      <c r="R96" s="118"/>
    </row>
    <row r="97" spans="2:18" s="7" customFormat="1" ht="19.5" customHeight="1">
      <c r="B97" s="116"/>
      <c r="C97" s="117"/>
      <c r="D97" s="92" t="s">
        <v>114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99">
        <f>N166</f>
        <v>0</v>
      </c>
      <c r="O97" s="216"/>
      <c r="P97" s="216"/>
      <c r="Q97" s="216"/>
      <c r="R97" s="118"/>
    </row>
    <row r="98" spans="2:18" s="7" customFormat="1" ht="19.5" customHeight="1">
      <c r="B98" s="116"/>
      <c r="C98" s="117"/>
      <c r="D98" s="92" t="s">
        <v>115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99">
        <f>N170</f>
        <v>0</v>
      </c>
      <c r="O98" s="216"/>
      <c r="P98" s="216"/>
      <c r="Q98" s="216"/>
      <c r="R98" s="118"/>
    </row>
    <row r="99" spans="2:18" s="7" customFormat="1" ht="19.5" customHeight="1">
      <c r="B99" s="116"/>
      <c r="C99" s="117"/>
      <c r="D99" s="92" t="s">
        <v>116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99">
        <f>N181</f>
        <v>0</v>
      </c>
      <c r="O99" s="216"/>
      <c r="P99" s="216"/>
      <c r="Q99" s="216"/>
      <c r="R99" s="118"/>
    </row>
    <row r="100" spans="2:18" s="6" customFormat="1" ht="24.75" customHeight="1">
      <c r="B100" s="112"/>
      <c r="C100" s="113"/>
      <c r="D100" s="114" t="s">
        <v>117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14">
        <f>N186</f>
        <v>0</v>
      </c>
      <c r="O100" s="215"/>
      <c r="P100" s="215"/>
      <c r="Q100" s="215"/>
      <c r="R100" s="115"/>
    </row>
    <row r="101" spans="2:18" s="7" customFormat="1" ht="19.5" customHeight="1">
      <c r="B101" s="116"/>
      <c r="C101" s="117"/>
      <c r="D101" s="92" t="s">
        <v>118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99">
        <f>N187</f>
        <v>0</v>
      </c>
      <c r="O101" s="216"/>
      <c r="P101" s="216"/>
      <c r="Q101" s="216"/>
      <c r="R101" s="118"/>
    </row>
    <row r="102" spans="2:18" s="1" customFormat="1" ht="21.75" customHeight="1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21" s="1" customFormat="1" ht="29.25" customHeight="1">
      <c r="B103" s="30"/>
      <c r="C103" s="111" t="s">
        <v>119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17">
        <f>ROUND(N104+N105+N106+N107+N108+N109,2)</f>
        <v>0</v>
      </c>
      <c r="O103" s="184"/>
      <c r="P103" s="184"/>
      <c r="Q103" s="184"/>
      <c r="R103" s="32"/>
      <c r="T103" s="119"/>
      <c r="U103" s="120" t="s">
        <v>44</v>
      </c>
    </row>
    <row r="104" spans="2:65" s="1" customFormat="1" ht="18" customHeight="1">
      <c r="B104" s="121"/>
      <c r="C104" s="122"/>
      <c r="D104" s="200" t="s">
        <v>120</v>
      </c>
      <c r="E104" s="218"/>
      <c r="F104" s="218"/>
      <c r="G104" s="218"/>
      <c r="H104" s="218"/>
      <c r="I104" s="122"/>
      <c r="J104" s="122"/>
      <c r="K104" s="122"/>
      <c r="L104" s="122"/>
      <c r="M104" s="122"/>
      <c r="N104" s="198">
        <f>ROUND(N88*T104,2)</f>
        <v>0</v>
      </c>
      <c r="O104" s="218"/>
      <c r="P104" s="218"/>
      <c r="Q104" s="218"/>
      <c r="R104" s="123"/>
      <c r="S104" s="124"/>
      <c r="T104" s="125"/>
      <c r="U104" s="126" t="s">
        <v>47</v>
      </c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8" t="s">
        <v>121</v>
      </c>
      <c r="AZ104" s="127"/>
      <c r="BA104" s="127"/>
      <c r="BB104" s="127"/>
      <c r="BC104" s="127"/>
      <c r="BD104" s="127"/>
      <c r="BE104" s="129">
        <f aca="true" t="shared" si="0" ref="BE104:BE109">IF(U104="základní",N104,0)</f>
        <v>0</v>
      </c>
      <c r="BF104" s="129">
        <f aca="true" t="shared" si="1" ref="BF104:BF109">IF(U104="snížená",N104,0)</f>
        <v>0</v>
      </c>
      <c r="BG104" s="129">
        <f aca="true" t="shared" si="2" ref="BG104:BG109">IF(U104="zákl. přenesená",N104,0)</f>
        <v>0</v>
      </c>
      <c r="BH104" s="129">
        <f aca="true" t="shared" si="3" ref="BH104:BH109">IF(U104="sníž. přenesená",N104,0)</f>
        <v>0</v>
      </c>
      <c r="BI104" s="129">
        <f aca="true" t="shared" si="4" ref="BI104:BI109">IF(U104="nulová",N104,0)</f>
        <v>0</v>
      </c>
      <c r="BJ104" s="128" t="s">
        <v>122</v>
      </c>
      <c r="BK104" s="127"/>
      <c r="BL104" s="127"/>
      <c r="BM104" s="127"/>
    </row>
    <row r="105" spans="2:65" s="1" customFormat="1" ht="18" customHeight="1">
      <c r="B105" s="121"/>
      <c r="C105" s="122"/>
      <c r="D105" s="200" t="s">
        <v>123</v>
      </c>
      <c r="E105" s="218"/>
      <c r="F105" s="218"/>
      <c r="G105" s="218"/>
      <c r="H105" s="218"/>
      <c r="I105" s="122"/>
      <c r="J105" s="122"/>
      <c r="K105" s="122"/>
      <c r="L105" s="122"/>
      <c r="M105" s="122"/>
      <c r="N105" s="198">
        <f>ROUND(N88*T105,2)</f>
        <v>0</v>
      </c>
      <c r="O105" s="218"/>
      <c r="P105" s="218"/>
      <c r="Q105" s="218"/>
      <c r="R105" s="123"/>
      <c r="S105" s="124"/>
      <c r="T105" s="125"/>
      <c r="U105" s="126" t="s">
        <v>47</v>
      </c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8" t="s">
        <v>121</v>
      </c>
      <c r="AZ105" s="127"/>
      <c r="BA105" s="127"/>
      <c r="BB105" s="127"/>
      <c r="BC105" s="127"/>
      <c r="BD105" s="127"/>
      <c r="BE105" s="129">
        <f t="shared" si="0"/>
        <v>0</v>
      </c>
      <c r="BF105" s="129">
        <f t="shared" si="1"/>
        <v>0</v>
      </c>
      <c r="BG105" s="129">
        <f t="shared" si="2"/>
        <v>0</v>
      </c>
      <c r="BH105" s="129">
        <f t="shared" si="3"/>
        <v>0</v>
      </c>
      <c r="BI105" s="129">
        <f t="shared" si="4"/>
        <v>0</v>
      </c>
      <c r="BJ105" s="128" t="s">
        <v>122</v>
      </c>
      <c r="BK105" s="127"/>
      <c r="BL105" s="127"/>
      <c r="BM105" s="127"/>
    </row>
    <row r="106" spans="2:65" s="1" customFormat="1" ht="18" customHeight="1">
      <c r="B106" s="121"/>
      <c r="C106" s="122"/>
      <c r="D106" s="200" t="s">
        <v>124</v>
      </c>
      <c r="E106" s="218"/>
      <c r="F106" s="218"/>
      <c r="G106" s="218"/>
      <c r="H106" s="218"/>
      <c r="I106" s="122"/>
      <c r="J106" s="122"/>
      <c r="K106" s="122"/>
      <c r="L106" s="122"/>
      <c r="M106" s="122"/>
      <c r="N106" s="198">
        <f>ROUND(N88*T106,2)</f>
        <v>0</v>
      </c>
      <c r="O106" s="218"/>
      <c r="P106" s="218"/>
      <c r="Q106" s="218"/>
      <c r="R106" s="123"/>
      <c r="S106" s="124"/>
      <c r="T106" s="125"/>
      <c r="U106" s="126" t="s">
        <v>47</v>
      </c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8" t="s">
        <v>121</v>
      </c>
      <c r="AZ106" s="127"/>
      <c r="BA106" s="127"/>
      <c r="BB106" s="127"/>
      <c r="BC106" s="127"/>
      <c r="BD106" s="127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122</v>
      </c>
      <c r="BK106" s="127"/>
      <c r="BL106" s="127"/>
      <c r="BM106" s="127"/>
    </row>
    <row r="107" spans="2:65" s="1" customFormat="1" ht="18" customHeight="1">
      <c r="B107" s="121"/>
      <c r="C107" s="122"/>
      <c r="D107" s="200" t="s">
        <v>125</v>
      </c>
      <c r="E107" s="218"/>
      <c r="F107" s="218"/>
      <c r="G107" s="218"/>
      <c r="H107" s="218"/>
      <c r="I107" s="122"/>
      <c r="J107" s="122"/>
      <c r="K107" s="122"/>
      <c r="L107" s="122"/>
      <c r="M107" s="122"/>
      <c r="N107" s="198">
        <f>ROUND(N88*T107,2)</f>
        <v>0</v>
      </c>
      <c r="O107" s="218"/>
      <c r="P107" s="218"/>
      <c r="Q107" s="218"/>
      <c r="R107" s="123"/>
      <c r="S107" s="124"/>
      <c r="T107" s="125"/>
      <c r="U107" s="126" t="s">
        <v>47</v>
      </c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8" t="s">
        <v>121</v>
      </c>
      <c r="AZ107" s="127"/>
      <c r="BA107" s="127"/>
      <c r="BB107" s="127"/>
      <c r="BC107" s="127"/>
      <c r="BD107" s="127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122</v>
      </c>
      <c r="BK107" s="127"/>
      <c r="BL107" s="127"/>
      <c r="BM107" s="127"/>
    </row>
    <row r="108" spans="2:65" s="1" customFormat="1" ht="18" customHeight="1">
      <c r="B108" s="121"/>
      <c r="C108" s="122"/>
      <c r="D108" s="200" t="s">
        <v>126</v>
      </c>
      <c r="E108" s="218"/>
      <c r="F108" s="218"/>
      <c r="G108" s="218"/>
      <c r="H108" s="218"/>
      <c r="I108" s="122"/>
      <c r="J108" s="122"/>
      <c r="K108" s="122"/>
      <c r="L108" s="122"/>
      <c r="M108" s="122"/>
      <c r="N108" s="198">
        <f>ROUND(N88*T108,2)</f>
        <v>0</v>
      </c>
      <c r="O108" s="218"/>
      <c r="P108" s="218"/>
      <c r="Q108" s="218"/>
      <c r="R108" s="123"/>
      <c r="S108" s="124"/>
      <c r="T108" s="125"/>
      <c r="U108" s="126" t="s">
        <v>47</v>
      </c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8" t="s">
        <v>121</v>
      </c>
      <c r="AZ108" s="127"/>
      <c r="BA108" s="127"/>
      <c r="BB108" s="127"/>
      <c r="BC108" s="127"/>
      <c r="BD108" s="127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122</v>
      </c>
      <c r="BK108" s="127"/>
      <c r="BL108" s="127"/>
      <c r="BM108" s="127"/>
    </row>
    <row r="109" spans="2:65" s="1" customFormat="1" ht="18" customHeight="1">
      <c r="B109" s="121"/>
      <c r="C109" s="122"/>
      <c r="D109" s="130" t="s">
        <v>127</v>
      </c>
      <c r="E109" s="122"/>
      <c r="F109" s="122"/>
      <c r="G109" s="122"/>
      <c r="H109" s="122"/>
      <c r="I109" s="122"/>
      <c r="J109" s="122"/>
      <c r="K109" s="122"/>
      <c r="L109" s="122"/>
      <c r="M109" s="122"/>
      <c r="N109" s="198">
        <f>ROUND(N88*T109,2)</f>
        <v>0</v>
      </c>
      <c r="O109" s="218"/>
      <c r="P109" s="218"/>
      <c r="Q109" s="218"/>
      <c r="R109" s="123"/>
      <c r="S109" s="124"/>
      <c r="T109" s="131"/>
      <c r="U109" s="132" t="s">
        <v>47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8" t="s">
        <v>128</v>
      </c>
      <c r="AZ109" s="127"/>
      <c r="BA109" s="127"/>
      <c r="BB109" s="127"/>
      <c r="BC109" s="127"/>
      <c r="BD109" s="127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122</v>
      </c>
      <c r="BK109" s="127"/>
      <c r="BL109" s="127"/>
      <c r="BM109" s="127"/>
    </row>
    <row r="110" spans="2:18" s="1" customFormat="1" ht="13.5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18" s="1" customFormat="1" ht="29.25" customHeight="1">
      <c r="B111" s="30"/>
      <c r="C111" s="103" t="s">
        <v>95</v>
      </c>
      <c r="D111" s="104"/>
      <c r="E111" s="104"/>
      <c r="F111" s="104"/>
      <c r="G111" s="104"/>
      <c r="H111" s="104"/>
      <c r="I111" s="104"/>
      <c r="J111" s="104"/>
      <c r="K111" s="104"/>
      <c r="L111" s="203">
        <f>ROUND(SUM(N88+N103),2)</f>
        <v>0</v>
      </c>
      <c r="M111" s="213"/>
      <c r="N111" s="213"/>
      <c r="O111" s="213"/>
      <c r="P111" s="213"/>
      <c r="Q111" s="213"/>
      <c r="R111" s="32"/>
    </row>
    <row r="112" spans="2:18" s="1" customFormat="1" ht="6.75" customHeight="1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6" spans="2:18" s="1" customFormat="1" ht="6.7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spans="2:18" s="1" customFormat="1" ht="36.75" customHeight="1">
      <c r="B117" s="30"/>
      <c r="C117" s="165" t="s">
        <v>129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30" customHeight="1">
      <c r="B119" s="30"/>
      <c r="C119" s="25" t="s">
        <v>17</v>
      </c>
      <c r="D119" s="31"/>
      <c r="E119" s="31"/>
      <c r="F119" s="205" t="str">
        <f>F6</f>
        <v>Krkonošská 203 - fasáda</v>
      </c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31"/>
      <c r="R119" s="32"/>
    </row>
    <row r="120" spans="2:18" s="1" customFormat="1" ht="36.75" customHeight="1">
      <c r="B120" s="30"/>
      <c r="C120" s="64" t="s">
        <v>98</v>
      </c>
      <c r="D120" s="31"/>
      <c r="E120" s="31"/>
      <c r="F120" s="185" t="str">
        <f>F7</f>
        <v>17091 - Krkonošská 203 - fasáda</v>
      </c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31"/>
      <c r="R120" s="32"/>
    </row>
    <row r="121" spans="2:18" s="1" customFormat="1" ht="6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18" s="1" customFormat="1" ht="18" customHeight="1">
      <c r="B122" s="30"/>
      <c r="C122" s="25" t="s">
        <v>24</v>
      </c>
      <c r="D122" s="31"/>
      <c r="E122" s="31"/>
      <c r="F122" s="23" t="str">
        <f>F9</f>
        <v>Vrchlabí</v>
      </c>
      <c r="G122" s="31"/>
      <c r="H122" s="31"/>
      <c r="I122" s="31"/>
      <c r="J122" s="31"/>
      <c r="K122" s="25" t="s">
        <v>26</v>
      </c>
      <c r="L122" s="31"/>
      <c r="M122" s="211" t="str">
        <f>IF(O9="","",O9)</f>
        <v>07.12.2017</v>
      </c>
      <c r="N122" s="184"/>
      <c r="O122" s="184"/>
      <c r="P122" s="184"/>
      <c r="Q122" s="31"/>
      <c r="R122" s="32"/>
    </row>
    <row r="123" spans="2:18" s="1" customFormat="1" ht="6.75" customHeight="1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18" s="1" customFormat="1" ht="15">
      <c r="B124" s="30"/>
      <c r="C124" s="25" t="s">
        <v>30</v>
      </c>
      <c r="D124" s="31"/>
      <c r="E124" s="31"/>
      <c r="F124" s="23" t="str">
        <f>E12</f>
        <v> </v>
      </c>
      <c r="G124" s="31"/>
      <c r="H124" s="31"/>
      <c r="I124" s="31"/>
      <c r="J124" s="31"/>
      <c r="K124" s="25" t="s">
        <v>36</v>
      </c>
      <c r="L124" s="31"/>
      <c r="M124" s="170" t="str">
        <f>E18</f>
        <v>Ing.rch.M.Hobza</v>
      </c>
      <c r="N124" s="184"/>
      <c r="O124" s="184"/>
      <c r="P124" s="184"/>
      <c r="Q124" s="184"/>
      <c r="R124" s="32"/>
    </row>
    <row r="125" spans="2:18" s="1" customFormat="1" ht="14.25" customHeight="1">
      <c r="B125" s="30"/>
      <c r="C125" s="25" t="s">
        <v>34</v>
      </c>
      <c r="D125" s="31"/>
      <c r="E125" s="31"/>
      <c r="F125" s="23" t="str">
        <f>IF(E15="","",E15)</f>
        <v>Vyplň údaj</v>
      </c>
      <c r="G125" s="31"/>
      <c r="H125" s="31"/>
      <c r="I125" s="31"/>
      <c r="J125" s="31"/>
      <c r="K125" s="25" t="s">
        <v>39</v>
      </c>
      <c r="L125" s="31"/>
      <c r="M125" s="170" t="str">
        <f>E21</f>
        <v> </v>
      </c>
      <c r="N125" s="184"/>
      <c r="O125" s="184"/>
      <c r="P125" s="184"/>
      <c r="Q125" s="184"/>
      <c r="R125" s="32"/>
    </row>
    <row r="126" spans="2:18" s="1" customFormat="1" ht="9.7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27" s="8" customFormat="1" ht="29.25" customHeight="1">
      <c r="B127" s="133"/>
      <c r="C127" s="134" t="s">
        <v>130</v>
      </c>
      <c r="D127" s="135" t="s">
        <v>131</v>
      </c>
      <c r="E127" s="135" t="s">
        <v>62</v>
      </c>
      <c r="F127" s="219" t="s">
        <v>132</v>
      </c>
      <c r="G127" s="220"/>
      <c r="H127" s="220"/>
      <c r="I127" s="220"/>
      <c r="J127" s="135" t="s">
        <v>133</v>
      </c>
      <c r="K127" s="135" t="s">
        <v>134</v>
      </c>
      <c r="L127" s="221" t="s">
        <v>135</v>
      </c>
      <c r="M127" s="220"/>
      <c r="N127" s="219" t="s">
        <v>103</v>
      </c>
      <c r="O127" s="220"/>
      <c r="P127" s="220"/>
      <c r="Q127" s="222"/>
      <c r="R127" s="136"/>
      <c r="T127" s="71" t="s">
        <v>136</v>
      </c>
      <c r="U127" s="72" t="s">
        <v>44</v>
      </c>
      <c r="V127" s="72" t="s">
        <v>137</v>
      </c>
      <c r="W127" s="72" t="s">
        <v>138</v>
      </c>
      <c r="X127" s="72" t="s">
        <v>139</v>
      </c>
      <c r="Y127" s="72" t="s">
        <v>140</v>
      </c>
      <c r="Z127" s="72" t="s">
        <v>141</v>
      </c>
      <c r="AA127" s="73" t="s">
        <v>142</v>
      </c>
    </row>
    <row r="128" spans="2:63" s="1" customFormat="1" ht="29.25" customHeight="1">
      <c r="B128" s="30"/>
      <c r="C128" s="75" t="s">
        <v>100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31">
        <f>BK128</f>
        <v>0</v>
      </c>
      <c r="O128" s="232"/>
      <c r="P128" s="232"/>
      <c r="Q128" s="232"/>
      <c r="R128" s="32"/>
      <c r="T128" s="74"/>
      <c r="U128" s="46"/>
      <c r="V128" s="46"/>
      <c r="W128" s="137">
        <f>W129+W154+W186+W190</f>
        <v>0</v>
      </c>
      <c r="X128" s="46"/>
      <c r="Y128" s="137">
        <f>Y129+Y154+Y186+Y190</f>
        <v>7.868542600000001</v>
      </c>
      <c r="Z128" s="46"/>
      <c r="AA128" s="138">
        <f>AA129+AA154+AA186+AA190</f>
        <v>3.8834500000000003</v>
      </c>
      <c r="AT128" s="13" t="s">
        <v>79</v>
      </c>
      <c r="AU128" s="13" t="s">
        <v>105</v>
      </c>
      <c r="BK128" s="139">
        <f>BK129+BK154+BK186+BK190</f>
        <v>0</v>
      </c>
    </row>
    <row r="129" spans="2:63" s="9" customFormat="1" ht="36.75" customHeight="1">
      <c r="B129" s="140"/>
      <c r="C129" s="141"/>
      <c r="D129" s="142" t="s">
        <v>106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233">
        <f>BK129</f>
        <v>0</v>
      </c>
      <c r="O129" s="214"/>
      <c r="P129" s="214"/>
      <c r="Q129" s="214"/>
      <c r="R129" s="143"/>
      <c r="T129" s="144"/>
      <c r="U129" s="141"/>
      <c r="V129" s="141"/>
      <c r="W129" s="145">
        <f>W130+W139+W147+W152</f>
        <v>0</v>
      </c>
      <c r="X129" s="141"/>
      <c r="Y129" s="145">
        <f>Y130+Y139+Y147+Y152</f>
        <v>6.536224000000001</v>
      </c>
      <c r="Z129" s="141"/>
      <c r="AA129" s="146">
        <f>AA130+AA139+AA147+AA152</f>
        <v>1.68465</v>
      </c>
      <c r="AR129" s="147" t="s">
        <v>23</v>
      </c>
      <c r="AT129" s="148" t="s">
        <v>79</v>
      </c>
      <c r="AU129" s="148" t="s">
        <v>80</v>
      </c>
      <c r="AY129" s="147" t="s">
        <v>143</v>
      </c>
      <c r="BK129" s="149">
        <f>BK130+BK139+BK147+BK152</f>
        <v>0</v>
      </c>
    </row>
    <row r="130" spans="2:63" s="9" customFormat="1" ht="19.5" customHeight="1">
      <c r="B130" s="140"/>
      <c r="C130" s="141"/>
      <c r="D130" s="150" t="s">
        <v>107</v>
      </c>
      <c r="E130" s="150"/>
      <c r="F130" s="150"/>
      <c r="G130" s="150"/>
      <c r="H130" s="150"/>
      <c r="I130" s="150"/>
      <c r="J130" s="150"/>
      <c r="K130" s="150"/>
      <c r="L130" s="150"/>
      <c r="M130" s="150"/>
      <c r="N130" s="234">
        <f>BK130</f>
        <v>0</v>
      </c>
      <c r="O130" s="235"/>
      <c r="P130" s="235"/>
      <c r="Q130" s="235"/>
      <c r="R130" s="143"/>
      <c r="T130" s="144"/>
      <c r="U130" s="141"/>
      <c r="V130" s="141"/>
      <c r="W130" s="145">
        <f>SUM(W131:W138)</f>
        <v>0</v>
      </c>
      <c r="X130" s="141"/>
      <c r="Y130" s="145">
        <f>SUM(Y131:Y138)</f>
        <v>6.535904</v>
      </c>
      <c r="Z130" s="141"/>
      <c r="AA130" s="146">
        <f>SUM(AA131:AA138)</f>
        <v>0</v>
      </c>
      <c r="AR130" s="147" t="s">
        <v>23</v>
      </c>
      <c r="AT130" s="148" t="s">
        <v>79</v>
      </c>
      <c r="AU130" s="148" t="s">
        <v>23</v>
      </c>
      <c r="AY130" s="147" t="s">
        <v>143</v>
      </c>
      <c r="BK130" s="149">
        <f>SUM(BK131:BK138)</f>
        <v>0</v>
      </c>
    </row>
    <row r="131" spans="2:65" s="1" customFormat="1" ht="31.5" customHeight="1">
      <c r="B131" s="121"/>
      <c r="C131" s="151" t="s">
        <v>23</v>
      </c>
      <c r="D131" s="151" t="s">
        <v>144</v>
      </c>
      <c r="E131" s="152" t="s">
        <v>145</v>
      </c>
      <c r="F131" s="223" t="s">
        <v>146</v>
      </c>
      <c r="G131" s="224"/>
      <c r="H131" s="224"/>
      <c r="I131" s="224"/>
      <c r="J131" s="153" t="s">
        <v>147</v>
      </c>
      <c r="K131" s="154">
        <v>229.05</v>
      </c>
      <c r="L131" s="225">
        <v>0</v>
      </c>
      <c r="M131" s="224"/>
      <c r="N131" s="226">
        <f aca="true" t="shared" si="5" ref="N131:N138">ROUND(L131*K131,2)</f>
        <v>0</v>
      </c>
      <c r="O131" s="224"/>
      <c r="P131" s="224"/>
      <c r="Q131" s="224"/>
      <c r="R131" s="123"/>
      <c r="T131" s="155" t="s">
        <v>21</v>
      </c>
      <c r="U131" s="39" t="s">
        <v>47</v>
      </c>
      <c r="V131" s="31"/>
      <c r="W131" s="156">
        <f aca="true" t="shared" si="6" ref="W131:W138">V131*K131</f>
        <v>0</v>
      </c>
      <c r="X131" s="156">
        <v>0.0231</v>
      </c>
      <c r="Y131" s="156">
        <f aca="true" t="shared" si="7" ref="Y131:Y138">X131*K131</f>
        <v>5.291055</v>
      </c>
      <c r="Z131" s="156">
        <v>0</v>
      </c>
      <c r="AA131" s="157">
        <f aca="true" t="shared" si="8" ref="AA131:AA138">Z131*K131</f>
        <v>0</v>
      </c>
      <c r="AR131" s="13" t="s">
        <v>148</v>
      </c>
      <c r="AT131" s="13" t="s">
        <v>144</v>
      </c>
      <c r="AU131" s="13" t="s">
        <v>122</v>
      </c>
      <c r="AY131" s="13" t="s">
        <v>143</v>
      </c>
      <c r="BE131" s="96">
        <f aca="true" t="shared" si="9" ref="BE131:BE138">IF(U131="základní",N131,0)</f>
        <v>0</v>
      </c>
      <c r="BF131" s="96">
        <f aca="true" t="shared" si="10" ref="BF131:BF138">IF(U131="snížená",N131,0)</f>
        <v>0</v>
      </c>
      <c r="BG131" s="96">
        <f aca="true" t="shared" si="11" ref="BG131:BG138">IF(U131="zákl. přenesená",N131,0)</f>
        <v>0</v>
      </c>
      <c r="BH131" s="96">
        <f aca="true" t="shared" si="12" ref="BH131:BH138">IF(U131="sníž. přenesená",N131,0)</f>
        <v>0</v>
      </c>
      <c r="BI131" s="96">
        <f aca="true" t="shared" si="13" ref="BI131:BI138">IF(U131="nulová",N131,0)</f>
        <v>0</v>
      </c>
      <c r="BJ131" s="13" t="s">
        <v>122</v>
      </c>
      <c r="BK131" s="96">
        <f aca="true" t="shared" si="14" ref="BK131:BK138">ROUND(L131*K131,2)</f>
        <v>0</v>
      </c>
      <c r="BL131" s="13" t="s">
        <v>148</v>
      </c>
      <c r="BM131" s="13" t="s">
        <v>149</v>
      </c>
    </row>
    <row r="132" spans="2:65" s="1" customFormat="1" ht="44.25" customHeight="1">
      <c r="B132" s="121"/>
      <c r="C132" s="151" t="s">
        <v>122</v>
      </c>
      <c r="D132" s="151" t="s">
        <v>144</v>
      </c>
      <c r="E132" s="152" t="s">
        <v>150</v>
      </c>
      <c r="F132" s="223" t="s">
        <v>151</v>
      </c>
      <c r="G132" s="224"/>
      <c r="H132" s="224"/>
      <c r="I132" s="224"/>
      <c r="J132" s="153" t="s">
        <v>147</v>
      </c>
      <c r="K132" s="154">
        <v>229.05</v>
      </c>
      <c r="L132" s="225">
        <v>0</v>
      </c>
      <c r="M132" s="224"/>
      <c r="N132" s="226">
        <f t="shared" si="5"/>
        <v>0</v>
      </c>
      <c r="O132" s="224"/>
      <c r="P132" s="224"/>
      <c r="Q132" s="224"/>
      <c r="R132" s="123"/>
      <c r="T132" s="155" t="s">
        <v>21</v>
      </c>
      <c r="U132" s="39" t="s">
        <v>47</v>
      </c>
      <c r="V132" s="31"/>
      <c r="W132" s="156">
        <f t="shared" si="6"/>
        <v>0</v>
      </c>
      <c r="X132" s="156">
        <v>0.00418</v>
      </c>
      <c r="Y132" s="156">
        <f t="shared" si="7"/>
        <v>0.957429</v>
      </c>
      <c r="Z132" s="156">
        <v>0</v>
      </c>
      <c r="AA132" s="157">
        <f t="shared" si="8"/>
        <v>0</v>
      </c>
      <c r="AR132" s="13" t="s">
        <v>148</v>
      </c>
      <c r="AT132" s="13" t="s">
        <v>144</v>
      </c>
      <c r="AU132" s="13" t="s">
        <v>122</v>
      </c>
      <c r="AY132" s="13" t="s">
        <v>143</v>
      </c>
      <c r="BE132" s="96">
        <f t="shared" si="9"/>
        <v>0</v>
      </c>
      <c r="BF132" s="96">
        <f t="shared" si="10"/>
        <v>0</v>
      </c>
      <c r="BG132" s="96">
        <f t="shared" si="11"/>
        <v>0</v>
      </c>
      <c r="BH132" s="96">
        <f t="shared" si="12"/>
        <v>0</v>
      </c>
      <c r="BI132" s="96">
        <f t="shared" si="13"/>
        <v>0</v>
      </c>
      <c r="BJ132" s="13" t="s">
        <v>122</v>
      </c>
      <c r="BK132" s="96">
        <f t="shared" si="14"/>
        <v>0</v>
      </c>
      <c r="BL132" s="13" t="s">
        <v>148</v>
      </c>
      <c r="BM132" s="13" t="s">
        <v>152</v>
      </c>
    </row>
    <row r="133" spans="2:65" s="1" customFormat="1" ht="22.5" customHeight="1">
      <c r="B133" s="121"/>
      <c r="C133" s="151" t="s">
        <v>153</v>
      </c>
      <c r="D133" s="151" t="s">
        <v>144</v>
      </c>
      <c r="E133" s="152" t="s">
        <v>154</v>
      </c>
      <c r="F133" s="223" t="s">
        <v>155</v>
      </c>
      <c r="G133" s="224"/>
      <c r="H133" s="224"/>
      <c r="I133" s="224"/>
      <c r="J133" s="153" t="s">
        <v>147</v>
      </c>
      <c r="K133" s="154">
        <v>246.29</v>
      </c>
      <c r="L133" s="225">
        <v>0</v>
      </c>
      <c r="M133" s="224"/>
      <c r="N133" s="226">
        <f t="shared" si="5"/>
        <v>0</v>
      </c>
      <c r="O133" s="224"/>
      <c r="P133" s="224"/>
      <c r="Q133" s="224"/>
      <c r="R133" s="123"/>
      <c r="T133" s="155" t="s">
        <v>21</v>
      </c>
      <c r="U133" s="39" t="s">
        <v>47</v>
      </c>
      <c r="V133" s="31"/>
      <c r="W133" s="156">
        <f t="shared" si="6"/>
        <v>0</v>
      </c>
      <c r="X133" s="156">
        <v>0</v>
      </c>
      <c r="Y133" s="156">
        <f t="shared" si="7"/>
        <v>0</v>
      </c>
      <c r="Z133" s="156">
        <v>0</v>
      </c>
      <c r="AA133" s="157">
        <f t="shared" si="8"/>
        <v>0</v>
      </c>
      <c r="AR133" s="13" t="s">
        <v>148</v>
      </c>
      <c r="AT133" s="13" t="s">
        <v>144</v>
      </c>
      <c r="AU133" s="13" t="s">
        <v>122</v>
      </c>
      <c r="AY133" s="13" t="s">
        <v>143</v>
      </c>
      <c r="BE133" s="96">
        <f t="shared" si="9"/>
        <v>0</v>
      </c>
      <c r="BF133" s="96">
        <f t="shared" si="10"/>
        <v>0</v>
      </c>
      <c r="BG133" s="96">
        <f t="shared" si="11"/>
        <v>0</v>
      </c>
      <c r="BH133" s="96">
        <f t="shared" si="12"/>
        <v>0</v>
      </c>
      <c r="BI133" s="96">
        <f t="shared" si="13"/>
        <v>0</v>
      </c>
      <c r="BJ133" s="13" t="s">
        <v>122</v>
      </c>
      <c r="BK133" s="96">
        <f t="shared" si="14"/>
        <v>0</v>
      </c>
      <c r="BL133" s="13" t="s">
        <v>148</v>
      </c>
      <c r="BM133" s="13" t="s">
        <v>156</v>
      </c>
    </row>
    <row r="134" spans="2:65" s="1" customFormat="1" ht="31.5" customHeight="1">
      <c r="B134" s="121"/>
      <c r="C134" s="151" t="s">
        <v>148</v>
      </c>
      <c r="D134" s="151" t="s">
        <v>144</v>
      </c>
      <c r="E134" s="152" t="s">
        <v>157</v>
      </c>
      <c r="F134" s="223" t="s">
        <v>158</v>
      </c>
      <c r="G134" s="224"/>
      <c r="H134" s="224"/>
      <c r="I134" s="224"/>
      <c r="J134" s="153" t="s">
        <v>147</v>
      </c>
      <c r="K134" s="154">
        <v>6.72</v>
      </c>
      <c r="L134" s="225">
        <v>0</v>
      </c>
      <c r="M134" s="224"/>
      <c r="N134" s="226">
        <f t="shared" si="5"/>
        <v>0</v>
      </c>
      <c r="O134" s="224"/>
      <c r="P134" s="224"/>
      <c r="Q134" s="224"/>
      <c r="R134" s="123"/>
      <c r="T134" s="155" t="s">
        <v>21</v>
      </c>
      <c r="U134" s="39" t="s">
        <v>47</v>
      </c>
      <c r="V134" s="31"/>
      <c r="W134" s="156">
        <f t="shared" si="6"/>
        <v>0</v>
      </c>
      <c r="X134" s="156">
        <v>0.042</v>
      </c>
      <c r="Y134" s="156">
        <f t="shared" si="7"/>
        <v>0.28224</v>
      </c>
      <c r="Z134" s="156">
        <v>0</v>
      </c>
      <c r="AA134" s="157">
        <f t="shared" si="8"/>
        <v>0</v>
      </c>
      <c r="AR134" s="13" t="s">
        <v>148</v>
      </c>
      <c r="AT134" s="13" t="s">
        <v>144</v>
      </c>
      <c r="AU134" s="13" t="s">
        <v>122</v>
      </c>
      <c r="AY134" s="13" t="s">
        <v>143</v>
      </c>
      <c r="BE134" s="96">
        <f t="shared" si="9"/>
        <v>0</v>
      </c>
      <c r="BF134" s="96">
        <f t="shared" si="10"/>
        <v>0</v>
      </c>
      <c r="BG134" s="96">
        <f t="shared" si="11"/>
        <v>0</v>
      </c>
      <c r="BH134" s="96">
        <f t="shared" si="12"/>
        <v>0</v>
      </c>
      <c r="BI134" s="96">
        <f t="shared" si="13"/>
        <v>0</v>
      </c>
      <c r="BJ134" s="13" t="s">
        <v>122</v>
      </c>
      <c r="BK134" s="96">
        <f t="shared" si="14"/>
        <v>0</v>
      </c>
      <c r="BL134" s="13" t="s">
        <v>148</v>
      </c>
      <c r="BM134" s="13" t="s">
        <v>159</v>
      </c>
    </row>
    <row r="135" spans="2:65" s="1" customFormat="1" ht="31.5" customHeight="1">
      <c r="B135" s="121"/>
      <c r="C135" s="151" t="s">
        <v>160</v>
      </c>
      <c r="D135" s="151" t="s">
        <v>144</v>
      </c>
      <c r="E135" s="152" t="s">
        <v>161</v>
      </c>
      <c r="F135" s="223" t="s">
        <v>162</v>
      </c>
      <c r="G135" s="224"/>
      <c r="H135" s="224"/>
      <c r="I135" s="224"/>
      <c r="J135" s="153" t="s">
        <v>163</v>
      </c>
      <c r="K135" s="154">
        <v>1</v>
      </c>
      <c r="L135" s="225">
        <v>0</v>
      </c>
      <c r="M135" s="224"/>
      <c r="N135" s="226">
        <f t="shared" si="5"/>
        <v>0</v>
      </c>
      <c r="O135" s="224"/>
      <c r="P135" s="224"/>
      <c r="Q135" s="224"/>
      <c r="R135" s="123"/>
      <c r="T135" s="155" t="s">
        <v>21</v>
      </c>
      <c r="U135" s="39" t="s">
        <v>47</v>
      </c>
      <c r="V135" s="31"/>
      <c r="W135" s="156">
        <f t="shared" si="6"/>
        <v>0</v>
      </c>
      <c r="X135" s="156">
        <v>0</v>
      </c>
      <c r="Y135" s="156">
        <f t="shared" si="7"/>
        <v>0</v>
      </c>
      <c r="Z135" s="156">
        <v>0</v>
      </c>
      <c r="AA135" s="157">
        <f t="shared" si="8"/>
        <v>0</v>
      </c>
      <c r="AR135" s="13" t="s">
        <v>148</v>
      </c>
      <c r="AT135" s="13" t="s">
        <v>144</v>
      </c>
      <c r="AU135" s="13" t="s">
        <v>122</v>
      </c>
      <c r="AY135" s="13" t="s">
        <v>143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3" t="s">
        <v>122</v>
      </c>
      <c r="BK135" s="96">
        <f t="shared" si="14"/>
        <v>0</v>
      </c>
      <c r="BL135" s="13" t="s">
        <v>148</v>
      </c>
      <c r="BM135" s="13" t="s">
        <v>164</v>
      </c>
    </row>
    <row r="136" spans="2:65" s="1" customFormat="1" ht="22.5" customHeight="1">
      <c r="B136" s="121"/>
      <c r="C136" s="158" t="s">
        <v>165</v>
      </c>
      <c r="D136" s="158" t="s">
        <v>166</v>
      </c>
      <c r="E136" s="159" t="s">
        <v>167</v>
      </c>
      <c r="F136" s="227" t="s">
        <v>168</v>
      </c>
      <c r="G136" s="228"/>
      <c r="H136" s="228"/>
      <c r="I136" s="228"/>
      <c r="J136" s="160" t="s">
        <v>163</v>
      </c>
      <c r="K136" s="161">
        <v>1</v>
      </c>
      <c r="L136" s="229">
        <v>0</v>
      </c>
      <c r="M136" s="228"/>
      <c r="N136" s="230">
        <f t="shared" si="5"/>
        <v>0</v>
      </c>
      <c r="O136" s="224"/>
      <c r="P136" s="224"/>
      <c r="Q136" s="224"/>
      <c r="R136" s="123"/>
      <c r="T136" s="155" t="s">
        <v>21</v>
      </c>
      <c r="U136" s="39" t="s">
        <v>47</v>
      </c>
      <c r="V136" s="31"/>
      <c r="W136" s="156">
        <f t="shared" si="6"/>
        <v>0</v>
      </c>
      <c r="X136" s="156">
        <v>0.00164</v>
      </c>
      <c r="Y136" s="156">
        <f t="shared" si="7"/>
        <v>0.00164</v>
      </c>
      <c r="Z136" s="156">
        <v>0</v>
      </c>
      <c r="AA136" s="157">
        <f t="shared" si="8"/>
        <v>0</v>
      </c>
      <c r="AR136" s="13" t="s">
        <v>169</v>
      </c>
      <c r="AT136" s="13" t="s">
        <v>166</v>
      </c>
      <c r="AU136" s="13" t="s">
        <v>122</v>
      </c>
      <c r="AY136" s="13" t="s">
        <v>143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122</v>
      </c>
      <c r="BK136" s="96">
        <f t="shared" si="14"/>
        <v>0</v>
      </c>
      <c r="BL136" s="13" t="s">
        <v>148</v>
      </c>
      <c r="BM136" s="13" t="s">
        <v>170</v>
      </c>
    </row>
    <row r="137" spans="2:65" s="1" customFormat="1" ht="31.5" customHeight="1">
      <c r="B137" s="121"/>
      <c r="C137" s="151" t="s">
        <v>171</v>
      </c>
      <c r="D137" s="151" t="s">
        <v>144</v>
      </c>
      <c r="E137" s="152" t="s">
        <v>172</v>
      </c>
      <c r="F137" s="223" t="s">
        <v>173</v>
      </c>
      <c r="G137" s="224"/>
      <c r="H137" s="224"/>
      <c r="I137" s="224"/>
      <c r="J137" s="153" t="s">
        <v>163</v>
      </c>
      <c r="K137" s="154">
        <v>1</v>
      </c>
      <c r="L137" s="225">
        <v>0</v>
      </c>
      <c r="M137" s="224"/>
      <c r="N137" s="226">
        <f t="shared" si="5"/>
        <v>0</v>
      </c>
      <c r="O137" s="224"/>
      <c r="P137" s="224"/>
      <c r="Q137" s="224"/>
      <c r="R137" s="123"/>
      <c r="T137" s="155" t="s">
        <v>21</v>
      </c>
      <c r="U137" s="39" t="s">
        <v>47</v>
      </c>
      <c r="V137" s="31"/>
      <c r="W137" s="156">
        <f t="shared" si="6"/>
        <v>0</v>
      </c>
      <c r="X137" s="156">
        <v>0</v>
      </c>
      <c r="Y137" s="156">
        <f t="shared" si="7"/>
        <v>0</v>
      </c>
      <c r="Z137" s="156">
        <v>0</v>
      </c>
      <c r="AA137" s="157">
        <f t="shared" si="8"/>
        <v>0</v>
      </c>
      <c r="AR137" s="13" t="s">
        <v>148</v>
      </c>
      <c r="AT137" s="13" t="s">
        <v>144</v>
      </c>
      <c r="AU137" s="13" t="s">
        <v>122</v>
      </c>
      <c r="AY137" s="13" t="s">
        <v>143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122</v>
      </c>
      <c r="BK137" s="96">
        <f t="shared" si="14"/>
        <v>0</v>
      </c>
      <c r="BL137" s="13" t="s">
        <v>148</v>
      </c>
      <c r="BM137" s="13" t="s">
        <v>174</v>
      </c>
    </row>
    <row r="138" spans="2:65" s="1" customFormat="1" ht="22.5" customHeight="1">
      <c r="B138" s="121"/>
      <c r="C138" s="158" t="s">
        <v>169</v>
      </c>
      <c r="D138" s="158" t="s">
        <v>166</v>
      </c>
      <c r="E138" s="159" t="s">
        <v>175</v>
      </c>
      <c r="F138" s="227" t="s">
        <v>176</v>
      </c>
      <c r="G138" s="228"/>
      <c r="H138" s="228"/>
      <c r="I138" s="228"/>
      <c r="J138" s="160" t="s">
        <v>163</v>
      </c>
      <c r="K138" s="161">
        <v>1</v>
      </c>
      <c r="L138" s="229">
        <v>0</v>
      </c>
      <c r="M138" s="228"/>
      <c r="N138" s="230">
        <f t="shared" si="5"/>
        <v>0</v>
      </c>
      <c r="O138" s="224"/>
      <c r="P138" s="224"/>
      <c r="Q138" s="224"/>
      <c r="R138" s="123"/>
      <c r="T138" s="155" t="s">
        <v>21</v>
      </c>
      <c r="U138" s="39" t="s">
        <v>47</v>
      </c>
      <c r="V138" s="31"/>
      <c r="W138" s="156">
        <f t="shared" si="6"/>
        <v>0</v>
      </c>
      <c r="X138" s="156">
        <v>0.00354</v>
      </c>
      <c r="Y138" s="156">
        <f t="shared" si="7"/>
        <v>0.00354</v>
      </c>
      <c r="Z138" s="156">
        <v>0</v>
      </c>
      <c r="AA138" s="157">
        <f t="shared" si="8"/>
        <v>0</v>
      </c>
      <c r="AR138" s="13" t="s">
        <v>169</v>
      </c>
      <c r="AT138" s="13" t="s">
        <v>166</v>
      </c>
      <c r="AU138" s="13" t="s">
        <v>122</v>
      </c>
      <c r="AY138" s="13" t="s">
        <v>143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3" t="s">
        <v>122</v>
      </c>
      <c r="BK138" s="96">
        <f t="shared" si="14"/>
        <v>0</v>
      </c>
      <c r="BL138" s="13" t="s">
        <v>148</v>
      </c>
      <c r="BM138" s="13" t="s">
        <v>177</v>
      </c>
    </row>
    <row r="139" spans="2:63" s="9" customFormat="1" ht="29.25" customHeight="1">
      <c r="B139" s="140"/>
      <c r="C139" s="141"/>
      <c r="D139" s="150" t="s">
        <v>108</v>
      </c>
      <c r="E139" s="150"/>
      <c r="F139" s="150"/>
      <c r="G139" s="150"/>
      <c r="H139" s="150"/>
      <c r="I139" s="150"/>
      <c r="J139" s="150"/>
      <c r="K139" s="150"/>
      <c r="L139" s="150"/>
      <c r="M139" s="150"/>
      <c r="N139" s="236">
        <f>BK139</f>
        <v>0</v>
      </c>
      <c r="O139" s="237"/>
      <c r="P139" s="237"/>
      <c r="Q139" s="237"/>
      <c r="R139" s="143"/>
      <c r="T139" s="144"/>
      <c r="U139" s="141"/>
      <c r="V139" s="141"/>
      <c r="W139" s="145">
        <f>SUM(W140:W146)</f>
        <v>0</v>
      </c>
      <c r="X139" s="141"/>
      <c r="Y139" s="145">
        <f>SUM(Y140:Y146)</f>
        <v>0.00032</v>
      </c>
      <c r="Z139" s="141"/>
      <c r="AA139" s="146">
        <f>SUM(AA140:AA146)</f>
        <v>1.68465</v>
      </c>
      <c r="AR139" s="147" t="s">
        <v>23</v>
      </c>
      <c r="AT139" s="148" t="s">
        <v>79</v>
      </c>
      <c r="AU139" s="148" t="s">
        <v>23</v>
      </c>
      <c r="AY139" s="147" t="s">
        <v>143</v>
      </c>
      <c r="BK139" s="149">
        <f>SUM(BK140:BK146)</f>
        <v>0</v>
      </c>
    </row>
    <row r="140" spans="2:65" s="1" customFormat="1" ht="44.25" customHeight="1">
      <c r="B140" s="121"/>
      <c r="C140" s="151" t="s">
        <v>178</v>
      </c>
      <c r="D140" s="151" t="s">
        <v>144</v>
      </c>
      <c r="E140" s="152" t="s">
        <v>179</v>
      </c>
      <c r="F140" s="223" t="s">
        <v>180</v>
      </c>
      <c r="G140" s="224"/>
      <c r="H140" s="224"/>
      <c r="I140" s="224"/>
      <c r="J140" s="153" t="s">
        <v>147</v>
      </c>
      <c r="K140" s="154">
        <v>301</v>
      </c>
      <c r="L140" s="225">
        <v>0</v>
      </c>
      <c r="M140" s="224"/>
      <c r="N140" s="226">
        <f aca="true" t="shared" si="15" ref="N140:N146">ROUND(L140*K140,2)</f>
        <v>0</v>
      </c>
      <c r="O140" s="224"/>
      <c r="P140" s="224"/>
      <c r="Q140" s="224"/>
      <c r="R140" s="123"/>
      <c r="T140" s="155" t="s">
        <v>21</v>
      </c>
      <c r="U140" s="39" t="s">
        <v>47</v>
      </c>
      <c r="V140" s="31"/>
      <c r="W140" s="156">
        <f aca="true" t="shared" si="16" ref="W140:W146">V140*K140</f>
        <v>0</v>
      </c>
      <c r="X140" s="156">
        <v>0</v>
      </c>
      <c r="Y140" s="156">
        <f aca="true" t="shared" si="17" ref="Y140:Y146">X140*K140</f>
        <v>0</v>
      </c>
      <c r="Z140" s="156">
        <v>0</v>
      </c>
      <c r="AA140" s="157">
        <f aca="true" t="shared" si="18" ref="AA140:AA146">Z140*K140</f>
        <v>0</v>
      </c>
      <c r="AR140" s="13" t="s">
        <v>148</v>
      </c>
      <c r="AT140" s="13" t="s">
        <v>144</v>
      </c>
      <c r="AU140" s="13" t="s">
        <v>122</v>
      </c>
      <c r="AY140" s="13" t="s">
        <v>143</v>
      </c>
      <c r="BE140" s="96">
        <f aca="true" t="shared" si="19" ref="BE140:BE146">IF(U140="základní",N140,0)</f>
        <v>0</v>
      </c>
      <c r="BF140" s="96">
        <f aca="true" t="shared" si="20" ref="BF140:BF146">IF(U140="snížená",N140,0)</f>
        <v>0</v>
      </c>
      <c r="BG140" s="96">
        <f aca="true" t="shared" si="21" ref="BG140:BG146">IF(U140="zákl. přenesená",N140,0)</f>
        <v>0</v>
      </c>
      <c r="BH140" s="96">
        <f aca="true" t="shared" si="22" ref="BH140:BH146">IF(U140="sníž. přenesená",N140,0)</f>
        <v>0</v>
      </c>
      <c r="BI140" s="96">
        <f aca="true" t="shared" si="23" ref="BI140:BI146">IF(U140="nulová",N140,0)</f>
        <v>0</v>
      </c>
      <c r="BJ140" s="13" t="s">
        <v>122</v>
      </c>
      <c r="BK140" s="96">
        <f aca="true" t="shared" si="24" ref="BK140:BK146">ROUND(L140*K140,2)</f>
        <v>0</v>
      </c>
      <c r="BL140" s="13" t="s">
        <v>148</v>
      </c>
      <c r="BM140" s="13" t="s">
        <v>181</v>
      </c>
    </row>
    <row r="141" spans="2:65" s="1" customFormat="1" ht="44.25" customHeight="1">
      <c r="B141" s="121"/>
      <c r="C141" s="151" t="s">
        <v>28</v>
      </c>
      <c r="D141" s="151" t="s">
        <v>144</v>
      </c>
      <c r="E141" s="152" t="s">
        <v>182</v>
      </c>
      <c r="F141" s="223" t="s">
        <v>183</v>
      </c>
      <c r="G141" s="224"/>
      <c r="H141" s="224"/>
      <c r="I141" s="224"/>
      <c r="J141" s="153" t="s">
        <v>147</v>
      </c>
      <c r="K141" s="154">
        <v>12040</v>
      </c>
      <c r="L141" s="225">
        <v>0</v>
      </c>
      <c r="M141" s="224"/>
      <c r="N141" s="226">
        <f t="shared" si="15"/>
        <v>0</v>
      </c>
      <c r="O141" s="224"/>
      <c r="P141" s="224"/>
      <c r="Q141" s="224"/>
      <c r="R141" s="123"/>
      <c r="T141" s="155" t="s">
        <v>21</v>
      </c>
      <c r="U141" s="39" t="s">
        <v>47</v>
      </c>
      <c r="V141" s="31"/>
      <c r="W141" s="156">
        <f t="shared" si="16"/>
        <v>0</v>
      </c>
      <c r="X141" s="156">
        <v>0</v>
      </c>
      <c r="Y141" s="156">
        <f t="shared" si="17"/>
        <v>0</v>
      </c>
      <c r="Z141" s="156">
        <v>0</v>
      </c>
      <c r="AA141" s="157">
        <f t="shared" si="18"/>
        <v>0</v>
      </c>
      <c r="AR141" s="13" t="s">
        <v>148</v>
      </c>
      <c r="AT141" s="13" t="s">
        <v>144</v>
      </c>
      <c r="AU141" s="13" t="s">
        <v>122</v>
      </c>
      <c r="AY141" s="13" t="s">
        <v>143</v>
      </c>
      <c r="BE141" s="96">
        <f t="shared" si="19"/>
        <v>0</v>
      </c>
      <c r="BF141" s="96">
        <f t="shared" si="20"/>
        <v>0</v>
      </c>
      <c r="BG141" s="96">
        <f t="shared" si="21"/>
        <v>0</v>
      </c>
      <c r="BH141" s="96">
        <f t="shared" si="22"/>
        <v>0</v>
      </c>
      <c r="BI141" s="96">
        <f t="shared" si="23"/>
        <v>0</v>
      </c>
      <c r="BJ141" s="13" t="s">
        <v>122</v>
      </c>
      <c r="BK141" s="96">
        <f t="shared" si="24"/>
        <v>0</v>
      </c>
      <c r="BL141" s="13" t="s">
        <v>148</v>
      </c>
      <c r="BM141" s="13" t="s">
        <v>184</v>
      </c>
    </row>
    <row r="142" spans="2:65" s="1" customFormat="1" ht="44.25" customHeight="1">
      <c r="B142" s="121"/>
      <c r="C142" s="151" t="s">
        <v>185</v>
      </c>
      <c r="D142" s="151" t="s">
        <v>144</v>
      </c>
      <c r="E142" s="152" t="s">
        <v>186</v>
      </c>
      <c r="F142" s="223" t="s">
        <v>187</v>
      </c>
      <c r="G142" s="224"/>
      <c r="H142" s="224"/>
      <c r="I142" s="224"/>
      <c r="J142" s="153" t="s">
        <v>147</v>
      </c>
      <c r="K142" s="154">
        <v>301</v>
      </c>
      <c r="L142" s="225">
        <v>0</v>
      </c>
      <c r="M142" s="224"/>
      <c r="N142" s="226">
        <f t="shared" si="15"/>
        <v>0</v>
      </c>
      <c r="O142" s="224"/>
      <c r="P142" s="224"/>
      <c r="Q142" s="224"/>
      <c r="R142" s="123"/>
      <c r="T142" s="155" t="s">
        <v>21</v>
      </c>
      <c r="U142" s="39" t="s">
        <v>47</v>
      </c>
      <c r="V142" s="31"/>
      <c r="W142" s="156">
        <f t="shared" si="16"/>
        <v>0</v>
      </c>
      <c r="X142" s="156">
        <v>0</v>
      </c>
      <c r="Y142" s="156">
        <f t="shared" si="17"/>
        <v>0</v>
      </c>
      <c r="Z142" s="156">
        <v>0</v>
      </c>
      <c r="AA142" s="157">
        <f t="shared" si="18"/>
        <v>0</v>
      </c>
      <c r="AR142" s="13" t="s">
        <v>148</v>
      </c>
      <c r="AT142" s="13" t="s">
        <v>144</v>
      </c>
      <c r="AU142" s="13" t="s">
        <v>122</v>
      </c>
      <c r="AY142" s="13" t="s">
        <v>143</v>
      </c>
      <c r="BE142" s="96">
        <f t="shared" si="19"/>
        <v>0</v>
      </c>
      <c r="BF142" s="96">
        <f t="shared" si="20"/>
        <v>0</v>
      </c>
      <c r="BG142" s="96">
        <f t="shared" si="21"/>
        <v>0</v>
      </c>
      <c r="BH142" s="96">
        <f t="shared" si="22"/>
        <v>0</v>
      </c>
      <c r="BI142" s="96">
        <f t="shared" si="23"/>
        <v>0</v>
      </c>
      <c r="BJ142" s="13" t="s">
        <v>122</v>
      </c>
      <c r="BK142" s="96">
        <f t="shared" si="24"/>
        <v>0</v>
      </c>
      <c r="BL142" s="13" t="s">
        <v>148</v>
      </c>
      <c r="BM142" s="13" t="s">
        <v>188</v>
      </c>
    </row>
    <row r="143" spans="2:65" s="1" customFormat="1" ht="31.5" customHeight="1">
      <c r="B143" s="121"/>
      <c r="C143" s="151" t="s">
        <v>189</v>
      </c>
      <c r="D143" s="151" t="s">
        <v>144</v>
      </c>
      <c r="E143" s="152" t="s">
        <v>190</v>
      </c>
      <c r="F143" s="223" t="s">
        <v>191</v>
      </c>
      <c r="G143" s="224"/>
      <c r="H143" s="224"/>
      <c r="I143" s="224"/>
      <c r="J143" s="153" t="s">
        <v>163</v>
      </c>
      <c r="K143" s="154">
        <v>32</v>
      </c>
      <c r="L143" s="225">
        <v>0</v>
      </c>
      <c r="M143" s="224"/>
      <c r="N143" s="226">
        <f t="shared" si="15"/>
        <v>0</v>
      </c>
      <c r="O143" s="224"/>
      <c r="P143" s="224"/>
      <c r="Q143" s="224"/>
      <c r="R143" s="123"/>
      <c r="T143" s="155" t="s">
        <v>21</v>
      </c>
      <c r="U143" s="39" t="s">
        <v>47</v>
      </c>
      <c r="V143" s="31"/>
      <c r="W143" s="156">
        <f t="shared" si="16"/>
        <v>0</v>
      </c>
      <c r="X143" s="156">
        <v>1E-05</v>
      </c>
      <c r="Y143" s="156">
        <f t="shared" si="17"/>
        <v>0.00032</v>
      </c>
      <c r="Z143" s="156">
        <v>0</v>
      </c>
      <c r="AA143" s="157">
        <f t="shared" si="18"/>
        <v>0</v>
      </c>
      <c r="AR143" s="13" t="s">
        <v>148</v>
      </c>
      <c r="AT143" s="13" t="s">
        <v>144</v>
      </c>
      <c r="AU143" s="13" t="s">
        <v>122</v>
      </c>
      <c r="AY143" s="13" t="s">
        <v>143</v>
      </c>
      <c r="BE143" s="96">
        <f t="shared" si="19"/>
        <v>0</v>
      </c>
      <c r="BF143" s="96">
        <f t="shared" si="20"/>
        <v>0</v>
      </c>
      <c r="BG143" s="96">
        <f t="shared" si="21"/>
        <v>0</v>
      </c>
      <c r="BH143" s="96">
        <f t="shared" si="22"/>
        <v>0</v>
      </c>
      <c r="BI143" s="96">
        <f t="shared" si="23"/>
        <v>0</v>
      </c>
      <c r="BJ143" s="13" t="s">
        <v>122</v>
      </c>
      <c r="BK143" s="96">
        <f t="shared" si="24"/>
        <v>0</v>
      </c>
      <c r="BL143" s="13" t="s">
        <v>148</v>
      </c>
      <c r="BM143" s="13" t="s">
        <v>192</v>
      </c>
    </row>
    <row r="144" spans="2:65" s="1" customFormat="1" ht="31.5" customHeight="1">
      <c r="B144" s="121"/>
      <c r="C144" s="151" t="s">
        <v>193</v>
      </c>
      <c r="D144" s="151" t="s">
        <v>144</v>
      </c>
      <c r="E144" s="152" t="s">
        <v>194</v>
      </c>
      <c r="F144" s="223" t="s">
        <v>195</v>
      </c>
      <c r="G144" s="224"/>
      <c r="H144" s="224"/>
      <c r="I144" s="224"/>
      <c r="J144" s="153" t="s">
        <v>147</v>
      </c>
      <c r="K144" s="154">
        <v>2.1</v>
      </c>
      <c r="L144" s="225">
        <v>0</v>
      </c>
      <c r="M144" s="224"/>
      <c r="N144" s="226">
        <f t="shared" si="15"/>
        <v>0</v>
      </c>
      <c r="O144" s="224"/>
      <c r="P144" s="224"/>
      <c r="Q144" s="224"/>
      <c r="R144" s="123"/>
      <c r="T144" s="155" t="s">
        <v>21</v>
      </c>
      <c r="U144" s="39" t="s">
        <v>47</v>
      </c>
      <c r="V144" s="31"/>
      <c r="W144" s="156">
        <f t="shared" si="16"/>
        <v>0</v>
      </c>
      <c r="X144" s="156">
        <v>0</v>
      </c>
      <c r="Y144" s="156">
        <f t="shared" si="17"/>
        <v>0</v>
      </c>
      <c r="Z144" s="156">
        <v>0.034</v>
      </c>
      <c r="AA144" s="157">
        <f t="shared" si="18"/>
        <v>0.0714</v>
      </c>
      <c r="AR144" s="13" t="s">
        <v>148</v>
      </c>
      <c r="AT144" s="13" t="s">
        <v>144</v>
      </c>
      <c r="AU144" s="13" t="s">
        <v>122</v>
      </c>
      <c r="AY144" s="13" t="s">
        <v>143</v>
      </c>
      <c r="BE144" s="96">
        <f t="shared" si="19"/>
        <v>0</v>
      </c>
      <c r="BF144" s="96">
        <f t="shared" si="20"/>
        <v>0</v>
      </c>
      <c r="BG144" s="96">
        <f t="shared" si="21"/>
        <v>0</v>
      </c>
      <c r="BH144" s="96">
        <f t="shared" si="22"/>
        <v>0</v>
      </c>
      <c r="BI144" s="96">
        <f t="shared" si="23"/>
        <v>0</v>
      </c>
      <c r="BJ144" s="13" t="s">
        <v>122</v>
      </c>
      <c r="BK144" s="96">
        <f t="shared" si="24"/>
        <v>0</v>
      </c>
      <c r="BL144" s="13" t="s">
        <v>148</v>
      </c>
      <c r="BM144" s="13" t="s">
        <v>196</v>
      </c>
    </row>
    <row r="145" spans="2:65" s="1" customFormat="1" ht="22.5" customHeight="1">
      <c r="B145" s="121"/>
      <c r="C145" s="151" t="s">
        <v>197</v>
      </c>
      <c r="D145" s="151" t="s">
        <v>144</v>
      </c>
      <c r="E145" s="152" t="s">
        <v>198</v>
      </c>
      <c r="F145" s="223" t="s">
        <v>199</v>
      </c>
      <c r="G145" s="224"/>
      <c r="H145" s="224"/>
      <c r="I145" s="224"/>
      <c r="J145" s="153" t="s">
        <v>200</v>
      </c>
      <c r="K145" s="154">
        <v>2</v>
      </c>
      <c r="L145" s="225">
        <v>0</v>
      </c>
      <c r="M145" s="224"/>
      <c r="N145" s="226">
        <f t="shared" si="15"/>
        <v>0</v>
      </c>
      <c r="O145" s="224"/>
      <c r="P145" s="224"/>
      <c r="Q145" s="224"/>
      <c r="R145" s="123"/>
      <c r="T145" s="155" t="s">
        <v>21</v>
      </c>
      <c r="U145" s="39" t="s">
        <v>47</v>
      </c>
      <c r="V145" s="31"/>
      <c r="W145" s="156">
        <f t="shared" si="16"/>
        <v>0</v>
      </c>
      <c r="X145" s="156">
        <v>0</v>
      </c>
      <c r="Y145" s="156">
        <f t="shared" si="17"/>
        <v>0</v>
      </c>
      <c r="Z145" s="156">
        <v>0.234</v>
      </c>
      <c r="AA145" s="157">
        <f t="shared" si="18"/>
        <v>0.468</v>
      </c>
      <c r="AR145" s="13" t="s">
        <v>148</v>
      </c>
      <c r="AT145" s="13" t="s">
        <v>144</v>
      </c>
      <c r="AU145" s="13" t="s">
        <v>122</v>
      </c>
      <c r="AY145" s="13" t="s">
        <v>143</v>
      </c>
      <c r="BE145" s="96">
        <f t="shared" si="19"/>
        <v>0</v>
      </c>
      <c r="BF145" s="96">
        <f t="shared" si="20"/>
        <v>0</v>
      </c>
      <c r="BG145" s="96">
        <f t="shared" si="21"/>
        <v>0</v>
      </c>
      <c r="BH145" s="96">
        <f t="shared" si="22"/>
        <v>0</v>
      </c>
      <c r="BI145" s="96">
        <f t="shared" si="23"/>
        <v>0</v>
      </c>
      <c r="BJ145" s="13" t="s">
        <v>122</v>
      </c>
      <c r="BK145" s="96">
        <f t="shared" si="24"/>
        <v>0</v>
      </c>
      <c r="BL145" s="13" t="s">
        <v>148</v>
      </c>
      <c r="BM145" s="13" t="s">
        <v>201</v>
      </c>
    </row>
    <row r="146" spans="2:65" s="1" customFormat="1" ht="31.5" customHeight="1">
      <c r="B146" s="121"/>
      <c r="C146" s="151" t="s">
        <v>9</v>
      </c>
      <c r="D146" s="151" t="s">
        <v>144</v>
      </c>
      <c r="E146" s="152" t="s">
        <v>202</v>
      </c>
      <c r="F146" s="223" t="s">
        <v>203</v>
      </c>
      <c r="G146" s="224"/>
      <c r="H146" s="224"/>
      <c r="I146" s="224"/>
      <c r="J146" s="153" t="s">
        <v>147</v>
      </c>
      <c r="K146" s="154">
        <v>229.05</v>
      </c>
      <c r="L146" s="225">
        <v>0</v>
      </c>
      <c r="M146" s="224"/>
      <c r="N146" s="226">
        <f t="shared" si="15"/>
        <v>0</v>
      </c>
      <c r="O146" s="224"/>
      <c r="P146" s="224"/>
      <c r="Q146" s="224"/>
      <c r="R146" s="123"/>
      <c r="T146" s="155" t="s">
        <v>21</v>
      </c>
      <c r="U146" s="39" t="s">
        <v>47</v>
      </c>
      <c r="V146" s="31"/>
      <c r="W146" s="156">
        <f t="shared" si="16"/>
        <v>0</v>
      </c>
      <c r="X146" s="156">
        <v>0</v>
      </c>
      <c r="Y146" s="156">
        <f t="shared" si="17"/>
        <v>0</v>
      </c>
      <c r="Z146" s="156">
        <v>0.005</v>
      </c>
      <c r="AA146" s="157">
        <f t="shared" si="18"/>
        <v>1.14525</v>
      </c>
      <c r="AR146" s="13" t="s">
        <v>148</v>
      </c>
      <c r="AT146" s="13" t="s">
        <v>144</v>
      </c>
      <c r="AU146" s="13" t="s">
        <v>122</v>
      </c>
      <c r="AY146" s="13" t="s">
        <v>143</v>
      </c>
      <c r="BE146" s="96">
        <f t="shared" si="19"/>
        <v>0</v>
      </c>
      <c r="BF146" s="96">
        <f t="shared" si="20"/>
        <v>0</v>
      </c>
      <c r="BG146" s="96">
        <f t="shared" si="21"/>
        <v>0</v>
      </c>
      <c r="BH146" s="96">
        <f t="shared" si="22"/>
        <v>0</v>
      </c>
      <c r="BI146" s="96">
        <f t="shared" si="23"/>
        <v>0</v>
      </c>
      <c r="BJ146" s="13" t="s">
        <v>122</v>
      </c>
      <c r="BK146" s="96">
        <f t="shared" si="24"/>
        <v>0</v>
      </c>
      <c r="BL146" s="13" t="s">
        <v>148</v>
      </c>
      <c r="BM146" s="13" t="s">
        <v>204</v>
      </c>
    </row>
    <row r="147" spans="2:63" s="9" customFormat="1" ht="29.25" customHeight="1">
      <c r="B147" s="140"/>
      <c r="C147" s="141"/>
      <c r="D147" s="150" t="s">
        <v>109</v>
      </c>
      <c r="E147" s="150"/>
      <c r="F147" s="150"/>
      <c r="G147" s="150"/>
      <c r="H147" s="150"/>
      <c r="I147" s="150"/>
      <c r="J147" s="150"/>
      <c r="K147" s="150"/>
      <c r="L147" s="150"/>
      <c r="M147" s="150"/>
      <c r="N147" s="236">
        <f>BK147</f>
        <v>0</v>
      </c>
      <c r="O147" s="237"/>
      <c r="P147" s="237"/>
      <c r="Q147" s="237"/>
      <c r="R147" s="143"/>
      <c r="T147" s="144"/>
      <c r="U147" s="141"/>
      <c r="V147" s="141"/>
      <c r="W147" s="145">
        <f>SUM(W148:W151)</f>
        <v>0</v>
      </c>
      <c r="X147" s="141"/>
      <c r="Y147" s="145">
        <f>SUM(Y148:Y151)</f>
        <v>0</v>
      </c>
      <c r="Z147" s="141"/>
      <c r="AA147" s="146">
        <f>SUM(AA148:AA151)</f>
        <v>0</v>
      </c>
      <c r="AR147" s="147" t="s">
        <v>23</v>
      </c>
      <c r="AT147" s="148" t="s">
        <v>79</v>
      </c>
      <c r="AU147" s="148" t="s">
        <v>23</v>
      </c>
      <c r="AY147" s="147" t="s">
        <v>143</v>
      </c>
      <c r="BK147" s="149">
        <f>SUM(BK148:BK151)</f>
        <v>0</v>
      </c>
    </row>
    <row r="148" spans="2:65" s="1" customFormat="1" ht="22.5" customHeight="1">
      <c r="B148" s="121"/>
      <c r="C148" s="151" t="s">
        <v>205</v>
      </c>
      <c r="D148" s="151" t="s">
        <v>144</v>
      </c>
      <c r="E148" s="152" t="s">
        <v>206</v>
      </c>
      <c r="F148" s="223" t="s">
        <v>207</v>
      </c>
      <c r="G148" s="224"/>
      <c r="H148" s="224"/>
      <c r="I148" s="224"/>
      <c r="J148" s="153" t="s">
        <v>208</v>
      </c>
      <c r="K148" s="154">
        <v>3.883</v>
      </c>
      <c r="L148" s="225">
        <v>0</v>
      </c>
      <c r="M148" s="224"/>
      <c r="N148" s="226">
        <f>ROUND(L148*K148,2)</f>
        <v>0</v>
      </c>
      <c r="O148" s="224"/>
      <c r="P148" s="224"/>
      <c r="Q148" s="224"/>
      <c r="R148" s="123"/>
      <c r="T148" s="155" t="s">
        <v>21</v>
      </c>
      <c r="U148" s="39" t="s">
        <v>47</v>
      </c>
      <c r="V148" s="31"/>
      <c r="W148" s="156">
        <f>V148*K148</f>
        <v>0</v>
      </c>
      <c r="X148" s="156">
        <v>0</v>
      </c>
      <c r="Y148" s="156">
        <f>X148*K148</f>
        <v>0</v>
      </c>
      <c r="Z148" s="156">
        <v>0</v>
      </c>
      <c r="AA148" s="157">
        <f>Z148*K148</f>
        <v>0</v>
      </c>
      <c r="AR148" s="13" t="s">
        <v>148</v>
      </c>
      <c r="AT148" s="13" t="s">
        <v>144</v>
      </c>
      <c r="AU148" s="13" t="s">
        <v>122</v>
      </c>
      <c r="AY148" s="13" t="s">
        <v>143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13" t="s">
        <v>122</v>
      </c>
      <c r="BK148" s="96">
        <f>ROUND(L148*K148,2)</f>
        <v>0</v>
      </c>
      <c r="BL148" s="13" t="s">
        <v>148</v>
      </c>
      <c r="BM148" s="13" t="s">
        <v>209</v>
      </c>
    </row>
    <row r="149" spans="2:65" s="1" customFormat="1" ht="31.5" customHeight="1">
      <c r="B149" s="121"/>
      <c r="C149" s="151" t="s">
        <v>210</v>
      </c>
      <c r="D149" s="151" t="s">
        <v>144</v>
      </c>
      <c r="E149" s="152" t="s">
        <v>211</v>
      </c>
      <c r="F149" s="223" t="s">
        <v>212</v>
      </c>
      <c r="G149" s="224"/>
      <c r="H149" s="224"/>
      <c r="I149" s="224"/>
      <c r="J149" s="153" t="s">
        <v>208</v>
      </c>
      <c r="K149" s="154">
        <v>34.947</v>
      </c>
      <c r="L149" s="225">
        <v>0</v>
      </c>
      <c r="M149" s="224"/>
      <c r="N149" s="226">
        <f>ROUND(L149*K149,2)</f>
        <v>0</v>
      </c>
      <c r="O149" s="224"/>
      <c r="P149" s="224"/>
      <c r="Q149" s="224"/>
      <c r="R149" s="123"/>
      <c r="T149" s="155" t="s">
        <v>21</v>
      </c>
      <c r="U149" s="39" t="s">
        <v>47</v>
      </c>
      <c r="V149" s="31"/>
      <c r="W149" s="156">
        <f>V149*K149</f>
        <v>0</v>
      </c>
      <c r="X149" s="156">
        <v>0</v>
      </c>
      <c r="Y149" s="156">
        <f>X149*K149</f>
        <v>0</v>
      </c>
      <c r="Z149" s="156">
        <v>0</v>
      </c>
      <c r="AA149" s="157">
        <f>Z149*K149</f>
        <v>0</v>
      </c>
      <c r="AR149" s="13" t="s">
        <v>148</v>
      </c>
      <c r="AT149" s="13" t="s">
        <v>144</v>
      </c>
      <c r="AU149" s="13" t="s">
        <v>122</v>
      </c>
      <c r="AY149" s="13" t="s">
        <v>143</v>
      </c>
      <c r="BE149" s="96">
        <f>IF(U149="základní",N149,0)</f>
        <v>0</v>
      </c>
      <c r="BF149" s="96">
        <f>IF(U149="snížená",N149,0)</f>
        <v>0</v>
      </c>
      <c r="BG149" s="96">
        <f>IF(U149="zákl. přenesená",N149,0)</f>
        <v>0</v>
      </c>
      <c r="BH149" s="96">
        <f>IF(U149="sníž. přenesená",N149,0)</f>
        <v>0</v>
      </c>
      <c r="BI149" s="96">
        <f>IF(U149="nulová",N149,0)</f>
        <v>0</v>
      </c>
      <c r="BJ149" s="13" t="s">
        <v>122</v>
      </c>
      <c r="BK149" s="96">
        <f>ROUND(L149*K149,2)</f>
        <v>0</v>
      </c>
      <c r="BL149" s="13" t="s">
        <v>148</v>
      </c>
      <c r="BM149" s="13" t="s">
        <v>213</v>
      </c>
    </row>
    <row r="150" spans="2:65" s="1" customFormat="1" ht="31.5" customHeight="1">
      <c r="B150" s="121"/>
      <c r="C150" s="151" t="s">
        <v>214</v>
      </c>
      <c r="D150" s="151" t="s">
        <v>144</v>
      </c>
      <c r="E150" s="152" t="s">
        <v>215</v>
      </c>
      <c r="F150" s="223" t="s">
        <v>216</v>
      </c>
      <c r="G150" s="224"/>
      <c r="H150" s="224"/>
      <c r="I150" s="224"/>
      <c r="J150" s="153" t="s">
        <v>208</v>
      </c>
      <c r="K150" s="154">
        <v>3.883</v>
      </c>
      <c r="L150" s="225">
        <v>0</v>
      </c>
      <c r="M150" s="224"/>
      <c r="N150" s="226">
        <f>ROUND(L150*K150,2)</f>
        <v>0</v>
      </c>
      <c r="O150" s="224"/>
      <c r="P150" s="224"/>
      <c r="Q150" s="224"/>
      <c r="R150" s="123"/>
      <c r="T150" s="155" t="s">
        <v>21</v>
      </c>
      <c r="U150" s="39" t="s">
        <v>47</v>
      </c>
      <c r="V150" s="31"/>
      <c r="W150" s="156">
        <f>V150*K150</f>
        <v>0</v>
      </c>
      <c r="X150" s="156">
        <v>0</v>
      </c>
      <c r="Y150" s="156">
        <f>X150*K150</f>
        <v>0</v>
      </c>
      <c r="Z150" s="156">
        <v>0</v>
      </c>
      <c r="AA150" s="157">
        <f>Z150*K150</f>
        <v>0</v>
      </c>
      <c r="AR150" s="13" t="s">
        <v>148</v>
      </c>
      <c r="AT150" s="13" t="s">
        <v>144</v>
      </c>
      <c r="AU150" s="13" t="s">
        <v>122</v>
      </c>
      <c r="AY150" s="13" t="s">
        <v>143</v>
      </c>
      <c r="BE150" s="96">
        <f>IF(U150="základní",N150,0)</f>
        <v>0</v>
      </c>
      <c r="BF150" s="96">
        <f>IF(U150="snížená",N150,0)</f>
        <v>0</v>
      </c>
      <c r="BG150" s="96">
        <f>IF(U150="zákl. přenesená",N150,0)</f>
        <v>0</v>
      </c>
      <c r="BH150" s="96">
        <f>IF(U150="sníž. přenesená",N150,0)</f>
        <v>0</v>
      </c>
      <c r="BI150" s="96">
        <f>IF(U150="nulová",N150,0)</f>
        <v>0</v>
      </c>
      <c r="BJ150" s="13" t="s">
        <v>122</v>
      </c>
      <c r="BK150" s="96">
        <f>ROUND(L150*K150,2)</f>
        <v>0</v>
      </c>
      <c r="BL150" s="13" t="s">
        <v>148</v>
      </c>
      <c r="BM150" s="13" t="s">
        <v>217</v>
      </c>
    </row>
    <row r="151" spans="2:65" s="1" customFormat="1" ht="31.5" customHeight="1">
      <c r="B151" s="121"/>
      <c r="C151" s="151" t="s">
        <v>218</v>
      </c>
      <c r="D151" s="151" t="s">
        <v>144</v>
      </c>
      <c r="E151" s="152" t="s">
        <v>219</v>
      </c>
      <c r="F151" s="223" t="s">
        <v>220</v>
      </c>
      <c r="G151" s="224"/>
      <c r="H151" s="224"/>
      <c r="I151" s="224"/>
      <c r="J151" s="153" t="s">
        <v>208</v>
      </c>
      <c r="K151" s="154">
        <v>3.883</v>
      </c>
      <c r="L151" s="225">
        <v>0</v>
      </c>
      <c r="M151" s="224"/>
      <c r="N151" s="226">
        <f>ROUND(L151*K151,2)</f>
        <v>0</v>
      </c>
      <c r="O151" s="224"/>
      <c r="P151" s="224"/>
      <c r="Q151" s="224"/>
      <c r="R151" s="123"/>
      <c r="T151" s="155" t="s">
        <v>21</v>
      </c>
      <c r="U151" s="39" t="s">
        <v>47</v>
      </c>
      <c r="V151" s="31"/>
      <c r="W151" s="156">
        <f>V151*K151</f>
        <v>0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13" t="s">
        <v>148</v>
      </c>
      <c r="AT151" s="13" t="s">
        <v>144</v>
      </c>
      <c r="AU151" s="13" t="s">
        <v>122</v>
      </c>
      <c r="AY151" s="13" t="s">
        <v>143</v>
      </c>
      <c r="BE151" s="96">
        <f>IF(U151="základní",N151,0)</f>
        <v>0</v>
      </c>
      <c r="BF151" s="96">
        <f>IF(U151="snížená",N151,0)</f>
        <v>0</v>
      </c>
      <c r="BG151" s="96">
        <f>IF(U151="zákl. přenesená",N151,0)</f>
        <v>0</v>
      </c>
      <c r="BH151" s="96">
        <f>IF(U151="sníž. přenesená",N151,0)</f>
        <v>0</v>
      </c>
      <c r="BI151" s="96">
        <f>IF(U151="nulová",N151,0)</f>
        <v>0</v>
      </c>
      <c r="BJ151" s="13" t="s">
        <v>122</v>
      </c>
      <c r="BK151" s="96">
        <f>ROUND(L151*K151,2)</f>
        <v>0</v>
      </c>
      <c r="BL151" s="13" t="s">
        <v>148</v>
      </c>
      <c r="BM151" s="13" t="s">
        <v>221</v>
      </c>
    </row>
    <row r="152" spans="2:63" s="9" customFormat="1" ht="29.25" customHeight="1">
      <c r="B152" s="140"/>
      <c r="C152" s="141"/>
      <c r="D152" s="150" t="s">
        <v>110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236">
        <f>BK152</f>
        <v>0</v>
      </c>
      <c r="O152" s="237"/>
      <c r="P152" s="237"/>
      <c r="Q152" s="237"/>
      <c r="R152" s="143"/>
      <c r="T152" s="144"/>
      <c r="U152" s="141"/>
      <c r="V152" s="141"/>
      <c r="W152" s="145">
        <f>W153</f>
        <v>0</v>
      </c>
      <c r="X152" s="141"/>
      <c r="Y152" s="145">
        <f>Y153</f>
        <v>0</v>
      </c>
      <c r="Z152" s="141"/>
      <c r="AA152" s="146">
        <f>AA153</f>
        <v>0</v>
      </c>
      <c r="AR152" s="147" t="s">
        <v>23</v>
      </c>
      <c r="AT152" s="148" t="s">
        <v>79</v>
      </c>
      <c r="AU152" s="148" t="s">
        <v>23</v>
      </c>
      <c r="AY152" s="147" t="s">
        <v>143</v>
      </c>
      <c r="BK152" s="149">
        <f>BK153</f>
        <v>0</v>
      </c>
    </row>
    <row r="153" spans="2:65" s="1" customFormat="1" ht="22.5" customHeight="1">
      <c r="B153" s="121"/>
      <c r="C153" s="151" t="s">
        <v>222</v>
      </c>
      <c r="D153" s="151" t="s">
        <v>144</v>
      </c>
      <c r="E153" s="152" t="s">
        <v>223</v>
      </c>
      <c r="F153" s="223" t="s">
        <v>224</v>
      </c>
      <c r="G153" s="224"/>
      <c r="H153" s="224"/>
      <c r="I153" s="224"/>
      <c r="J153" s="153" t="s">
        <v>208</v>
      </c>
      <c r="K153" s="154">
        <v>6.536</v>
      </c>
      <c r="L153" s="225">
        <v>0</v>
      </c>
      <c r="M153" s="224"/>
      <c r="N153" s="226">
        <f>ROUND(L153*K153,2)</f>
        <v>0</v>
      </c>
      <c r="O153" s="224"/>
      <c r="P153" s="224"/>
      <c r="Q153" s="224"/>
      <c r="R153" s="123"/>
      <c r="T153" s="155" t="s">
        <v>21</v>
      </c>
      <c r="U153" s="39" t="s">
        <v>47</v>
      </c>
      <c r="V153" s="31"/>
      <c r="W153" s="156">
        <f>V153*K153</f>
        <v>0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13" t="s">
        <v>148</v>
      </c>
      <c r="AT153" s="13" t="s">
        <v>144</v>
      </c>
      <c r="AU153" s="13" t="s">
        <v>122</v>
      </c>
      <c r="AY153" s="13" t="s">
        <v>143</v>
      </c>
      <c r="BE153" s="96">
        <f>IF(U153="základní",N153,0)</f>
        <v>0</v>
      </c>
      <c r="BF153" s="96">
        <f>IF(U153="snížená",N153,0)</f>
        <v>0</v>
      </c>
      <c r="BG153" s="96">
        <f>IF(U153="zákl. přenesená",N153,0)</f>
        <v>0</v>
      </c>
      <c r="BH153" s="96">
        <f>IF(U153="sníž. přenesená",N153,0)</f>
        <v>0</v>
      </c>
      <c r="BI153" s="96">
        <f>IF(U153="nulová",N153,0)</f>
        <v>0</v>
      </c>
      <c r="BJ153" s="13" t="s">
        <v>122</v>
      </c>
      <c r="BK153" s="96">
        <f>ROUND(L153*K153,2)</f>
        <v>0</v>
      </c>
      <c r="BL153" s="13" t="s">
        <v>148</v>
      </c>
      <c r="BM153" s="13" t="s">
        <v>225</v>
      </c>
    </row>
    <row r="154" spans="2:63" s="9" customFormat="1" ht="36.75" customHeight="1">
      <c r="B154" s="140"/>
      <c r="C154" s="141"/>
      <c r="D154" s="142" t="s">
        <v>111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38">
        <f>BK154</f>
        <v>0</v>
      </c>
      <c r="O154" s="239"/>
      <c r="P154" s="239"/>
      <c r="Q154" s="239"/>
      <c r="R154" s="143"/>
      <c r="T154" s="144"/>
      <c r="U154" s="141"/>
      <c r="V154" s="141"/>
      <c r="W154" s="145">
        <f>W155+W159+W166+W170+W181</f>
        <v>0</v>
      </c>
      <c r="X154" s="141"/>
      <c r="Y154" s="145">
        <f>Y155+Y159+Y166+Y170+Y181</f>
        <v>1.3323186000000002</v>
      </c>
      <c r="Z154" s="141"/>
      <c r="AA154" s="146">
        <f>AA155+AA159+AA166+AA170+AA181</f>
        <v>2.1988000000000003</v>
      </c>
      <c r="AR154" s="147" t="s">
        <v>122</v>
      </c>
      <c r="AT154" s="148" t="s">
        <v>79</v>
      </c>
      <c r="AU154" s="148" t="s">
        <v>80</v>
      </c>
      <c r="AY154" s="147" t="s">
        <v>143</v>
      </c>
      <c r="BK154" s="149">
        <f>BK155+BK159+BK166+BK170+BK181</f>
        <v>0</v>
      </c>
    </row>
    <row r="155" spans="2:63" s="9" customFormat="1" ht="19.5" customHeight="1">
      <c r="B155" s="140"/>
      <c r="C155" s="141"/>
      <c r="D155" s="150" t="s">
        <v>112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234">
        <f>BK155</f>
        <v>0</v>
      </c>
      <c r="O155" s="235"/>
      <c r="P155" s="235"/>
      <c r="Q155" s="235"/>
      <c r="R155" s="143"/>
      <c r="T155" s="144"/>
      <c r="U155" s="141"/>
      <c r="V155" s="141"/>
      <c r="W155" s="145">
        <f>SUM(W156:W158)</f>
        <v>0</v>
      </c>
      <c r="X155" s="141"/>
      <c r="Y155" s="145">
        <f>SUM(Y156:Y158)</f>
        <v>0.0255024</v>
      </c>
      <c r="Z155" s="141"/>
      <c r="AA155" s="146">
        <f>SUM(AA156:AA158)</f>
        <v>0</v>
      </c>
      <c r="AR155" s="147" t="s">
        <v>122</v>
      </c>
      <c r="AT155" s="148" t="s">
        <v>79</v>
      </c>
      <c r="AU155" s="148" t="s">
        <v>23</v>
      </c>
      <c r="AY155" s="147" t="s">
        <v>143</v>
      </c>
      <c r="BK155" s="149">
        <f>SUM(BK156:BK158)</f>
        <v>0</v>
      </c>
    </row>
    <row r="156" spans="2:65" s="1" customFormat="1" ht="31.5" customHeight="1">
      <c r="B156" s="121"/>
      <c r="C156" s="151" t="s">
        <v>8</v>
      </c>
      <c r="D156" s="151" t="s">
        <v>144</v>
      </c>
      <c r="E156" s="152" t="s">
        <v>226</v>
      </c>
      <c r="F156" s="223" t="s">
        <v>227</v>
      </c>
      <c r="G156" s="224"/>
      <c r="H156" s="224"/>
      <c r="I156" s="224"/>
      <c r="J156" s="153" t="s">
        <v>147</v>
      </c>
      <c r="K156" s="154">
        <v>6.72</v>
      </c>
      <c r="L156" s="225">
        <v>0</v>
      </c>
      <c r="M156" s="224"/>
      <c r="N156" s="226">
        <f>ROUND(L156*K156,2)</f>
        <v>0</v>
      </c>
      <c r="O156" s="224"/>
      <c r="P156" s="224"/>
      <c r="Q156" s="224"/>
      <c r="R156" s="123"/>
      <c r="T156" s="155" t="s">
        <v>21</v>
      </c>
      <c r="U156" s="39" t="s">
        <v>47</v>
      </c>
      <c r="V156" s="31"/>
      <c r="W156" s="156">
        <f>V156*K156</f>
        <v>0</v>
      </c>
      <c r="X156" s="156">
        <v>0</v>
      </c>
      <c r="Y156" s="156">
        <f>X156*K156</f>
        <v>0</v>
      </c>
      <c r="Z156" s="156">
        <v>0</v>
      </c>
      <c r="AA156" s="157">
        <f>Z156*K156</f>
        <v>0</v>
      </c>
      <c r="AR156" s="13" t="s">
        <v>205</v>
      </c>
      <c r="AT156" s="13" t="s">
        <v>144</v>
      </c>
      <c r="AU156" s="13" t="s">
        <v>122</v>
      </c>
      <c r="AY156" s="13" t="s">
        <v>143</v>
      </c>
      <c r="BE156" s="96">
        <f>IF(U156="základní",N156,0)</f>
        <v>0</v>
      </c>
      <c r="BF156" s="96">
        <f>IF(U156="snížená",N156,0)</f>
        <v>0</v>
      </c>
      <c r="BG156" s="96">
        <f>IF(U156="zákl. přenesená",N156,0)</f>
        <v>0</v>
      </c>
      <c r="BH156" s="96">
        <f>IF(U156="sníž. přenesená",N156,0)</f>
        <v>0</v>
      </c>
      <c r="BI156" s="96">
        <f>IF(U156="nulová",N156,0)</f>
        <v>0</v>
      </c>
      <c r="BJ156" s="13" t="s">
        <v>122</v>
      </c>
      <c r="BK156" s="96">
        <f>ROUND(L156*K156,2)</f>
        <v>0</v>
      </c>
      <c r="BL156" s="13" t="s">
        <v>205</v>
      </c>
      <c r="BM156" s="13" t="s">
        <v>228</v>
      </c>
    </row>
    <row r="157" spans="2:65" s="1" customFormat="1" ht="31.5" customHeight="1">
      <c r="B157" s="121"/>
      <c r="C157" s="158" t="s">
        <v>229</v>
      </c>
      <c r="D157" s="158" t="s">
        <v>166</v>
      </c>
      <c r="E157" s="159" t="s">
        <v>230</v>
      </c>
      <c r="F157" s="227" t="s">
        <v>231</v>
      </c>
      <c r="G157" s="228"/>
      <c r="H157" s="228"/>
      <c r="I157" s="228"/>
      <c r="J157" s="160" t="s">
        <v>147</v>
      </c>
      <c r="K157" s="161">
        <v>7.392</v>
      </c>
      <c r="L157" s="229">
        <v>0</v>
      </c>
      <c r="M157" s="228"/>
      <c r="N157" s="230">
        <f>ROUND(L157*K157,2)</f>
        <v>0</v>
      </c>
      <c r="O157" s="224"/>
      <c r="P157" s="224"/>
      <c r="Q157" s="224"/>
      <c r="R157" s="123"/>
      <c r="T157" s="155" t="s">
        <v>21</v>
      </c>
      <c r="U157" s="39" t="s">
        <v>47</v>
      </c>
      <c r="V157" s="31"/>
      <c r="W157" s="156">
        <f>V157*K157</f>
        <v>0</v>
      </c>
      <c r="X157" s="156">
        <v>0.00345</v>
      </c>
      <c r="Y157" s="156">
        <f>X157*K157</f>
        <v>0.0255024</v>
      </c>
      <c r="Z157" s="156">
        <v>0</v>
      </c>
      <c r="AA157" s="157">
        <f>Z157*K157</f>
        <v>0</v>
      </c>
      <c r="AR157" s="13" t="s">
        <v>232</v>
      </c>
      <c r="AT157" s="13" t="s">
        <v>166</v>
      </c>
      <c r="AU157" s="13" t="s">
        <v>122</v>
      </c>
      <c r="AY157" s="13" t="s">
        <v>143</v>
      </c>
      <c r="BE157" s="96">
        <f>IF(U157="základní",N157,0)</f>
        <v>0</v>
      </c>
      <c r="BF157" s="96">
        <f>IF(U157="snížená",N157,0)</f>
        <v>0</v>
      </c>
      <c r="BG157" s="96">
        <f>IF(U157="zákl. přenesená",N157,0)</f>
        <v>0</v>
      </c>
      <c r="BH157" s="96">
        <f>IF(U157="sníž. přenesená",N157,0)</f>
        <v>0</v>
      </c>
      <c r="BI157" s="96">
        <f>IF(U157="nulová",N157,0)</f>
        <v>0</v>
      </c>
      <c r="BJ157" s="13" t="s">
        <v>122</v>
      </c>
      <c r="BK157" s="96">
        <f>ROUND(L157*K157,2)</f>
        <v>0</v>
      </c>
      <c r="BL157" s="13" t="s">
        <v>205</v>
      </c>
      <c r="BM157" s="13" t="s">
        <v>233</v>
      </c>
    </row>
    <row r="158" spans="2:65" s="1" customFormat="1" ht="31.5" customHeight="1">
      <c r="B158" s="121"/>
      <c r="C158" s="151" t="s">
        <v>234</v>
      </c>
      <c r="D158" s="151" t="s">
        <v>144</v>
      </c>
      <c r="E158" s="152" t="s">
        <v>235</v>
      </c>
      <c r="F158" s="223" t="s">
        <v>236</v>
      </c>
      <c r="G158" s="224"/>
      <c r="H158" s="224"/>
      <c r="I158" s="224"/>
      <c r="J158" s="153" t="s">
        <v>208</v>
      </c>
      <c r="K158" s="154">
        <v>0.026</v>
      </c>
      <c r="L158" s="225">
        <v>0</v>
      </c>
      <c r="M158" s="224"/>
      <c r="N158" s="226">
        <f>ROUND(L158*K158,2)</f>
        <v>0</v>
      </c>
      <c r="O158" s="224"/>
      <c r="P158" s="224"/>
      <c r="Q158" s="224"/>
      <c r="R158" s="123"/>
      <c r="T158" s="155" t="s">
        <v>21</v>
      </c>
      <c r="U158" s="39" t="s">
        <v>47</v>
      </c>
      <c r="V158" s="31"/>
      <c r="W158" s="156">
        <f>V158*K158</f>
        <v>0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13" t="s">
        <v>205</v>
      </c>
      <c r="AT158" s="13" t="s">
        <v>144</v>
      </c>
      <c r="AU158" s="13" t="s">
        <v>122</v>
      </c>
      <c r="AY158" s="13" t="s">
        <v>143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13" t="s">
        <v>122</v>
      </c>
      <c r="BK158" s="96">
        <f>ROUND(L158*K158,2)</f>
        <v>0</v>
      </c>
      <c r="BL158" s="13" t="s">
        <v>205</v>
      </c>
      <c r="BM158" s="13" t="s">
        <v>237</v>
      </c>
    </row>
    <row r="159" spans="2:63" s="9" customFormat="1" ht="29.25" customHeight="1">
      <c r="B159" s="140"/>
      <c r="C159" s="141"/>
      <c r="D159" s="150" t="s">
        <v>113</v>
      </c>
      <c r="E159" s="150"/>
      <c r="F159" s="150"/>
      <c r="G159" s="150"/>
      <c r="H159" s="150"/>
      <c r="I159" s="150"/>
      <c r="J159" s="150"/>
      <c r="K159" s="150"/>
      <c r="L159" s="150"/>
      <c r="M159" s="150"/>
      <c r="N159" s="236">
        <f>BK159</f>
        <v>0</v>
      </c>
      <c r="O159" s="237"/>
      <c r="P159" s="237"/>
      <c r="Q159" s="237"/>
      <c r="R159" s="143"/>
      <c r="T159" s="144"/>
      <c r="U159" s="141"/>
      <c r="V159" s="141"/>
      <c r="W159" s="145">
        <f>SUM(W160:W165)</f>
        <v>0</v>
      </c>
      <c r="X159" s="141"/>
      <c r="Y159" s="145">
        <f>SUM(Y160:Y165)</f>
        <v>0.278</v>
      </c>
      <c r="Z159" s="141"/>
      <c r="AA159" s="146">
        <f>SUM(AA160:AA165)</f>
        <v>1.3267000000000002</v>
      </c>
      <c r="AR159" s="147" t="s">
        <v>122</v>
      </c>
      <c r="AT159" s="148" t="s">
        <v>79</v>
      </c>
      <c r="AU159" s="148" t="s">
        <v>23</v>
      </c>
      <c r="AY159" s="147" t="s">
        <v>143</v>
      </c>
      <c r="BK159" s="149">
        <f>SUM(BK160:BK165)</f>
        <v>0</v>
      </c>
    </row>
    <row r="160" spans="2:65" s="1" customFormat="1" ht="44.25" customHeight="1">
      <c r="B160" s="121"/>
      <c r="C160" s="151" t="s">
        <v>238</v>
      </c>
      <c r="D160" s="151" t="s">
        <v>144</v>
      </c>
      <c r="E160" s="152" t="s">
        <v>239</v>
      </c>
      <c r="F160" s="223" t="s">
        <v>240</v>
      </c>
      <c r="G160" s="224"/>
      <c r="H160" s="224"/>
      <c r="I160" s="224"/>
      <c r="J160" s="153" t="s">
        <v>200</v>
      </c>
      <c r="K160" s="154">
        <v>1</v>
      </c>
      <c r="L160" s="225">
        <v>0</v>
      </c>
      <c r="M160" s="224"/>
      <c r="N160" s="226">
        <f aca="true" t="shared" si="25" ref="N160:N165">ROUND(L160*K160,2)</f>
        <v>0</v>
      </c>
      <c r="O160" s="224"/>
      <c r="P160" s="224"/>
      <c r="Q160" s="224"/>
      <c r="R160" s="123"/>
      <c r="T160" s="155" t="s">
        <v>21</v>
      </c>
      <c r="U160" s="39" t="s">
        <v>47</v>
      </c>
      <c r="V160" s="31"/>
      <c r="W160" s="156">
        <f aca="true" t="shared" si="26" ref="W160:W165">V160*K160</f>
        <v>0</v>
      </c>
      <c r="X160" s="156">
        <v>0.025</v>
      </c>
      <c r="Y160" s="156">
        <f aca="true" t="shared" si="27" ref="Y160:Y165">X160*K160</f>
        <v>0.025</v>
      </c>
      <c r="Z160" s="156">
        <v>0.0307</v>
      </c>
      <c r="AA160" s="157">
        <f aca="true" t="shared" si="28" ref="AA160:AA165">Z160*K160</f>
        <v>0.0307</v>
      </c>
      <c r="AR160" s="13" t="s">
        <v>205</v>
      </c>
      <c r="AT160" s="13" t="s">
        <v>144</v>
      </c>
      <c r="AU160" s="13" t="s">
        <v>122</v>
      </c>
      <c r="AY160" s="13" t="s">
        <v>143</v>
      </c>
      <c r="BE160" s="96">
        <f aca="true" t="shared" si="29" ref="BE160:BE165">IF(U160="základní",N160,0)</f>
        <v>0</v>
      </c>
      <c r="BF160" s="96">
        <f aca="true" t="shared" si="30" ref="BF160:BF165">IF(U160="snížená",N160,0)</f>
        <v>0</v>
      </c>
      <c r="BG160" s="96">
        <f aca="true" t="shared" si="31" ref="BG160:BG165">IF(U160="zákl. přenesená",N160,0)</f>
        <v>0</v>
      </c>
      <c r="BH160" s="96">
        <f aca="true" t="shared" si="32" ref="BH160:BH165">IF(U160="sníž. přenesená",N160,0)</f>
        <v>0</v>
      </c>
      <c r="BI160" s="96">
        <f aca="true" t="shared" si="33" ref="BI160:BI165">IF(U160="nulová",N160,0)</f>
        <v>0</v>
      </c>
      <c r="BJ160" s="13" t="s">
        <v>122</v>
      </c>
      <c r="BK160" s="96">
        <f aca="true" t="shared" si="34" ref="BK160:BK165">ROUND(L160*K160,2)</f>
        <v>0</v>
      </c>
      <c r="BL160" s="13" t="s">
        <v>205</v>
      </c>
      <c r="BM160" s="13" t="s">
        <v>241</v>
      </c>
    </row>
    <row r="161" spans="2:65" s="1" customFormat="1" ht="31.5" customHeight="1">
      <c r="B161" s="121"/>
      <c r="C161" s="151" t="s">
        <v>242</v>
      </c>
      <c r="D161" s="151" t="s">
        <v>144</v>
      </c>
      <c r="E161" s="152" t="s">
        <v>243</v>
      </c>
      <c r="F161" s="223" t="s">
        <v>244</v>
      </c>
      <c r="G161" s="224"/>
      <c r="H161" s="224"/>
      <c r="I161" s="224"/>
      <c r="J161" s="153" t="s">
        <v>200</v>
      </c>
      <c r="K161" s="154">
        <v>1</v>
      </c>
      <c r="L161" s="225">
        <v>0</v>
      </c>
      <c r="M161" s="224"/>
      <c r="N161" s="226">
        <f t="shared" si="25"/>
        <v>0</v>
      </c>
      <c r="O161" s="224"/>
      <c r="P161" s="224"/>
      <c r="Q161" s="224"/>
      <c r="R161" s="123"/>
      <c r="T161" s="155" t="s">
        <v>21</v>
      </c>
      <c r="U161" s="39" t="s">
        <v>47</v>
      </c>
      <c r="V161" s="31"/>
      <c r="W161" s="156">
        <f t="shared" si="26"/>
        <v>0</v>
      </c>
      <c r="X161" s="156">
        <v>0.025</v>
      </c>
      <c r="Y161" s="156">
        <f t="shared" si="27"/>
        <v>0.025</v>
      </c>
      <c r="Z161" s="156">
        <v>0.324</v>
      </c>
      <c r="AA161" s="157">
        <f t="shared" si="28"/>
        <v>0.324</v>
      </c>
      <c r="AR161" s="13" t="s">
        <v>205</v>
      </c>
      <c r="AT161" s="13" t="s">
        <v>144</v>
      </c>
      <c r="AU161" s="13" t="s">
        <v>122</v>
      </c>
      <c r="AY161" s="13" t="s">
        <v>143</v>
      </c>
      <c r="BE161" s="96">
        <f t="shared" si="29"/>
        <v>0</v>
      </c>
      <c r="BF161" s="96">
        <f t="shared" si="30"/>
        <v>0</v>
      </c>
      <c r="BG161" s="96">
        <f t="shared" si="31"/>
        <v>0</v>
      </c>
      <c r="BH161" s="96">
        <f t="shared" si="32"/>
        <v>0</v>
      </c>
      <c r="BI161" s="96">
        <f t="shared" si="33"/>
        <v>0</v>
      </c>
      <c r="BJ161" s="13" t="s">
        <v>122</v>
      </c>
      <c r="BK161" s="96">
        <f t="shared" si="34"/>
        <v>0</v>
      </c>
      <c r="BL161" s="13" t="s">
        <v>205</v>
      </c>
      <c r="BM161" s="13" t="s">
        <v>245</v>
      </c>
    </row>
    <row r="162" spans="2:65" s="1" customFormat="1" ht="31.5" customHeight="1">
      <c r="B162" s="121"/>
      <c r="C162" s="151" t="s">
        <v>246</v>
      </c>
      <c r="D162" s="151" t="s">
        <v>144</v>
      </c>
      <c r="E162" s="152" t="s">
        <v>247</v>
      </c>
      <c r="F162" s="223" t="s">
        <v>248</v>
      </c>
      <c r="G162" s="224"/>
      <c r="H162" s="224"/>
      <c r="I162" s="224"/>
      <c r="J162" s="153" t="s">
        <v>200</v>
      </c>
      <c r="K162" s="154">
        <v>1</v>
      </c>
      <c r="L162" s="225">
        <v>0</v>
      </c>
      <c r="M162" s="224"/>
      <c r="N162" s="226">
        <f t="shared" si="25"/>
        <v>0</v>
      </c>
      <c r="O162" s="224"/>
      <c r="P162" s="224"/>
      <c r="Q162" s="224"/>
      <c r="R162" s="123"/>
      <c r="T162" s="155" t="s">
        <v>21</v>
      </c>
      <c r="U162" s="39" t="s">
        <v>47</v>
      </c>
      <c r="V162" s="31"/>
      <c r="W162" s="156">
        <f t="shared" si="26"/>
        <v>0</v>
      </c>
      <c r="X162" s="156">
        <v>0.06</v>
      </c>
      <c r="Y162" s="156">
        <f t="shared" si="27"/>
        <v>0.06</v>
      </c>
      <c r="Z162" s="156">
        <v>0.324</v>
      </c>
      <c r="AA162" s="157">
        <f t="shared" si="28"/>
        <v>0.324</v>
      </c>
      <c r="AR162" s="13" t="s">
        <v>205</v>
      </c>
      <c r="AT162" s="13" t="s">
        <v>144</v>
      </c>
      <c r="AU162" s="13" t="s">
        <v>122</v>
      </c>
      <c r="AY162" s="13" t="s">
        <v>143</v>
      </c>
      <c r="BE162" s="96">
        <f t="shared" si="29"/>
        <v>0</v>
      </c>
      <c r="BF162" s="96">
        <f t="shared" si="30"/>
        <v>0</v>
      </c>
      <c r="BG162" s="96">
        <f t="shared" si="31"/>
        <v>0</v>
      </c>
      <c r="BH162" s="96">
        <f t="shared" si="32"/>
        <v>0</v>
      </c>
      <c r="BI162" s="96">
        <f t="shared" si="33"/>
        <v>0</v>
      </c>
      <c r="BJ162" s="13" t="s">
        <v>122</v>
      </c>
      <c r="BK162" s="96">
        <f t="shared" si="34"/>
        <v>0</v>
      </c>
      <c r="BL162" s="13" t="s">
        <v>205</v>
      </c>
      <c r="BM162" s="13" t="s">
        <v>249</v>
      </c>
    </row>
    <row r="163" spans="2:65" s="1" customFormat="1" ht="31.5" customHeight="1">
      <c r="B163" s="121"/>
      <c r="C163" s="151" t="s">
        <v>250</v>
      </c>
      <c r="D163" s="151" t="s">
        <v>144</v>
      </c>
      <c r="E163" s="152" t="s">
        <v>251</v>
      </c>
      <c r="F163" s="223" t="s">
        <v>252</v>
      </c>
      <c r="G163" s="224"/>
      <c r="H163" s="224"/>
      <c r="I163" s="224"/>
      <c r="J163" s="153" t="s">
        <v>200</v>
      </c>
      <c r="K163" s="154">
        <v>1</v>
      </c>
      <c r="L163" s="225">
        <v>0</v>
      </c>
      <c r="M163" s="224"/>
      <c r="N163" s="226">
        <f t="shared" si="25"/>
        <v>0</v>
      </c>
      <c r="O163" s="224"/>
      <c r="P163" s="224"/>
      <c r="Q163" s="224"/>
      <c r="R163" s="123"/>
      <c r="T163" s="155" t="s">
        <v>21</v>
      </c>
      <c r="U163" s="39" t="s">
        <v>47</v>
      </c>
      <c r="V163" s="31"/>
      <c r="W163" s="156">
        <f t="shared" si="26"/>
        <v>0</v>
      </c>
      <c r="X163" s="156">
        <v>0.091</v>
      </c>
      <c r="Y163" s="156">
        <f t="shared" si="27"/>
        <v>0.091</v>
      </c>
      <c r="Z163" s="156">
        <v>0.324</v>
      </c>
      <c r="AA163" s="157">
        <f t="shared" si="28"/>
        <v>0.324</v>
      </c>
      <c r="AR163" s="13" t="s">
        <v>205</v>
      </c>
      <c r="AT163" s="13" t="s">
        <v>144</v>
      </c>
      <c r="AU163" s="13" t="s">
        <v>122</v>
      </c>
      <c r="AY163" s="13" t="s">
        <v>143</v>
      </c>
      <c r="BE163" s="96">
        <f t="shared" si="29"/>
        <v>0</v>
      </c>
      <c r="BF163" s="96">
        <f t="shared" si="30"/>
        <v>0</v>
      </c>
      <c r="BG163" s="96">
        <f t="shared" si="31"/>
        <v>0</v>
      </c>
      <c r="BH163" s="96">
        <f t="shared" si="32"/>
        <v>0</v>
      </c>
      <c r="BI163" s="96">
        <f t="shared" si="33"/>
        <v>0</v>
      </c>
      <c r="BJ163" s="13" t="s">
        <v>122</v>
      </c>
      <c r="BK163" s="96">
        <f t="shared" si="34"/>
        <v>0</v>
      </c>
      <c r="BL163" s="13" t="s">
        <v>205</v>
      </c>
      <c r="BM163" s="13" t="s">
        <v>253</v>
      </c>
    </row>
    <row r="164" spans="2:65" s="1" customFormat="1" ht="31.5" customHeight="1">
      <c r="B164" s="121"/>
      <c r="C164" s="151" t="s">
        <v>254</v>
      </c>
      <c r="D164" s="151" t="s">
        <v>144</v>
      </c>
      <c r="E164" s="152" t="s">
        <v>255</v>
      </c>
      <c r="F164" s="223" t="s">
        <v>256</v>
      </c>
      <c r="G164" s="224"/>
      <c r="H164" s="224"/>
      <c r="I164" s="224"/>
      <c r="J164" s="153" t="s">
        <v>200</v>
      </c>
      <c r="K164" s="154">
        <v>1</v>
      </c>
      <c r="L164" s="225">
        <v>0</v>
      </c>
      <c r="M164" s="224"/>
      <c r="N164" s="226">
        <f t="shared" si="25"/>
        <v>0</v>
      </c>
      <c r="O164" s="224"/>
      <c r="P164" s="224"/>
      <c r="Q164" s="224"/>
      <c r="R164" s="123"/>
      <c r="T164" s="155" t="s">
        <v>21</v>
      </c>
      <c r="U164" s="39" t="s">
        <v>47</v>
      </c>
      <c r="V164" s="31"/>
      <c r="W164" s="156">
        <f t="shared" si="26"/>
        <v>0</v>
      </c>
      <c r="X164" s="156">
        <v>0.077</v>
      </c>
      <c r="Y164" s="156">
        <f t="shared" si="27"/>
        <v>0.077</v>
      </c>
      <c r="Z164" s="156">
        <v>0.324</v>
      </c>
      <c r="AA164" s="157">
        <f t="shared" si="28"/>
        <v>0.324</v>
      </c>
      <c r="AR164" s="13" t="s">
        <v>205</v>
      </c>
      <c r="AT164" s="13" t="s">
        <v>144</v>
      </c>
      <c r="AU164" s="13" t="s">
        <v>122</v>
      </c>
      <c r="AY164" s="13" t="s">
        <v>143</v>
      </c>
      <c r="BE164" s="96">
        <f t="shared" si="29"/>
        <v>0</v>
      </c>
      <c r="BF164" s="96">
        <f t="shared" si="30"/>
        <v>0</v>
      </c>
      <c r="BG164" s="96">
        <f t="shared" si="31"/>
        <v>0</v>
      </c>
      <c r="BH164" s="96">
        <f t="shared" si="32"/>
        <v>0</v>
      </c>
      <c r="BI164" s="96">
        <f t="shared" si="33"/>
        <v>0</v>
      </c>
      <c r="BJ164" s="13" t="s">
        <v>122</v>
      </c>
      <c r="BK164" s="96">
        <f t="shared" si="34"/>
        <v>0</v>
      </c>
      <c r="BL164" s="13" t="s">
        <v>205</v>
      </c>
      <c r="BM164" s="13" t="s">
        <v>257</v>
      </c>
    </row>
    <row r="165" spans="2:65" s="1" customFormat="1" ht="31.5" customHeight="1">
      <c r="B165" s="121"/>
      <c r="C165" s="151" t="s">
        <v>258</v>
      </c>
      <c r="D165" s="151" t="s">
        <v>144</v>
      </c>
      <c r="E165" s="152" t="s">
        <v>259</v>
      </c>
      <c r="F165" s="223" t="s">
        <v>260</v>
      </c>
      <c r="G165" s="224"/>
      <c r="H165" s="224"/>
      <c r="I165" s="224"/>
      <c r="J165" s="153" t="s">
        <v>208</v>
      </c>
      <c r="K165" s="154">
        <v>0.278</v>
      </c>
      <c r="L165" s="225">
        <v>0</v>
      </c>
      <c r="M165" s="224"/>
      <c r="N165" s="226">
        <f t="shared" si="25"/>
        <v>0</v>
      </c>
      <c r="O165" s="224"/>
      <c r="P165" s="224"/>
      <c r="Q165" s="224"/>
      <c r="R165" s="123"/>
      <c r="T165" s="155" t="s">
        <v>21</v>
      </c>
      <c r="U165" s="39" t="s">
        <v>47</v>
      </c>
      <c r="V165" s="31"/>
      <c r="W165" s="156">
        <f t="shared" si="26"/>
        <v>0</v>
      </c>
      <c r="X165" s="156">
        <v>0</v>
      </c>
      <c r="Y165" s="156">
        <f t="shared" si="27"/>
        <v>0</v>
      </c>
      <c r="Z165" s="156">
        <v>0</v>
      </c>
      <c r="AA165" s="157">
        <f t="shared" si="28"/>
        <v>0</v>
      </c>
      <c r="AR165" s="13" t="s">
        <v>205</v>
      </c>
      <c r="AT165" s="13" t="s">
        <v>144</v>
      </c>
      <c r="AU165" s="13" t="s">
        <v>122</v>
      </c>
      <c r="AY165" s="13" t="s">
        <v>143</v>
      </c>
      <c r="BE165" s="96">
        <f t="shared" si="29"/>
        <v>0</v>
      </c>
      <c r="BF165" s="96">
        <f t="shared" si="30"/>
        <v>0</v>
      </c>
      <c r="BG165" s="96">
        <f t="shared" si="31"/>
        <v>0</v>
      </c>
      <c r="BH165" s="96">
        <f t="shared" si="32"/>
        <v>0</v>
      </c>
      <c r="BI165" s="96">
        <f t="shared" si="33"/>
        <v>0</v>
      </c>
      <c r="BJ165" s="13" t="s">
        <v>122</v>
      </c>
      <c r="BK165" s="96">
        <f t="shared" si="34"/>
        <v>0</v>
      </c>
      <c r="BL165" s="13" t="s">
        <v>205</v>
      </c>
      <c r="BM165" s="13" t="s">
        <v>261</v>
      </c>
    </row>
    <row r="166" spans="2:63" s="9" customFormat="1" ht="29.25" customHeight="1">
      <c r="B166" s="140"/>
      <c r="C166" s="141"/>
      <c r="D166" s="150" t="s">
        <v>114</v>
      </c>
      <c r="E166" s="150"/>
      <c r="F166" s="150"/>
      <c r="G166" s="150"/>
      <c r="H166" s="150"/>
      <c r="I166" s="150"/>
      <c r="J166" s="150"/>
      <c r="K166" s="150"/>
      <c r="L166" s="150"/>
      <c r="M166" s="150"/>
      <c r="N166" s="236">
        <f>BK166</f>
        <v>0</v>
      </c>
      <c r="O166" s="237"/>
      <c r="P166" s="237"/>
      <c r="Q166" s="237"/>
      <c r="R166" s="143"/>
      <c r="T166" s="144"/>
      <c r="U166" s="141"/>
      <c r="V166" s="141"/>
      <c r="W166" s="145">
        <f>SUM(W167:W169)</f>
        <v>0</v>
      </c>
      <c r="X166" s="141"/>
      <c r="Y166" s="145">
        <f>SUM(Y167:Y169)</f>
        <v>0.08527000000000001</v>
      </c>
      <c r="Z166" s="141"/>
      <c r="AA166" s="146">
        <f>SUM(AA167:AA169)</f>
        <v>0.3825</v>
      </c>
      <c r="AR166" s="147" t="s">
        <v>122</v>
      </c>
      <c r="AT166" s="148" t="s">
        <v>79</v>
      </c>
      <c r="AU166" s="148" t="s">
        <v>23</v>
      </c>
      <c r="AY166" s="147" t="s">
        <v>143</v>
      </c>
      <c r="BK166" s="149">
        <f>SUM(BK167:BK169)</f>
        <v>0</v>
      </c>
    </row>
    <row r="167" spans="2:65" s="1" customFormat="1" ht="31.5" customHeight="1">
      <c r="B167" s="121"/>
      <c r="C167" s="151" t="s">
        <v>262</v>
      </c>
      <c r="D167" s="151" t="s">
        <v>144</v>
      </c>
      <c r="E167" s="152" t="s">
        <v>263</v>
      </c>
      <c r="F167" s="223" t="s">
        <v>264</v>
      </c>
      <c r="G167" s="224"/>
      <c r="H167" s="224"/>
      <c r="I167" s="224"/>
      <c r="J167" s="153" t="s">
        <v>147</v>
      </c>
      <c r="K167" s="154">
        <v>4.5</v>
      </c>
      <c r="L167" s="225">
        <v>0</v>
      </c>
      <c r="M167" s="224"/>
      <c r="N167" s="226">
        <f>ROUND(L167*K167,2)</f>
        <v>0</v>
      </c>
      <c r="O167" s="224"/>
      <c r="P167" s="224"/>
      <c r="Q167" s="224"/>
      <c r="R167" s="123"/>
      <c r="T167" s="155" t="s">
        <v>21</v>
      </c>
      <c r="U167" s="39" t="s">
        <v>47</v>
      </c>
      <c r="V167" s="31"/>
      <c r="W167" s="156">
        <f>V167*K167</f>
        <v>0</v>
      </c>
      <c r="X167" s="156">
        <v>6E-05</v>
      </c>
      <c r="Y167" s="156">
        <f>X167*K167</f>
        <v>0.00027</v>
      </c>
      <c r="Z167" s="156">
        <v>0.085</v>
      </c>
      <c r="AA167" s="157">
        <f>Z167*K167</f>
        <v>0.3825</v>
      </c>
      <c r="AR167" s="13" t="s">
        <v>205</v>
      </c>
      <c r="AT167" s="13" t="s">
        <v>144</v>
      </c>
      <c r="AU167" s="13" t="s">
        <v>122</v>
      </c>
      <c r="AY167" s="13" t="s">
        <v>143</v>
      </c>
      <c r="BE167" s="96">
        <f>IF(U167="základní",N167,0)</f>
        <v>0</v>
      </c>
      <c r="BF167" s="96">
        <f>IF(U167="snížená",N167,0)</f>
        <v>0</v>
      </c>
      <c r="BG167" s="96">
        <f>IF(U167="zákl. přenesená",N167,0)</f>
        <v>0</v>
      </c>
      <c r="BH167" s="96">
        <f>IF(U167="sníž. přenesená",N167,0)</f>
        <v>0</v>
      </c>
      <c r="BI167" s="96">
        <f>IF(U167="nulová",N167,0)</f>
        <v>0</v>
      </c>
      <c r="BJ167" s="13" t="s">
        <v>122</v>
      </c>
      <c r="BK167" s="96">
        <f>ROUND(L167*K167,2)</f>
        <v>0</v>
      </c>
      <c r="BL167" s="13" t="s">
        <v>205</v>
      </c>
      <c r="BM167" s="13" t="s">
        <v>265</v>
      </c>
    </row>
    <row r="168" spans="2:65" s="1" customFormat="1" ht="22.5" customHeight="1">
      <c r="B168" s="121"/>
      <c r="C168" s="158" t="s">
        <v>266</v>
      </c>
      <c r="D168" s="158" t="s">
        <v>166</v>
      </c>
      <c r="E168" s="159" t="s">
        <v>267</v>
      </c>
      <c r="F168" s="227" t="s">
        <v>268</v>
      </c>
      <c r="G168" s="228"/>
      <c r="H168" s="228"/>
      <c r="I168" s="228"/>
      <c r="J168" s="160" t="s">
        <v>200</v>
      </c>
      <c r="K168" s="161">
        <v>1</v>
      </c>
      <c r="L168" s="229">
        <v>0</v>
      </c>
      <c r="M168" s="228"/>
      <c r="N168" s="230">
        <f>ROUND(L168*K168,2)</f>
        <v>0</v>
      </c>
      <c r="O168" s="224"/>
      <c r="P168" s="224"/>
      <c r="Q168" s="224"/>
      <c r="R168" s="123"/>
      <c r="T168" s="155" t="s">
        <v>21</v>
      </c>
      <c r="U168" s="39" t="s">
        <v>47</v>
      </c>
      <c r="V168" s="31"/>
      <c r="W168" s="156">
        <f>V168*K168</f>
        <v>0</v>
      </c>
      <c r="X168" s="156">
        <v>0.085</v>
      </c>
      <c r="Y168" s="156">
        <f>X168*K168</f>
        <v>0.085</v>
      </c>
      <c r="Z168" s="156">
        <v>0</v>
      </c>
      <c r="AA168" s="157">
        <f>Z168*K168</f>
        <v>0</v>
      </c>
      <c r="AR168" s="13" t="s">
        <v>232</v>
      </c>
      <c r="AT168" s="13" t="s">
        <v>166</v>
      </c>
      <c r="AU168" s="13" t="s">
        <v>122</v>
      </c>
      <c r="AY168" s="13" t="s">
        <v>143</v>
      </c>
      <c r="BE168" s="96">
        <f>IF(U168="základní",N168,0)</f>
        <v>0</v>
      </c>
      <c r="BF168" s="96">
        <f>IF(U168="snížená",N168,0)</f>
        <v>0</v>
      </c>
      <c r="BG168" s="96">
        <f>IF(U168="zákl. přenesená",N168,0)</f>
        <v>0</v>
      </c>
      <c r="BH168" s="96">
        <f>IF(U168="sníž. přenesená",N168,0)</f>
        <v>0</v>
      </c>
      <c r="BI168" s="96">
        <f>IF(U168="nulová",N168,0)</f>
        <v>0</v>
      </c>
      <c r="BJ168" s="13" t="s">
        <v>122</v>
      </c>
      <c r="BK168" s="96">
        <f>ROUND(L168*K168,2)</f>
        <v>0</v>
      </c>
      <c r="BL168" s="13" t="s">
        <v>205</v>
      </c>
      <c r="BM168" s="13" t="s">
        <v>269</v>
      </c>
    </row>
    <row r="169" spans="2:65" s="1" customFormat="1" ht="31.5" customHeight="1">
      <c r="B169" s="121"/>
      <c r="C169" s="151" t="s">
        <v>232</v>
      </c>
      <c r="D169" s="151" t="s">
        <v>144</v>
      </c>
      <c r="E169" s="152" t="s">
        <v>270</v>
      </c>
      <c r="F169" s="223" t="s">
        <v>271</v>
      </c>
      <c r="G169" s="224"/>
      <c r="H169" s="224"/>
      <c r="I169" s="224"/>
      <c r="J169" s="153" t="s">
        <v>208</v>
      </c>
      <c r="K169" s="154">
        <v>0.085</v>
      </c>
      <c r="L169" s="225">
        <v>0</v>
      </c>
      <c r="M169" s="224"/>
      <c r="N169" s="226">
        <f>ROUND(L169*K169,2)</f>
        <v>0</v>
      </c>
      <c r="O169" s="224"/>
      <c r="P169" s="224"/>
      <c r="Q169" s="224"/>
      <c r="R169" s="123"/>
      <c r="T169" s="155" t="s">
        <v>21</v>
      </c>
      <c r="U169" s="39" t="s">
        <v>47</v>
      </c>
      <c r="V169" s="31"/>
      <c r="W169" s="156">
        <f>V169*K169</f>
        <v>0</v>
      </c>
      <c r="X169" s="156">
        <v>0</v>
      </c>
      <c r="Y169" s="156">
        <f>X169*K169</f>
        <v>0</v>
      </c>
      <c r="Z169" s="156">
        <v>0</v>
      </c>
      <c r="AA169" s="157">
        <f>Z169*K169</f>
        <v>0</v>
      </c>
      <c r="AR169" s="13" t="s">
        <v>205</v>
      </c>
      <c r="AT169" s="13" t="s">
        <v>144</v>
      </c>
      <c r="AU169" s="13" t="s">
        <v>122</v>
      </c>
      <c r="AY169" s="13" t="s">
        <v>143</v>
      </c>
      <c r="BE169" s="96">
        <f>IF(U169="základní",N169,0)</f>
        <v>0</v>
      </c>
      <c r="BF169" s="96">
        <f>IF(U169="snížená",N169,0)</f>
        <v>0</v>
      </c>
      <c r="BG169" s="96">
        <f>IF(U169="zákl. přenesená",N169,0)</f>
        <v>0</v>
      </c>
      <c r="BH169" s="96">
        <f>IF(U169="sníž. přenesená",N169,0)</f>
        <v>0</v>
      </c>
      <c r="BI169" s="96">
        <f>IF(U169="nulová",N169,0)</f>
        <v>0</v>
      </c>
      <c r="BJ169" s="13" t="s">
        <v>122</v>
      </c>
      <c r="BK169" s="96">
        <f>ROUND(L169*K169,2)</f>
        <v>0</v>
      </c>
      <c r="BL169" s="13" t="s">
        <v>205</v>
      </c>
      <c r="BM169" s="13" t="s">
        <v>272</v>
      </c>
    </row>
    <row r="170" spans="2:63" s="9" customFormat="1" ht="29.25" customHeight="1">
      <c r="B170" s="140"/>
      <c r="C170" s="141"/>
      <c r="D170" s="150" t="s">
        <v>115</v>
      </c>
      <c r="E170" s="150"/>
      <c r="F170" s="150"/>
      <c r="G170" s="150"/>
      <c r="H170" s="150"/>
      <c r="I170" s="150"/>
      <c r="J170" s="150"/>
      <c r="K170" s="150"/>
      <c r="L170" s="150"/>
      <c r="M170" s="150"/>
      <c r="N170" s="236">
        <f>BK170</f>
        <v>0</v>
      </c>
      <c r="O170" s="237"/>
      <c r="P170" s="237"/>
      <c r="Q170" s="237"/>
      <c r="R170" s="143"/>
      <c r="T170" s="144"/>
      <c r="U170" s="141"/>
      <c r="V170" s="141"/>
      <c r="W170" s="145">
        <f>SUM(W171:W180)</f>
        <v>0</v>
      </c>
      <c r="X170" s="141"/>
      <c r="Y170" s="145">
        <f>SUM(Y171:Y180)</f>
        <v>0.22961220000000002</v>
      </c>
      <c r="Z170" s="141"/>
      <c r="AA170" s="146">
        <f>SUM(AA171:AA180)</f>
        <v>0</v>
      </c>
      <c r="AR170" s="147" t="s">
        <v>122</v>
      </c>
      <c r="AT170" s="148" t="s">
        <v>79</v>
      </c>
      <c r="AU170" s="148" t="s">
        <v>23</v>
      </c>
      <c r="AY170" s="147" t="s">
        <v>143</v>
      </c>
      <c r="BK170" s="149">
        <f>SUM(BK171:BK180)</f>
        <v>0</v>
      </c>
    </row>
    <row r="171" spans="2:65" s="1" customFormat="1" ht="31.5" customHeight="1">
      <c r="B171" s="121"/>
      <c r="C171" s="151" t="s">
        <v>273</v>
      </c>
      <c r="D171" s="151" t="s">
        <v>144</v>
      </c>
      <c r="E171" s="152" t="s">
        <v>274</v>
      </c>
      <c r="F171" s="223" t="s">
        <v>275</v>
      </c>
      <c r="G171" s="224"/>
      <c r="H171" s="224"/>
      <c r="I171" s="224"/>
      <c r="J171" s="153" t="s">
        <v>147</v>
      </c>
      <c r="K171" s="154">
        <v>246.29</v>
      </c>
      <c r="L171" s="225">
        <v>0</v>
      </c>
      <c r="M171" s="224"/>
      <c r="N171" s="226">
        <f aca="true" t="shared" si="35" ref="N171:N180">ROUND(L171*K171,2)</f>
        <v>0</v>
      </c>
      <c r="O171" s="224"/>
      <c r="P171" s="224"/>
      <c r="Q171" s="224"/>
      <c r="R171" s="123"/>
      <c r="T171" s="155" t="s">
        <v>21</v>
      </c>
      <c r="U171" s="39" t="s">
        <v>47</v>
      </c>
      <c r="V171" s="31"/>
      <c r="W171" s="156">
        <f aca="true" t="shared" si="36" ref="W171:W180">V171*K171</f>
        <v>0</v>
      </c>
      <c r="X171" s="156">
        <v>0</v>
      </c>
      <c r="Y171" s="156">
        <f aca="true" t="shared" si="37" ref="Y171:Y180">X171*K171</f>
        <v>0</v>
      </c>
      <c r="Z171" s="156">
        <v>0</v>
      </c>
      <c r="AA171" s="157">
        <f aca="true" t="shared" si="38" ref="AA171:AA180">Z171*K171</f>
        <v>0</v>
      </c>
      <c r="AR171" s="13" t="s">
        <v>205</v>
      </c>
      <c r="AT171" s="13" t="s">
        <v>144</v>
      </c>
      <c r="AU171" s="13" t="s">
        <v>122</v>
      </c>
      <c r="AY171" s="13" t="s">
        <v>143</v>
      </c>
      <c r="BE171" s="96">
        <f aca="true" t="shared" si="39" ref="BE171:BE180">IF(U171="základní",N171,0)</f>
        <v>0</v>
      </c>
      <c r="BF171" s="96">
        <f aca="true" t="shared" si="40" ref="BF171:BF180">IF(U171="snížená",N171,0)</f>
        <v>0</v>
      </c>
      <c r="BG171" s="96">
        <f aca="true" t="shared" si="41" ref="BG171:BG180">IF(U171="zákl. přenesená",N171,0)</f>
        <v>0</v>
      </c>
      <c r="BH171" s="96">
        <f aca="true" t="shared" si="42" ref="BH171:BH180">IF(U171="sníž. přenesená",N171,0)</f>
        <v>0</v>
      </c>
      <c r="BI171" s="96">
        <f aca="true" t="shared" si="43" ref="BI171:BI180">IF(U171="nulová",N171,0)</f>
        <v>0</v>
      </c>
      <c r="BJ171" s="13" t="s">
        <v>122</v>
      </c>
      <c r="BK171" s="96">
        <f aca="true" t="shared" si="44" ref="BK171:BK180">ROUND(L171*K171,2)</f>
        <v>0</v>
      </c>
      <c r="BL171" s="13" t="s">
        <v>205</v>
      </c>
      <c r="BM171" s="13" t="s">
        <v>276</v>
      </c>
    </row>
    <row r="172" spans="2:65" s="1" customFormat="1" ht="44.25" customHeight="1">
      <c r="B172" s="121"/>
      <c r="C172" s="151" t="s">
        <v>277</v>
      </c>
      <c r="D172" s="151" t="s">
        <v>144</v>
      </c>
      <c r="E172" s="152" t="s">
        <v>278</v>
      </c>
      <c r="F172" s="223" t="s">
        <v>279</v>
      </c>
      <c r="G172" s="224"/>
      <c r="H172" s="224"/>
      <c r="I172" s="224"/>
      <c r="J172" s="153" t="s">
        <v>147</v>
      </c>
      <c r="K172" s="154">
        <v>75</v>
      </c>
      <c r="L172" s="225">
        <v>0</v>
      </c>
      <c r="M172" s="224"/>
      <c r="N172" s="226">
        <f t="shared" si="35"/>
        <v>0</v>
      </c>
      <c r="O172" s="224"/>
      <c r="P172" s="224"/>
      <c r="Q172" s="224"/>
      <c r="R172" s="123"/>
      <c r="T172" s="155" t="s">
        <v>21</v>
      </c>
      <c r="U172" s="39" t="s">
        <v>47</v>
      </c>
      <c r="V172" s="31"/>
      <c r="W172" s="156">
        <f t="shared" si="36"/>
        <v>0</v>
      </c>
      <c r="X172" s="156">
        <v>2E-05</v>
      </c>
      <c r="Y172" s="156">
        <f t="shared" si="37"/>
        <v>0.0015</v>
      </c>
      <c r="Z172" s="156">
        <v>0</v>
      </c>
      <c r="AA172" s="157">
        <f t="shared" si="38"/>
        <v>0</v>
      </c>
      <c r="AR172" s="13" t="s">
        <v>205</v>
      </c>
      <c r="AT172" s="13" t="s">
        <v>144</v>
      </c>
      <c r="AU172" s="13" t="s">
        <v>122</v>
      </c>
      <c r="AY172" s="13" t="s">
        <v>143</v>
      </c>
      <c r="BE172" s="96">
        <f t="shared" si="39"/>
        <v>0</v>
      </c>
      <c r="BF172" s="96">
        <f t="shared" si="40"/>
        <v>0</v>
      </c>
      <c r="BG172" s="96">
        <f t="shared" si="41"/>
        <v>0</v>
      </c>
      <c r="BH172" s="96">
        <f t="shared" si="42"/>
        <v>0</v>
      </c>
      <c r="BI172" s="96">
        <f t="shared" si="43"/>
        <v>0</v>
      </c>
      <c r="BJ172" s="13" t="s">
        <v>122</v>
      </c>
      <c r="BK172" s="96">
        <f t="shared" si="44"/>
        <v>0</v>
      </c>
      <c r="BL172" s="13" t="s">
        <v>205</v>
      </c>
      <c r="BM172" s="13" t="s">
        <v>280</v>
      </c>
    </row>
    <row r="173" spans="2:65" s="1" customFormat="1" ht="31.5" customHeight="1">
      <c r="B173" s="121"/>
      <c r="C173" s="151" t="s">
        <v>281</v>
      </c>
      <c r="D173" s="151" t="s">
        <v>144</v>
      </c>
      <c r="E173" s="152" t="s">
        <v>282</v>
      </c>
      <c r="F173" s="223" t="s">
        <v>283</v>
      </c>
      <c r="G173" s="224"/>
      <c r="H173" s="224"/>
      <c r="I173" s="224"/>
      <c r="J173" s="153" t="s">
        <v>147</v>
      </c>
      <c r="K173" s="154">
        <v>75</v>
      </c>
      <c r="L173" s="225">
        <v>0</v>
      </c>
      <c r="M173" s="224"/>
      <c r="N173" s="226">
        <f t="shared" si="35"/>
        <v>0</v>
      </c>
      <c r="O173" s="224"/>
      <c r="P173" s="224"/>
      <c r="Q173" s="224"/>
      <c r="R173" s="123"/>
      <c r="T173" s="155" t="s">
        <v>21</v>
      </c>
      <c r="U173" s="39" t="s">
        <v>47</v>
      </c>
      <c r="V173" s="31"/>
      <c r="W173" s="156">
        <f t="shared" si="36"/>
        <v>0</v>
      </c>
      <c r="X173" s="156">
        <v>0.00015</v>
      </c>
      <c r="Y173" s="156">
        <f t="shared" si="37"/>
        <v>0.01125</v>
      </c>
      <c r="Z173" s="156">
        <v>0</v>
      </c>
      <c r="AA173" s="157">
        <f t="shared" si="38"/>
        <v>0</v>
      </c>
      <c r="AR173" s="13" t="s">
        <v>205</v>
      </c>
      <c r="AT173" s="13" t="s">
        <v>144</v>
      </c>
      <c r="AU173" s="13" t="s">
        <v>122</v>
      </c>
      <c r="AY173" s="13" t="s">
        <v>143</v>
      </c>
      <c r="BE173" s="96">
        <f t="shared" si="39"/>
        <v>0</v>
      </c>
      <c r="BF173" s="96">
        <f t="shared" si="40"/>
        <v>0</v>
      </c>
      <c r="BG173" s="96">
        <f t="shared" si="41"/>
        <v>0</v>
      </c>
      <c r="BH173" s="96">
        <f t="shared" si="42"/>
        <v>0</v>
      </c>
      <c r="BI173" s="96">
        <f t="shared" si="43"/>
        <v>0</v>
      </c>
      <c r="BJ173" s="13" t="s">
        <v>122</v>
      </c>
      <c r="BK173" s="96">
        <f t="shared" si="44"/>
        <v>0</v>
      </c>
      <c r="BL173" s="13" t="s">
        <v>205</v>
      </c>
      <c r="BM173" s="13" t="s">
        <v>284</v>
      </c>
    </row>
    <row r="174" spans="2:65" s="1" customFormat="1" ht="31.5" customHeight="1">
      <c r="B174" s="121"/>
      <c r="C174" s="151" t="s">
        <v>285</v>
      </c>
      <c r="D174" s="151" t="s">
        <v>144</v>
      </c>
      <c r="E174" s="152" t="s">
        <v>286</v>
      </c>
      <c r="F174" s="223" t="s">
        <v>287</v>
      </c>
      <c r="G174" s="224"/>
      <c r="H174" s="224"/>
      <c r="I174" s="224"/>
      <c r="J174" s="153" t="s">
        <v>147</v>
      </c>
      <c r="K174" s="154">
        <v>75</v>
      </c>
      <c r="L174" s="225">
        <v>0</v>
      </c>
      <c r="M174" s="224"/>
      <c r="N174" s="226">
        <f t="shared" si="35"/>
        <v>0</v>
      </c>
      <c r="O174" s="224"/>
      <c r="P174" s="224"/>
      <c r="Q174" s="224"/>
      <c r="R174" s="123"/>
      <c r="T174" s="155" t="s">
        <v>21</v>
      </c>
      <c r="U174" s="39" t="s">
        <v>47</v>
      </c>
      <c r="V174" s="31"/>
      <c r="W174" s="156">
        <f t="shared" si="36"/>
        <v>0</v>
      </c>
      <c r="X174" s="156">
        <v>0.00012</v>
      </c>
      <c r="Y174" s="156">
        <f t="shared" si="37"/>
        <v>0.009000000000000001</v>
      </c>
      <c r="Z174" s="156">
        <v>0</v>
      </c>
      <c r="AA174" s="157">
        <f t="shared" si="38"/>
        <v>0</v>
      </c>
      <c r="AR174" s="13" t="s">
        <v>205</v>
      </c>
      <c r="AT174" s="13" t="s">
        <v>144</v>
      </c>
      <c r="AU174" s="13" t="s">
        <v>122</v>
      </c>
      <c r="AY174" s="13" t="s">
        <v>143</v>
      </c>
      <c r="BE174" s="96">
        <f t="shared" si="39"/>
        <v>0</v>
      </c>
      <c r="BF174" s="96">
        <f t="shared" si="40"/>
        <v>0</v>
      </c>
      <c r="BG174" s="96">
        <f t="shared" si="41"/>
        <v>0</v>
      </c>
      <c r="BH174" s="96">
        <f t="shared" si="42"/>
        <v>0</v>
      </c>
      <c r="BI174" s="96">
        <f t="shared" si="43"/>
        <v>0</v>
      </c>
      <c r="BJ174" s="13" t="s">
        <v>122</v>
      </c>
      <c r="BK174" s="96">
        <f t="shared" si="44"/>
        <v>0</v>
      </c>
      <c r="BL174" s="13" t="s">
        <v>205</v>
      </c>
      <c r="BM174" s="13" t="s">
        <v>288</v>
      </c>
    </row>
    <row r="175" spans="2:65" s="1" customFormat="1" ht="31.5" customHeight="1">
      <c r="B175" s="121"/>
      <c r="C175" s="151" t="s">
        <v>289</v>
      </c>
      <c r="D175" s="151" t="s">
        <v>144</v>
      </c>
      <c r="E175" s="152" t="s">
        <v>290</v>
      </c>
      <c r="F175" s="223" t="s">
        <v>291</v>
      </c>
      <c r="G175" s="224"/>
      <c r="H175" s="224"/>
      <c r="I175" s="224"/>
      <c r="J175" s="153" t="s">
        <v>147</v>
      </c>
      <c r="K175" s="154">
        <v>16.2</v>
      </c>
      <c r="L175" s="225">
        <v>0</v>
      </c>
      <c r="M175" s="224"/>
      <c r="N175" s="226">
        <f t="shared" si="35"/>
        <v>0</v>
      </c>
      <c r="O175" s="224"/>
      <c r="P175" s="224"/>
      <c r="Q175" s="224"/>
      <c r="R175" s="123"/>
      <c r="T175" s="155" t="s">
        <v>21</v>
      </c>
      <c r="U175" s="39" t="s">
        <v>47</v>
      </c>
      <c r="V175" s="31"/>
      <c r="W175" s="156">
        <f t="shared" si="36"/>
        <v>0</v>
      </c>
      <c r="X175" s="156">
        <v>0.00017</v>
      </c>
      <c r="Y175" s="156">
        <f t="shared" si="37"/>
        <v>0.002754</v>
      </c>
      <c r="Z175" s="156">
        <v>0</v>
      </c>
      <c r="AA175" s="157">
        <f t="shared" si="38"/>
        <v>0</v>
      </c>
      <c r="AR175" s="13" t="s">
        <v>205</v>
      </c>
      <c r="AT175" s="13" t="s">
        <v>144</v>
      </c>
      <c r="AU175" s="13" t="s">
        <v>122</v>
      </c>
      <c r="AY175" s="13" t="s">
        <v>143</v>
      </c>
      <c r="BE175" s="96">
        <f t="shared" si="39"/>
        <v>0</v>
      </c>
      <c r="BF175" s="96">
        <f t="shared" si="40"/>
        <v>0</v>
      </c>
      <c r="BG175" s="96">
        <f t="shared" si="41"/>
        <v>0</v>
      </c>
      <c r="BH175" s="96">
        <f t="shared" si="42"/>
        <v>0</v>
      </c>
      <c r="BI175" s="96">
        <f t="shared" si="43"/>
        <v>0</v>
      </c>
      <c r="BJ175" s="13" t="s">
        <v>122</v>
      </c>
      <c r="BK175" s="96">
        <f t="shared" si="44"/>
        <v>0</v>
      </c>
      <c r="BL175" s="13" t="s">
        <v>205</v>
      </c>
      <c r="BM175" s="13" t="s">
        <v>292</v>
      </c>
    </row>
    <row r="176" spans="2:65" s="1" customFormat="1" ht="31.5" customHeight="1">
      <c r="B176" s="121"/>
      <c r="C176" s="151" t="s">
        <v>293</v>
      </c>
      <c r="D176" s="151" t="s">
        <v>144</v>
      </c>
      <c r="E176" s="152" t="s">
        <v>294</v>
      </c>
      <c r="F176" s="223" t="s">
        <v>295</v>
      </c>
      <c r="G176" s="224"/>
      <c r="H176" s="224"/>
      <c r="I176" s="224"/>
      <c r="J176" s="153" t="s">
        <v>147</v>
      </c>
      <c r="K176" s="154">
        <v>16.2</v>
      </c>
      <c r="L176" s="225">
        <v>0</v>
      </c>
      <c r="M176" s="224"/>
      <c r="N176" s="226">
        <f t="shared" si="35"/>
        <v>0</v>
      </c>
      <c r="O176" s="224"/>
      <c r="P176" s="224"/>
      <c r="Q176" s="224"/>
      <c r="R176" s="123"/>
      <c r="T176" s="155" t="s">
        <v>21</v>
      </c>
      <c r="U176" s="39" t="s">
        <v>47</v>
      </c>
      <c r="V176" s="31"/>
      <c r="W176" s="156">
        <f t="shared" si="36"/>
        <v>0</v>
      </c>
      <c r="X176" s="156">
        <v>0.00017</v>
      </c>
      <c r="Y176" s="156">
        <f t="shared" si="37"/>
        <v>0.002754</v>
      </c>
      <c r="Z176" s="156">
        <v>0</v>
      </c>
      <c r="AA176" s="157">
        <f t="shared" si="38"/>
        <v>0</v>
      </c>
      <c r="AR176" s="13" t="s">
        <v>205</v>
      </c>
      <c r="AT176" s="13" t="s">
        <v>144</v>
      </c>
      <c r="AU176" s="13" t="s">
        <v>122</v>
      </c>
      <c r="AY176" s="13" t="s">
        <v>143</v>
      </c>
      <c r="BE176" s="96">
        <f t="shared" si="39"/>
        <v>0</v>
      </c>
      <c r="BF176" s="96">
        <f t="shared" si="40"/>
        <v>0</v>
      </c>
      <c r="BG176" s="96">
        <f t="shared" si="41"/>
        <v>0</v>
      </c>
      <c r="BH176" s="96">
        <f t="shared" si="42"/>
        <v>0</v>
      </c>
      <c r="BI176" s="96">
        <f t="shared" si="43"/>
        <v>0</v>
      </c>
      <c r="BJ176" s="13" t="s">
        <v>122</v>
      </c>
      <c r="BK176" s="96">
        <f t="shared" si="44"/>
        <v>0</v>
      </c>
      <c r="BL176" s="13" t="s">
        <v>205</v>
      </c>
      <c r="BM176" s="13" t="s">
        <v>296</v>
      </c>
    </row>
    <row r="177" spans="2:65" s="1" customFormat="1" ht="31.5" customHeight="1">
      <c r="B177" s="121"/>
      <c r="C177" s="151" t="s">
        <v>297</v>
      </c>
      <c r="D177" s="151" t="s">
        <v>144</v>
      </c>
      <c r="E177" s="152" t="s">
        <v>298</v>
      </c>
      <c r="F177" s="223" t="s">
        <v>299</v>
      </c>
      <c r="G177" s="224"/>
      <c r="H177" s="224"/>
      <c r="I177" s="224"/>
      <c r="J177" s="153" t="s">
        <v>147</v>
      </c>
      <c r="K177" s="154">
        <v>16.2</v>
      </c>
      <c r="L177" s="225">
        <v>0</v>
      </c>
      <c r="M177" s="224"/>
      <c r="N177" s="226">
        <f t="shared" si="35"/>
        <v>0</v>
      </c>
      <c r="O177" s="224"/>
      <c r="P177" s="224"/>
      <c r="Q177" s="224"/>
      <c r="R177" s="123"/>
      <c r="T177" s="155" t="s">
        <v>21</v>
      </c>
      <c r="U177" s="39" t="s">
        <v>47</v>
      </c>
      <c r="V177" s="31"/>
      <c r="W177" s="156">
        <f t="shared" si="36"/>
        <v>0</v>
      </c>
      <c r="X177" s="156">
        <v>0.00014</v>
      </c>
      <c r="Y177" s="156">
        <f t="shared" si="37"/>
        <v>0.0022679999999999996</v>
      </c>
      <c r="Z177" s="156">
        <v>0</v>
      </c>
      <c r="AA177" s="157">
        <f t="shared" si="38"/>
        <v>0</v>
      </c>
      <c r="AR177" s="13" t="s">
        <v>205</v>
      </c>
      <c r="AT177" s="13" t="s">
        <v>144</v>
      </c>
      <c r="AU177" s="13" t="s">
        <v>122</v>
      </c>
      <c r="AY177" s="13" t="s">
        <v>143</v>
      </c>
      <c r="BE177" s="96">
        <f t="shared" si="39"/>
        <v>0</v>
      </c>
      <c r="BF177" s="96">
        <f t="shared" si="40"/>
        <v>0</v>
      </c>
      <c r="BG177" s="96">
        <f t="shared" si="41"/>
        <v>0</v>
      </c>
      <c r="BH177" s="96">
        <f t="shared" si="42"/>
        <v>0</v>
      </c>
      <c r="BI177" s="96">
        <f t="shared" si="43"/>
        <v>0</v>
      </c>
      <c r="BJ177" s="13" t="s">
        <v>122</v>
      </c>
      <c r="BK177" s="96">
        <f t="shared" si="44"/>
        <v>0</v>
      </c>
      <c r="BL177" s="13" t="s">
        <v>205</v>
      </c>
      <c r="BM177" s="13" t="s">
        <v>300</v>
      </c>
    </row>
    <row r="178" spans="2:65" s="1" customFormat="1" ht="31.5" customHeight="1">
      <c r="B178" s="121"/>
      <c r="C178" s="151" t="s">
        <v>301</v>
      </c>
      <c r="D178" s="151" t="s">
        <v>144</v>
      </c>
      <c r="E178" s="152" t="s">
        <v>302</v>
      </c>
      <c r="F178" s="223" t="s">
        <v>303</v>
      </c>
      <c r="G178" s="224"/>
      <c r="H178" s="224"/>
      <c r="I178" s="224"/>
      <c r="J178" s="153" t="s">
        <v>147</v>
      </c>
      <c r="K178" s="154">
        <v>229.05</v>
      </c>
      <c r="L178" s="225">
        <v>0</v>
      </c>
      <c r="M178" s="224"/>
      <c r="N178" s="226">
        <f t="shared" si="35"/>
        <v>0</v>
      </c>
      <c r="O178" s="224"/>
      <c r="P178" s="224"/>
      <c r="Q178" s="224"/>
      <c r="R178" s="123"/>
      <c r="T178" s="155" t="s">
        <v>21</v>
      </c>
      <c r="U178" s="39" t="s">
        <v>47</v>
      </c>
      <c r="V178" s="31"/>
      <c r="W178" s="156">
        <f t="shared" si="36"/>
        <v>0</v>
      </c>
      <c r="X178" s="156">
        <v>0.00014</v>
      </c>
      <c r="Y178" s="156">
        <f t="shared" si="37"/>
        <v>0.032067</v>
      </c>
      <c r="Z178" s="156">
        <v>0</v>
      </c>
      <c r="AA178" s="157">
        <f t="shared" si="38"/>
        <v>0</v>
      </c>
      <c r="AR178" s="13" t="s">
        <v>205</v>
      </c>
      <c r="AT178" s="13" t="s">
        <v>144</v>
      </c>
      <c r="AU178" s="13" t="s">
        <v>122</v>
      </c>
      <c r="AY178" s="13" t="s">
        <v>143</v>
      </c>
      <c r="BE178" s="96">
        <f t="shared" si="39"/>
        <v>0</v>
      </c>
      <c r="BF178" s="96">
        <f t="shared" si="40"/>
        <v>0</v>
      </c>
      <c r="BG178" s="96">
        <f t="shared" si="41"/>
        <v>0</v>
      </c>
      <c r="BH178" s="96">
        <f t="shared" si="42"/>
        <v>0</v>
      </c>
      <c r="BI178" s="96">
        <f t="shared" si="43"/>
        <v>0</v>
      </c>
      <c r="BJ178" s="13" t="s">
        <v>122</v>
      </c>
      <c r="BK178" s="96">
        <f t="shared" si="44"/>
        <v>0</v>
      </c>
      <c r="BL178" s="13" t="s">
        <v>205</v>
      </c>
      <c r="BM178" s="13" t="s">
        <v>304</v>
      </c>
    </row>
    <row r="179" spans="2:65" s="1" customFormat="1" ht="31.5" customHeight="1">
      <c r="B179" s="121"/>
      <c r="C179" s="151" t="s">
        <v>305</v>
      </c>
      <c r="D179" s="151" t="s">
        <v>144</v>
      </c>
      <c r="E179" s="152" t="s">
        <v>306</v>
      </c>
      <c r="F179" s="223" t="s">
        <v>307</v>
      </c>
      <c r="G179" s="224"/>
      <c r="H179" s="224"/>
      <c r="I179" s="224"/>
      <c r="J179" s="153" t="s">
        <v>147</v>
      </c>
      <c r="K179" s="154">
        <v>229.05</v>
      </c>
      <c r="L179" s="225">
        <v>0</v>
      </c>
      <c r="M179" s="224"/>
      <c r="N179" s="226">
        <f t="shared" si="35"/>
        <v>0</v>
      </c>
      <c r="O179" s="224"/>
      <c r="P179" s="224"/>
      <c r="Q179" s="224"/>
      <c r="R179" s="123"/>
      <c r="T179" s="155" t="s">
        <v>21</v>
      </c>
      <c r="U179" s="39" t="s">
        <v>47</v>
      </c>
      <c r="V179" s="31"/>
      <c r="W179" s="156">
        <f t="shared" si="36"/>
        <v>0</v>
      </c>
      <c r="X179" s="156">
        <v>0.00072</v>
      </c>
      <c r="Y179" s="156">
        <f t="shared" si="37"/>
        <v>0.164916</v>
      </c>
      <c r="Z179" s="156">
        <v>0</v>
      </c>
      <c r="AA179" s="157">
        <f t="shared" si="38"/>
        <v>0</v>
      </c>
      <c r="AR179" s="13" t="s">
        <v>205</v>
      </c>
      <c r="AT179" s="13" t="s">
        <v>144</v>
      </c>
      <c r="AU179" s="13" t="s">
        <v>122</v>
      </c>
      <c r="AY179" s="13" t="s">
        <v>143</v>
      </c>
      <c r="BE179" s="96">
        <f t="shared" si="39"/>
        <v>0</v>
      </c>
      <c r="BF179" s="96">
        <f t="shared" si="40"/>
        <v>0</v>
      </c>
      <c r="BG179" s="96">
        <f t="shared" si="41"/>
        <v>0</v>
      </c>
      <c r="BH179" s="96">
        <f t="shared" si="42"/>
        <v>0</v>
      </c>
      <c r="BI179" s="96">
        <f t="shared" si="43"/>
        <v>0</v>
      </c>
      <c r="BJ179" s="13" t="s">
        <v>122</v>
      </c>
      <c r="BK179" s="96">
        <f t="shared" si="44"/>
        <v>0</v>
      </c>
      <c r="BL179" s="13" t="s">
        <v>205</v>
      </c>
      <c r="BM179" s="13" t="s">
        <v>308</v>
      </c>
    </row>
    <row r="180" spans="2:65" s="1" customFormat="1" ht="31.5" customHeight="1">
      <c r="B180" s="121"/>
      <c r="C180" s="151" t="s">
        <v>309</v>
      </c>
      <c r="D180" s="151" t="s">
        <v>144</v>
      </c>
      <c r="E180" s="152" t="s">
        <v>310</v>
      </c>
      <c r="F180" s="223" t="s">
        <v>311</v>
      </c>
      <c r="G180" s="224"/>
      <c r="H180" s="224"/>
      <c r="I180" s="224"/>
      <c r="J180" s="153" t="s">
        <v>147</v>
      </c>
      <c r="K180" s="154">
        <v>17.24</v>
      </c>
      <c r="L180" s="225">
        <v>0</v>
      </c>
      <c r="M180" s="224"/>
      <c r="N180" s="226">
        <f t="shared" si="35"/>
        <v>0</v>
      </c>
      <c r="O180" s="224"/>
      <c r="P180" s="224"/>
      <c r="Q180" s="224"/>
      <c r="R180" s="123"/>
      <c r="T180" s="155" t="s">
        <v>21</v>
      </c>
      <c r="U180" s="39" t="s">
        <v>47</v>
      </c>
      <c r="V180" s="31"/>
      <c r="W180" s="156">
        <f t="shared" si="36"/>
        <v>0</v>
      </c>
      <c r="X180" s="156">
        <v>0.00018</v>
      </c>
      <c r="Y180" s="156">
        <f t="shared" si="37"/>
        <v>0.0031032</v>
      </c>
      <c r="Z180" s="156">
        <v>0</v>
      </c>
      <c r="AA180" s="157">
        <f t="shared" si="38"/>
        <v>0</v>
      </c>
      <c r="AR180" s="13" t="s">
        <v>205</v>
      </c>
      <c r="AT180" s="13" t="s">
        <v>144</v>
      </c>
      <c r="AU180" s="13" t="s">
        <v>122</v>
      </c>
      <c r="AY180" s="13" t="s">
        <v>143</v>
      </c>
      <c r="BE180" s="96">
        <f t="shared" si="39"/>
        <v>0</v>
      </c>
      <c r="BF180" s="96">
        <f t="shared" si="40"/>
        <v>0</v>
      </c>
      <c r="BG180" s="96">
        <f t="shared" si="41"/>
        <v>0</v>
      </c>
      <c r="BH180" s="96">
        <f t="shared" si="42"/>
        <v>0</v>
      </c>
      <c r="BI180" s="96">
        <f t="shared" si="43"/>
        <v>0</v>
      </c>
      <c r="BJ180" s="13" t="s">
        <v>122</v>
      </c>
      <c r="BK180" s="96">
        <f t="shared" si="44"/>
        <v>0</v>
      </c>
      <c r="BL180" s="13" t="s">
        <v>205</v>
      </c>
      <c r="BM180" s="13" t="s">
        <v>312</v>
      </c>
    </row>
    <row r="181" spans="2:63" s="9" customFormat="1" ht="29.25" customHeight="1">
      <c r="B181" s="140"/>
      <c r="C181" s="141"/>
      <c r="D181" s="150" t="s">
        <v>116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236">
        <f>BK181</f>
        <v>0</v>
      </c>
      <c r="O181" s="237"/>
      <c r="P181" s="237"/>
      <c r="Q181" s="237"/>
      <c r="R181" s="143"/>
      <c r="T181" s="144"/>
      <c r="U181" s="141"/>
      <c r="V181" s="141"/>
      <c r="W181" s="145">
        <f>SUM(W182:W185)</f>
        <v>0</v>
      </c>
      <c r="X181" s="141"/>
      <c r="Y181" s="145">
        <f>SUM(Y182:Y185)</f>
        <v>0.7139340000000001</v>
      </c>
      <c r="Z181" s="141"/>
      <c r="AA181" s="146">
        <f>SUM(AA182:AA185)</f>
        <v>0.48960000000000004</v>
      </c>
      <c r="AR181" s="147" t="s">
        <v>122</v>
      </c>
      <c r="AT181" s="148" t="s">
        <v>79</v>
      </c>
      <c r="AU181" s="148" t="s">
        <v>23</v>
      </c>
      <c r="AY181" s="147" t="s">
        <v>143</v>
      </c>
      <c r="BK181" s="149">
        <f>SUM(BK182:BK185)</f>
        <v>0</v>
      </c>
    </row>
    <row r="182" spans="2:65" s="1" customFormat="1" ht="22.5" customHeight="1">
      <c r="B182" s="121"/>
      <c r="C182" s="151" t="s">
        <v>313</v>
      </c>
      <c r="D182" s="151" t="s">
        <v>144</v>
      </c>
      <c r="E182" s="152" t="s">
        <v>314</v>
      </c>
      <c r="F182" s="223" t="s">
        <v>315</v>
      </c>
      <c r="G182" s="224"/>
      <c r="H182" s="224"/>
      <c r="I182" s="224"/>
      <c r="J182" s="153" t="s">
        <v>147</v>
      </c>
      <c r="K182" s="154">
        <v>28.8</v>
      </c>
      <c r="L182" s="225">
        <v>0</v>
      </c>
      <c r="M182" s="224"/>
      <c r="N182" s="226">
        <f>ROUND(L182*K182,2)</f>
        <v>0</v>
      </c>
      <c r="O182" s="224"/>
      <c r="P182" s="224"/>
      <c r="Q182" s="224"/>
      <c r="R182" s="123"/>
      <c r="T182" s="155" t="s">
        <v>21</v>
      </c>
      <c r="U182" s="39" t="s">
        <v>47</v>
      </c>
      <c r="V182" s="31"/>
      <c r="W182" s="156">
        <f>V182*K182</f>
        <v>0</v>
      </c>
      <c r="X182" s="156">
        <v>0</v>
      </c>
      <c r="Y182" s="156">
        <f>X182*K182</f>
        <v>0</v>
      </c>
      <c r="Z182" s="156">
        <v>0.017</v>
      </c>
      <c r="AA182" s="157">
        <f>Z182*K182</f>
        <v>0.48960000000000004</v>
      </c>
      <c r="AR182" s="13" t="s">
        <v>205</v>
      </c>
      <c r="AT182" s="13" t="s">
        <v>144</v>
      </c>
      <c r="AU182" s="13" t="s">
        <v>122</v>
      </c>
      <c r="AY182" s="13" t="s">
        <v>143</v>
      </c>
      <c r="BE182" s="96">
        <f>IF(U182="základní",N182,0)</f>
        <v>0</v>
      </c>
      <c r="BF182" s="96">
        <f>IF(U182="snížená",N182,0)</f>
        <v>0</v>
      </c>
      <c r="BG182" s="96">
        <f>IF(U182="zákl. přenesená",N182,0)</f>
        <v>0</v>
      </c>
      <c r="BH182" s="96">
        <f>IF(U182="sníž. přenesená",N182,0)</f>
        <v>0</v>
      </c>
      <c r="BI182" s="96">
        <f>IF(U182="nulová",N182,0)</f>
        <v>0</v>
      </c>
      <c r="BJ182" s="13" t="s">
        <v>122</v>
      </c>
      <c r="BK182" s="96">
        <f>ROUND(L182*K182,2)</f>
        <v>0</v>
      </c>
      <c r="BL182" s="13" t="s">
        <v>205</v>
      </c>
      <c r="BM182" s="13" t="s">
        <v>316</v>
      </c>
    </row>
    <row r="183" spans="2:65" s="1" customFormat="1" ht="31.5" customHeight="1">
      <c r="B183" s="121"/>
      <c r="C183" s="151" t="s">
        <v>317</v>
      </c>
      <c r="D183" s="151" t="s">
        <v>144</v>
      </c>
      <c r="E183" s="152" t="s">
        <v>318</v>
      </c>
      <c r="F183" s="223" t="s">
        <v>319</v>
      </c>
      <c r="G183" s="224"/>
      <c r="H183" s="224"/>
      <c r="I183" s="224"/>
      <c r="J183" s="153" t="s">
        <v>147</v>
      </c>
      <c r="K183" s="154">
        <v>28.8</v>
      </c>
      <c r="L183" s="225">
        <v>0</v>
      </c>
      <c r="M183" s="224"/>
      <c r="N183" s="226">
        <f>ROUND(L183*K183,2)</f>
        <v>0</v>
      </c>
      <c r="O183" s="224"/>
      <c r="P183" s="224"/>
      <c r="Q183" s="224"/>
      <c r="R183" s="123"/>
      <c r="T183" s="155" t="s">
        <v>21</v>
      </c>
      <c r="U183" s="39" t="s">
        <v>47</v>
      </c>
      <c r="V183" s="31"/>
      <c r="W183" s="156">
        <f>V183*K183</f>
        <v>0</v>
      </c>
      <c r="X183" s="156">
        <v>0.02153</v>
      </c>
      <c r="Y183" s="156">
        <f>X183*K183</f>
        <v>0.6200640000000001</v>
      </c>
      <c r="Z183" s="156">
        <v>0</v>
      </c>
      <c r="AA183" s="157">
        <f>Z183*K183</f>
        <v>0</v>
      </c>
      <c r="AR183" s="13" t="s">
        <v>205</v>
      </c>
      <c r="AT183" s="13" t="s">
        <v>144</v>
      </c>
      <c r="AU183" s="13" t="s">
        <v>122</v>
      </c>
      <c r="AY183" s="13" t="s">
        <v>143</v>
      </c>
      <c r="BE183" s="96">
        <f>IF(U183="základní",N183,0)</f>
        <v>0</v>
      </c>
      <c r="BF183" s="96">
        <f>IF(U183="snížená",N183,0)</f>
        <v>0</v>
      </c>
      <c r="BG183" s="96">
        <f>IF(U183="zákl. přenesená",N183,0)</f>
        <v>0</v>
      </c>
      <c r="BH183" s="96">
        <f>IF(U183="sníž. přenesená",N183,0)</f>
        <v>0</v>
      </c>
      <c r="BI183" s="96">
        <f>IF(U183="nulová",N183,0)</f>
        <v>0</v>
      </c>
      <c r="BJ183" s="13" t="s">
        <v>122</v>
      </c>
      <c r="BK183" s="96">
        <f>ROUND(L183*K183,2)</f>
        <v>0</v>
      </c>
      <c r="BL183" s="13" t="s">
        <v>205</v>
      </c>
      <c r="BM183" s="13" t="s">
        <v>320</v>
      </c>
    </row>
    <row r="184" spans="2:65" s="1" customFormat="1" ht="44.25" customHeight="1">
      <c r="B184" s="121"/>
      <c r="C184" s="151" t="s">
        <v>321</v>
      </c>
      <c r="D184" s="151" t="s">
        <v>144</v>
      </c>
      <c r="E184" s="152" t="s">
        <v>322</v>
      </c>
      <c r="F184" s="223" t="s">
        <v>323</v>
      </c>
      <c r="G184" s="224"/>
      <c r="H184" s="224"/>
      <c r="I184" s="224"/>
      <c r="J184" s="153" t="s">
        <v>147</v>
      </c>
      <c r="K184" s="154">
        <v>4.5</v>
      </c>
      <c r="L184" s="225">
        <v>0</v>
      </c>
      <c r="M184" s="224"/>
      <c r="N184" s="226">
        <f>ROUND(L184*K184,2)</f>
        <v>0</v>
      </c>
      <c r="O184" s="224"/>
      <c r="P184" s="224"/>
      <c r="Q184" s="224"/>
      <c r="R184" s="123"/>
      <c r="T184" s="155" t="s">
        <v>21</v>
      </c>
      <c r="U184" s="39" t="s">
        <v>47</v>
      </c>
      <c r="V184" s="31"/>
      <c r="W184" s="156">
        <f>V184*K184</f>
        <v>0</v>
      </c>
      <c r="X184" s="156">
        <v>0.02086</v>
      </c>
      <c r="Y184" s="156">
        <f>X184*K184</f>
        <v>0.09387</v>
      </c>
      <c r="Z184" s="156">
        <v>0</v>
      </c>
      <c r="AA184" s="157">
        <f>Z184*K184</f>
        <v>0</v>
      </c>
      <c r="AR184" s="13" t="s">
        <v>205</v>
      </c>
      <c r="AT184" s="13" t="s">
        <v>144</v>
      </c>
      <c r="AU184" s="13" t="s">
        <v>122</v>
      </c>
      <c r="AY184" s="13" t="s">
        <v>143</v>
      </c>
      <c r="BE184" s="96">
        <f>IF(U184="základní",N184,0)</f>
        <v>0</v>
      </c>
      <c r="BF184" s="96">
        <f>IF(U184="snížená",N184,0)</f>
        <v>0</v>
      </c>
      <c r="BG184" s="96">
        <f>IF(U184="zákl. přenesená",N184,0)</f>
        <v>0</v>
      </c>
      <c r="BH184" s="96">
        <f>IF(U184="sníž. přenesená",N184,0)</f>
        <v>0</v>
      </c>
      <c r="BI184" s="96">
        <f>IF(U184="nulová",N184,0)</f>
        <v>0</v>
      </c>
      <c r="BJ184" s="13" t="s">
        <v>122</v>
      </c>
      <c r="BK184" s="96">
        <f>ROUND(L184*K184,2)</f>
        <v>0</v>
      </c>
      <c r="BL184" s="13" t="s">
        <v>205</v>
      </c>
      <c r="BM184" s="13" t="s">
        <v>324</v>
      </c>
    </row>
    <row r="185" spans="2:65" s="1" customFormat="1" ht="31.5" customHeight="1">
      <c r="B185" s="121"/>
      <c r="C185" s="151" t="s">
        <v>325</v>
      </c>
      <c r="D185" s="151" t="s">
        <v>144</v>
      </c>
      <c r="E185" s="152" t="s">
        <v>326</v>
      </c>
      <c r="F185" s="223" t="s">
        <v>327</v>
      </c>
      <c r="G185" s="224"/>
      <c r="H185" s="224"/>
      <c r="I185" s="224"/>
      <c r="J185" s="153" t="s">
        <v>208</v>
      </c>
      <c r="K185" s="154">
        <v>0.714</v>
      </c>
      <c r="L185" s="225">
        <v>0</v>
      </c>
      <c r="M185" s="224"/>
      <c r="N185" s="226">
        <f>ROUND(L185*K185,2)</f>
        <v>0</v>
      </c>
      <c r="O185" s="224"/>
      <c r="P185" s="224"/>
      <c r="Q185" s="224"/>
      <c r="R185" s="123"/>
      <c r="T185" s="155" t="s">
        <v>21</v>
      </c>
      <c r="U185" s="39" t="s">
        <v>47</v>
      </c>
      <c r="V185" s="31"/>
      <c r="W185" s="156">
        <f>V185*K185</f>
        <v>0</v>
      </c>
      <c r="X185" s="156">
        <v>0</v>
      </c>
      <c r="Y185" s="156">
        <f>X185*K185</f>
        <v>0</v>
      </c>
      <c r="Z185" s="156">
        <v>0</v>
      </c>
      <c r="AA185" s="157">
        <f>Z185*K185</f>
        <v>0</v>
      </c>
      <c r="AR185" s="13" t="s">
        <v>205</v>
      </c>
      <c r="AT185" s="13" t="s">
        <v>144</v>
      </c>
      <c r="AU185" s="13" t="s">
        <v>122</v>
      </c>
      <c r="AY185" s="13" t="s">
        <v>143</v>
      </c>
      <c r="BE185" s="96">
        <f>IF(U185="základní",N185,0)</f>
        <v>0</v>
      </c>
      <c r="BF185" s="96">
        <f>IF(U185="snížená",N185,0)</f>
        <v>0</v>
      </c>
      <c r="BG185" s="96">
        <f>IF(U185="zákl. přenesená",N185,0)</f>
        <v>0</v>
      </c>
      <c r="BH185" s="96">
        <f>IF(U185="sníž. přenesená",N185,0)</f>
        <v>0</v>
      </c>
      <c r="BI185" s="96">
        <f>IF(U185="nulová",N185,0)</f>
        <v>0</v>
      </c>
      <c r="BJ185" s="13" t="s">
        <v>122</v>
      </c>
      <c r="BK185" s="96">
        <f>ROUND(L185*K185,2)</f>
        <v>0</v>
      </c>
      <c r="BL185" s="13" t="s">
        <v>205</v>
      </c>
      <c r="BM185" s="13" t="s">
        <v>328</v>
      </c>
    </row>
    <row r="186" spans="2:63" s="9" customFormat="1" ht="36.75" customHeight="1">
      <c r="B186" s="140"/>
      <c r="C186" s="141"/>
      <c r="D186" s="142" t="s">
        <v>117</v>
      </c>
      <c r="E186" s="142"/>
      <c r="F186" s="142"/>
      <c r="G186" s="142"/>
      <c r="H186" s="142"/>
      <c r="I186" s="142"/>
      <c r="J186" s="142"/>
      <c r="K186" s="142"/>
      <c r="L186" s="142"/>
      <c r="M186" s="142"/>
      <c r="N186" s="238">
        <f>BK186</f>
        <v>0</v>
      </c>
      <c r="O186" s="239"/>
      <c r="P186" s="239"/>
      <c r="Q186" s="239"/>
      <c r="R186" s="143"/>
      <c r="T186" s="144"/>
      <c r="U186" s="141"/>
      <c r="V186" s="141"/>
      <c r="W186" s="145">
        <f>W187</f>
        <v>0</v>
      </c>
      <c r="X186" s="141"/>
      <c r="Y186" s="145">
        <f>Y187</f>
        <v>0</v>
      </c>
      <c r="Z186" s="141"/>
      <c r="AA186" s="146">
        <f>AA187</f>
        <v>0</v>
      </c>
      <c r="AR186" s="147" t="s">
        <v>153</v>
      </c>
      <c r="AT186" s="148" t="s">
        <v>79</v>
      </c>
      <c r="AU186" s="148" t="s">
        <v>80</v>
      </c>
      <c r="AY186" s="147" t="s">
        <v>143</v>
      </c>
      <c r="BK186" s="149">
        <f>BK187</f>
        <v>0</v>
      </c>
    </row>
    <row r="187" spans="2:63" s="9" customFormat="1" ht="19.5" customHeight="1">
      <c r="B187" s="140"/>
      <c r="C187" s="141"/>
      <c r="D187" s="150" t="s">
        <v>118</v>
      </c>
      <c r="E187" s="150"/>
      <c r="F187" s="150"/>
      <c r="G187" s="150"/>
      <c r="H187" s="150"/>
      <c r="I187" s="150"/>
      <c r="J187" s="150"/>
      <c r="K187" s="150"/>
      <c r="L187" s="150"/>
      <c r="M187" s="150"/>
      <c r="N187" s="234">
        <f>BK187</f>
        <v>0</v>
      </c>
      <c r="O187" s="235"/>
      <c r="P187" s="235"/>
      <c r="Q187" s="235"/>
      <c r="R187" s="143"/>
      <c r="T187" s="144"/>
      <c r="U187" s="141"/>
      <c r="V187" s="141"/>
      <c r="W187" s="145">
        <f>SUM(W188:W189)</f>
        <v>0</v>
      </c>
      <c r="X187" s="141"/>
      <c r="Y187" s="145">
        <f>SUM(Y188:Y189)</f>
        <v>0</v>
      </c>
      <c r="Z187" s="141"/>
      <c r="AA187" s="146">
        <f>SUM(AA188:AA189)</f>
        <v>0</v>
      </c>
      <c r="AR187" s="147" t="s">
        <v>153</v>
      </c>
      <c r="AT187" s="148" t="s">
        <v>79</v>
      </c>
      <c r="AU187" s="148" t="s">
        <v>23</v>
      </c>
      <c r="AY187" s="147" t="s">
        <v>143</v>
      </c>
      <c r="BK187" s="149">
        <f>SUM(BK188:BK189)</f>
        <v>0</v>
      </c>
    </row>
    <row r="188" spans="2:65" s="1" customFormat="1" ht="31.5" customHeight="1">
      <c r="B188" s="121"/>
      <c r="C188" s="151" t="s">
        <v>329</v>
      </c>
      <c r="D188" s="151" t="s">
        <v>144</v>
      </c>
      <c r="E188" s="152" t="s">
        <v>330</v>
      </c>
      <c r="F188" s="223" t="s">
        <v>331</v>
      </c>
      <c r="G188" s="224"/>
      <c r="H188" s="224"/>
      <c r="I188" s="224"/>
      <c r="J188" s="153" t="s">
        <v>200</v>
      </c>
      <c r="K188" s="154">
        <v>1</v>
      </c>
      <c r="L188" s="225">
        <v>0</v>
      </c>
      <c r="M188" s="224"/>
      <c r="N188" s="226">
        <f>ROUND(L188*K188,2)</f>
        <v>0</v>
      </c>
      <c r="O188" s="224"/>
      <c r="P188" s="224"/>
      <c r="Q188" s="224"/>
      <c r="R188" s="123"/>
      <c r="T188" s="155" t="s">
        <v>21</v>
      </c>
      <c r="U188" s="39" t="s">
        <v>47</v>
      </c>
      <c r="V188" s="31"/>
      <c r="W188" s="156">
        <f>V188*K188</f>
        <v>0</v>
      </c>
      <c r="X188" s="156">
        <v>0</v>
      </c>
      <c r="Y188" s="156">
        <f>X188*K188</f>
        <v>0</v>
      </c>
      <c r="Z188" s="156">
        <v>0</v>
      </c>
      <c r="AA188" s="157">
        <f>Z188*K188</f>
        <v>0</v>
      </c>
      <c r="AR188" s="13" t="s">
        <v>332</v>
      </c>
      <c r="AT188" s="13" t="s">
        <v>144</v>
      </c>
      <c r="AU188" s="13" t="s">
        <v>122</v>
      </c>
      <c r="AY188" s="13" t="s">
        <v>143</v>
      </c>
      <c r="BE188" s="96">
        <f>IF(U188="základní",N188,0)</f>
        <v>0</v>
      </c>
      <c r="BF188" s="96">
        <f>IF(U188="snížená",N188,0)</f>
        <v>0</v>
      </c>
      <c r="BG188" s="96">
        <f>IF(U188="zákl. přenesená",N188,0)</f>
        <v>0</v>
      </c>
      <c r="BH188" s="96">
        <f>IF(U188="sníž. přenesená",N188,0)</f>
        <v>0</v>
      </c>
      <c r="BI188" s="96">
        <f>IF(U188="nulová",N188,0)</f>
        <v>0</v>
      </c>
      <c r="BJ188" s="13" t="s">
        <v>122</v>
      </c>
      <c r="BK188" s="96">
        <f>ROUND(L188*K188,2)</f>
        <v>0</v>
      </c>
      <c r="BL188" s="13" t="s">
        <v>332</v>
      </c>
      <c r="BM188" s="13" t="s">
        <v>333</v>
      </c>
    </row>
    <row r="189" spans="2:65" s="1" customFormat="1" ht="22.5" customHeight="1">
      <c r="B189" s="121"/>
      <c r="C189" s="151" t="s">
        <v>334</v>
      </c>
      <c r="D189" s="151" t="s">
        <v>144</v>
      </c>
      <c r="E189" s="152" t="s">
        <v>335</v>
      </c>
      <c r="F189" s="223" t="s">
        <v>336</v>
      </c>
      <c r="G189" s="224"/>
      <c r="H189" s="224"/>
      <c r="I189" s="224"/>
      <c r="J189" s="153" t="s">
        <v>200</v>
      </c>
      <c r="K189" s="154">
        <v>1</v>
      </c>
      <c r="L189" s="225">
        <v>0</v>
      </c>
      <c r="M189" s="224"/>
      <c r="N189" s="226">
        <f>ROUND(L189*K189,2)</f>
        <v>0</v>
      </c>
      <c r="O189" s="224"/>
      <c r="P189" s="224"/>
      <c r="Q189" s="224"/>
      <c r="R189" s="123"/>
      <c r="T189" s="155" t="s">
        <v>21</v>
      </c>
      <c r="U189" s="39" t="s">
        <v>47</v>
      </c>
      <c r="V189" s="31"/>
      <c r="W189" s="156">
        <f>V189*K189</f>
        <v>0</v>
      </c>
      <c r="X189" s="156">
        <v>0</v>
      </c>
      <c r="Y189" s="156">
        <f>X189*K189</f>
        <v>0</v>
      </c>
      <c r="Z189" s="156">
        <v>0</v>
      </c>
      <c r="AA189" s="157">
        <f>Z189*K189</f>
        <v>0</v>
      </c>
      <c r="AR189" s="13" t="s">
        <v>332</v>
      </c>
      <c r="AT189" s="13" t="s">
        <v>144</v>
      </c>
      <c r="AU189" s="13" t="s">
        <v>122</v>
      </c>
      <c r="AY189" s="13" t="s">
        <v>143</v>
      </c>
      <c r="BE189" s="96">
        <f>IF(U189="základní",N189,0)</f>
        <v>0</v>
      </c>
      <c r="BF189" s="96">
        <f>IF(U189="snížená",N189,0)</f>
        <v>0</v>
      </c>
      <c r="BG189" s="96">
        <f>IF(U189="zákl. přenesená",N189,0)</f>
        <v>0</v>
      </c>
      <c r="BH189" s="96">
        <f>IF(U189="sníž. přenesená",N189,0)</f>
        <v>0</v>
      </c>
      <c r="BI189" s="96">
        <f>IF(U189="nulová",N189,0)</f>
        <v>0</v>
      </c>
      <c r="BJ189" s="13" t="s">
        <v>122</v>
      </c>
      <c r="BK189" s="96">
        <f>ROUND(L189*K189,2)</f>
        <v>0</v>
      </c>
      <c r="BL189" s="13" t="s">
        <v>332</v>
      </c>
      <c r="BM189" s="13" t="s">
        <v>337</v>
      </c>
    </row>
    <row r="190" spans="2:63" s="1" customFormat="1" ht="49.5" customHeight="1">
      <c r="B190" s="30"/>
      <c r="C190" s="31"/>
      <c r="D190" s="142" t="s">
        <v>338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238">
        <f>BK190</f>
        <v>0</v>
      </c>
      <c r="O190" s="239"/>
      <c r="P190" s="239"/>
      <c r="Q190" s="239"/>
      <c r="R190" s="32"/>
      <c r="T190" s="162"/>
      <c r="U190" s="51"/>
      <c r="V190" s="51"/>
      <c r="W190" s="51"/>
      <c r="X190" s="51"/>
      <c r="Y190" s="51"/>
      <c r="Z190" s="51"/>
      <c r="AA190" s="53"/>
      <c r="AT190" s="13" t="s">
        <v>79</v>
      </c>
      <c r="AU190" s="13" t="s">
        <v>80</v>
      </c>
      <c r="AY190" s="13" t="s">
        <v>339</v>
      </c>
      <c r="BK190" s="96">
        <v>0</v>
      </c>
    </row>
    <row r="191" spans="2:18" s="1" customFormat="1" ht="6.75" customHeight="1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6"/>
    </row>
  </sheetData>
  <sheetProtection password="CC35" sheet="1" objects="1" scenarios="1" formatColumns="0" formatRows="0" sort="0" autoFilter="0"/>
  <mergeCells count="234">
    <mergeCell ref="N190:Q190"/>
    <mergeCell ref="H1:K1"/>
    <mergeCell ref="S2:AC2"/>
    <mergeCell ref="N159:Q159"/>
    <mergeCell ref="N166:Q166"/>
    <mergeCell ref="N170:Q170"/>
    <mergeCell ref="N181:Q181"/>
    <mergeCell ref="N186:Q186"/>
    <mergeCell ref="N187:Q187"/>
    <mergeCell ref="F189:I189"/>
    <mergeCell ref="L189:M189"/>
    <mergeCell ref="N189:Q189"/>
    <mergeCell ref="N128:Q128"/>
    <mergeCell ref="N129:Q129"/>
    <mergeCell ref="N130:Q130"/>
    <mergeCell ref="N139:Q139"/>
    <mergeCell ref="N147:Q147"/>
    <mergeCell ref="N152:Q152"/>
    <mergeCell ref="N154:Q154"/>
    <mergeCell ref="F185:I185"/>
    <mergeCell ref="L185:M185"/>
    <mergeCell ref="N185:Q185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6:I156"/>
    <mergeCell ref="L156:M156"/>
    <mergeCell ref="N156:Q156"/>
    <mergeCell ref="N155:Q15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09:Q109"/>
    <mergeCell ref="L111:Q111"/>
    <mergeCell ref="C117:Q117"/>
    <mergeCell ref="F119:P119"/>
    <mergeCell ref="F120:P120"/>
    <mergeCell ref="M122:P122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3:Q103"/>
    <mergeCell ref="D104:H104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Kolínský</dc:creator>
  <cp:keywords/>
  <dc:description/>
  <cp:lastModifiedBy>Antonín Kolínský</cp:lastModifiedBy>
  <dcterms:created xsi:type="dcterms:W3CDTF">2017-12-13T16:16:08Z</dcterms:created>
  <dcterms:modified xsi:type="dcterms:W3CDTF">2017-12-13T16:16:12Z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