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24615" windowHeight="13485" activeTab="0"/>
  </bookViews>
  <sheets>
    <sheet name="Rekapitulace stavby" sheetId="1" r:id="rId1"/>
    <sheet name="1811 - Oprava obvodových ..." sheetId="2" r:id="rId2"/>
    <sheet name="Pokyny pro vyplnění" sheetId="3" r:id="rId3"/>
  </sheets>
  <definedNames>
    <definedName name="_xlnm._FilterDatabase" localSheetId="1" hidden="1">'1811 - Oprava obvodových ...'!$C$88:$K$257</definedName>
    <definedName name="_xlnm.Print_Titles" localSheetId="1">'1811 - Oprava obvodových ...'!$88:$88</definedName>
    <definedName name="_xlnm.Print_Titles" localSheetId="0">'Rekapitulace stavby'!$49:$49</definedName>
    <definedName name="_xlnm.Print_Area" localSheetId="1">'1811 - Oprava obvodových ...'!$C$4:$J$34,'1811 - Oprava obvodových ...'!$C$40:$J$72,'1811 - Oprava obvodových ...'!$C$78:$K$257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<sst xmlns="http://schemas.openxmlformats.org/spreadsheetml/2006/main" count="2699" uniqueCount="738">
  <si>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</si>
  <si>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</si>
  <si>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</si>
  <si>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</si>
  <si>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</si>
  <si>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</si>
  <si>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</si>
  <si>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{0b241c50-ef65-4e8c-93f0-fbaf1e1785a9}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</si>
  <si>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</si>
  <si>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</si>
  <si>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</si>
  <si>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</si>
  <si>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</si>
  <si>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</si>
  <si>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</si>
  <si>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</si>
  <si>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</si>
  <si>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</si>
  <si>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</si>
  <si>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obvodových stěn přístavby k bazénu v budově Gymnázia Vrchlabí</t>
  </si>
  <si>
    <t>KSO:</t>
  </si>
  <si>
    <t>801 32</t>
  </si>
  <si>
    <t>CC-CZ:</t>
  </si>
  <si>
    <t/>
  </si>
  <si>
    <t>Místo:</t>
  </si>
  <si>
    <t xml:space="preserve"> </t>
  </si>
  <si>
    <t>Datum:</t>
  </si>
  <si>
    <t>25. 4. 2018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</si>
  <si>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</si>
  <si>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</si>
  <si>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</si>
  <si>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</si>
  <si>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</si>
  <si>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</si>
  <si>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</si>
  <si>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60907631</t>
  </si>
  <si>
    <t>Ing. Pavel Starý</t>
  </si>
  <si>
    <t>CZ6311162231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</si>
  <si>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</si>
  <si>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</si>
  <si>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</si>
  <si>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</si>
  <si>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</si>
  <si>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</si>
  <si>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</si>
  <si>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</si>
  <si>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</si>
  <si>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</si>
  <si>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</si>
  <si>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</si>
  <si>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</si>
  <si>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</si>
  <si>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</si>
  <si>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</si>
  <si>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</si>
  <si>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</si>
  <si>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</si>
  <si>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</si>
  <si>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</si>
  <si>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</si>
  <si>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</si>
  <si>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</si>
  <si>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</si>
  <si>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</si>
  <si>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</si>
  <si>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</si>
  <si>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</si>
  <si>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</si>
  <si>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</si>
  <si>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</si>
  <si>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</si>
  <si>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</si>
  <si>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</si>
  <si>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</si>
  <si>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</si>
  <si>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</si>
  <si>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</si>
  <si>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</si>
  <si>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</si>
  <si>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</si>
  <si>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</si>
  <si>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</si>
  <si>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</si>
  <si>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</si>
  <si>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</si>
  <si>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</si>
  <si>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</si>
  <si>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SMlatS</t>
  </si>
  <si>
    <t>146</t>
  </si>
  <si>
    <t>2</t>
  </si>
  <si>
    <t>SMlatV</t>
  </si>
  <si>
    <t>30,76</t>
  </si>
  <si>
    <t>KRYCÍ LIST SOUPISU</t>
  </si>
  <si>
    <t>rrost1</t>
  </si>
  <si>
    <t>0,813</t>
  </si>
  <si>
    <t>Zodv</t>
  </si>
  <si>
    <t>1,712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</si>
  <si>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</si>
  <si>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</si>
  <si>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</si>
  <si>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</si>
  <si>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</si>
  <si>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</si>
  <si>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</si>
  <si>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</si>
  <si>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</si>
  <si>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</si>
  <si>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</si>
  <si>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</si>
  <si>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</si>
  <si>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</si>
  <si>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</si>
  <si>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</si>
  <si>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</si>
  <si>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</si>
  <si>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</si>
  <si>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</si>
  <si>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</si>
  <si>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</si>
  <si>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</si>
  <si>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</si>
  <si>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</si>
  <si>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</si>
  <si>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</si>
  <si>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</si>
  <si>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</si>
  <si>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</si>
  <si>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</si>
  <si>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</si>
  <si>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</si>
  <si>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</si>
  <si>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</si>
  <si>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</si>
  <si>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</si>
  <si>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</si>
  <si>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</si>
  <si>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</si>
  <si>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</si>
  <si>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</si>
  <si>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</si>
  <si>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113106021</t>
  </si>
  <si>
    <t>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dlaždic, desek nebo tvarovek</t>
  </si>
  <si>
    <t>m2</t>
  </si>
  <si>
    <t>CS ÚRS 2018 01</t>
  </si>
  <si>
    <t>4</t>
  </si>
  <si>
    <t>1460391611</t>
  </si>
  <si>
    <t>VV</t>
  </si>
  <si>
    <t>11*1,5+0,5*5</t>
  </si>
  <si>
    <t>131233101</t>
  </si>
  <si>
    <t>Hloubení zapažených i nezapažených jam při překopech inženýrských sítí ručně objemu do 10 m3 s urovnáním dna do předepsaného profilu a spádu v horninách tř. 3 soudržných</t>
  </si>
  <si>
    <t>m3</t>
  </si>
  <si>
    <t>254652964</t>
  </si>
  <si>
    <t>"odkop pro izolaci:" 0,6*0,6*13+0,05*0,4*13+0,6*0,65*(2,3+0,6+1,95)</t>
  </si>
  <si>
    <t>3</t>
  </si>
  <si>
    <t>131233109</t>
  </si>
  <si>
    <t>Hloubení zapažených i nezapažených jam při překopech inženýrských sítí ručně objemu do 10 m3 s urovnáním dna do předepsaného profilu a spádu v horninách tř. 3 Příplatek k cenám za lepivost horniny tř. 3</t>
  </si>
  <si>
    <t>302040863</t>
  </si>
  <si>
    <t>16270110R0</t>
  </si>
  <si>
    <t>Vodorovné přemístění výkopku/sypaniny z horniny tř. 1 až 4 na místo skládky</t>
  </si>
  <si>
    <t>676498444</t>
  </si>
  <si>
    <t>5</t>
  </si>
  <si>
    <t>167101101</t>
  </si>
  <si>
    <t>Nakládání, skládání a překládání neulehlého výkopku nebo sypaniny nakládání, množství do 100 m3, z hornin tř. 1 až 4</t>
  </si>
  <si>
    <t>889347741</t>
  </si>
  <si>
    <t>"Přebytky:" 15,45*0,05+10,44*0,09</t>
  </si>
  <si>
    <t>Mezisoučet</t>
  </si>
  <si>
    <t>6</t>
  </si>
  <si>
    <t>171201201</t>
  </si>
  <si>
    <t>Uložení sypaniny na skládky</t>
  </si>
  <si>
    <t>1961400747</t>
  </si>
  <si>
    <t>7</t>
  </si>
  <si>
    <t>1712012R1</t>
  </si>
  <si>
    <t>Poplatek za skládku - hlušina</t>
  </si>
  <si>
    <t>-64531541</t>
  </si>
  <si>
    <t>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</si>
  <si>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</si>
  <si>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</si>
  <si>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971062562</t>
  </si>
  <si>
    <t>6,832-1,72</t>
  </si>
  <si>
    <t>Komunikace pozemní</t>
  </si>
  <si>
    <t>9</t>
  </si>
  <si>
    <t>564211111</t>
  </si>
  <si>
    <t>Podklad nebo podsyp ze štěrkopísku ŠP s rozprostřením, vlhčením a zhutněním, po zhutnění tl. 50 mm</t>
  </si>
  <si>
    <t>-652855156</t>
  </si>
  <si>
    <t>10</t>
  </si>
  <si>
    <t>596811120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</si>
  <si>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do 50 m2</t>
  </si>
  <si>
    <t>1552442032</t>
  </si>
  <si>
    <t>0,5*(11+6+1,9)</t>
  </si>
  <si>
    <t>1*11</t>
  </si>
  <si>
    <t>11</t>
  </si>
  <si>
    <t>M</t>
  </si>
  <si>
    <t>59245620</t>
  </si>
  <si>
    <t>dlažba desková betonová 50x50x6cm přírodní</t>
  </si>
  <si>
    <t>1417700521</t>
  </si>
  <si>
    <t>12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</si>
  <si>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</si>
  <si>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</si>
  <si>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-335514970</t>
  </si>
  <si>
    <t>Úpravy povrchů, podlahy a osazování výplní</t>
  </si>
  <si>
    <t>13</t>
  </si>
  <si>
    <t>612315301</t>
  </si>
  <si>
    <t>Vápenná omítka ostění nebo nadpraží hladká</t>
  </si>
  <si>
    <t>1316624418</t>
  </si>
  <si>
    <t>0,2*(0,9*2+0,6*2)*5</t>
  </si>
  <si>
    <t>14</t>
  </si>
  <si>
    <t>621325202</t>
  </si>
  <si>
    <t>Oprava vápenocementové omítky vnějších ploch stupně členitosti 1 štukové podhledů, v rozsahu opravované plochy přes 10 do 30%</t>
  </si>
  <si>
    <t>1928767023</t>
  </si>
  <si>
    <t>0,4*14,7+1,1*2,2+0,4*(1,1+16,7)</t>
  </si>
  <si>
    <t>(0,2+0,15)*3*2+1,7*0,75</t>
  </si>
  <si>
    <t>622131100</t>
  </si>
  <si>
    <t>Podkladní a spojovací vrstva vnějších omítaných ploch vápenný postřik nanášený ručně celoplošně stěn</t>
  </si>
  <si>
    <t>-1316370853</t>
  </si>
  <si>
    <t>"dle otlučených omítek - upravit dle skut:" 18</t>
  </si>
  <si>
    <t>"stávající otlučené plochy:" 0,6*4,5</t>
  </si>
  <si>
    <t>Součet</t>
  </si>
  <si>
    <t>16</t>
  </si>
  <si>
    <t>622321121</t>
  </si>
  <si>
    <t>Omítka vápenocementová vnějších ploch nanášená ručně jednovrstvá, tloušťky do 15 mm hladká stěn</t>
  </si>
  <si>
    <t>725411928</t>
  </si>
  <si>
    <t>17</t>
  </si>
  <si>
    <t>622321191</t>
  </si>
  <si>
    <t>Omítka vápenocementová vnějších ploch nanášená ručně Příplatek k cenám za každých dalších i započatých 5 mm tloušťky omítky přes 15 mm stěn</t>
  </si>
  <si>
    <t>-790308587</t>
  </si>
  <si>
    <t>"tl 4cm:" (40-15)/5</t>
  </si>
  <si>
    <t>5*20,7</t>
  </si>
  <si>
    <t>18</t>
  </si>
  <si>
    <t>622335102</t>
  </si>
  <si>
    <t>Oprava cementové omítky vnějších ploch hladké stěn, v rozsahu opravované plochy přes 10 do 30%</t>
  </si>
  <si>
    <t>-446353302</t>
  </si>
  <si>
    <t>"oprava podkladu soklu po přisekání:" 12,005</t>
  </si>
  <si>
    <t>19</t>
  </si>
  <si>
    <t>623131121</t>
  </si>
  <si>
    <t>Podkladní a spojovací vrstva vnějších omítaných ploch penetrace akrylát-silikonová nanášená ručně pilířů nebo sloupů</t>
  </si>
  <si>
    <t>50222815</t>
  </si>
  <si>
    <t>"sokl:"0,8*(15,2+2)</t>
  </si>
  <si>
    <t>20</t>
  </si>
  <si>
    <t>623142001</t>
  </si>
  <si>
    <t>Potažení vnějších ploch pletivem v ploše nebo pruzích, na plném podkladu sklovláknitým vtlačením do tmelu pilířů nebo sloupů</t>
  </si>
  <si>
    <t>-1113789103</t>
  </si>
  <si>
    <t>623511111</t>
  </si>
  <si>
    <t>Omítka tenkovrstvá akrylátová vnějších ploch probarvená, včetně penetrace podkladu mozaiková střednězrnná pilířů nebo sloupů</t>
  </si>
  <si>
    <t>1883628038</t>
  </si>
  <si>
    <t>"sokl:"0,25*(15,3+2)</t>
  </si>
  <si>
    <t>Ostatní konstrukce a práce, bourání</t>
  </si>
  <si>
    <t>22</t>
  </si>
  <si>
    <t>949101112</t>
  </si>
  <si>
    <t>Lešení pomocné pracovní pro objekty pozemních staveb pro zatížení do 150 kg/m2, o výšce lešeňové podlahy přes 1,9 do 3,5 m</t>
  </si>
  <si>
    <t>1103366188</t>
  </si>
  <si>
    <t>23</t>
  </si>
  <si>
    <t>967023693</t>
  </si>
  <si>
    <t>Přisekání (špicování) ploch kamenných nebo jiných s tvrdým povrchem pro nové povrchové vrstvy, plochy přes 2 m2</t>
  </si>
  <si>
    <t>-1115648270</t>
  </si>
  <si>
    <t>24</t>
  </si>
  <si>
    <t>97801539R1</t>
  </si>
  <si>
    <t>Otlučení vápenných nebo vápenocementových omítek vnějších ploch s vyškrabáním spar a s očištěním zdiva stupně členitosti 1 a 2, v rozsahu Otlučení vnějších omítek MV nebo MVC profilovaných fasád v rozsahu do 100 % (tl.omítky 3-5cm)</t>
  </si>
  <si>
    <t>1555247744</t>
  </si>
  <si>
    <t>"upřwsnit při provádění - předběžně:" 18</t>
  </si>
  <si>
    <t>25</t>
  </si>
  <si>
    <t>978019391</t>
  </si>
  <si>
    <t>Otlučení vápenných nebo vápenocementových omítek vnějších ploch s vyškrabáním spar a s očištěním zdiva stupně členitosti 3 až 5, v rozsahu přes 80 do 100 %</t>
  </si>
  <si>
    <t>1490037447</t>
  </si>
  <si>
    <t>"kolem oken:" 0,15*(0,9*2+0,6*2)*5</t>
  </si>
  <si>
    <t>26</t>
  </si>
  <si>
    <t>97805964R1</t>
  </si>
  <si>
    <t>Odsekání obkladů stěn bez otlučení podkladní omítky , z jakýchkoliv materiálů, plochy přes 1 m2</t>
  </si>
  <si>
    <t>754327550</t>
  </si>
  <si>
    <t>0,6*(15,21+0,12+1,8)</t>
  </si>
  <si>
    <t>27</t>
  </si>
  <si>
    <t>985131311</t>
  </si>
  <si>
    <t>Očištění ploch stěn, rubu kleneb a podlah ruční dočištění ocelovými kartáči</t>
  </si>
  <si>
    <t>-556176956</t>
  </si>
  <si>
    <t>"základy pod zateplením:" 0,7*(15,2+1,95)</t>
  </si>
  <si>
    <t>28</t>
  </si>
  <si>
    <t>989200110</t>
  </si>
  <si>
    <t>Oprava prahu vchodových dveří dl.1,7m - vysekání trámku cca100x100mm, vložení XPS izolace a oprava zabetonování</t>
  </si>
  <si>
    <t>kus</t>
  </si>
  <si>
    <t>-1029065671</t>
  </si>
  <si>
    <t>997</t>
  </si>
  <si>
    <t>Přesun sutě</t>
  </si>
  <si>
    <t>29</t>
  </si>
  <si>
    <t>997013111</t>
  </si>
  <si>
    <t>Vnitrostaveništní doprava suti a vybouraných hmot vodorovně do 50 m svisle s použitím mechanizace pro budovy a haly výšky do 6 m</t>
  </si>
  <si>
    <t>t</t>
  </si>
  <si>
    <t>-25045186</t>
  </si>
  <si>
    <t>30</t>
  </si>
  <si>
    <t>997013501</t>
  </si>
  <si>
    <t>Odvoz suti a vybouraných hmot na skládku nebo meziskládku se složením, na vzdálenost do 1 km</t>
  </si>
  <si>
    <t>-2109519836</t>
  </si>
  <si>
    <t>31</t>
  </si>
  <si>
    <t>9970135R0</t>
  </si>
  <si>
    <t>Odvoz suti a vybouraných hmot na skládku nebo meziskládku se složením, na vzdálenost Příplatek k ceně Příplatek k odvozu suti a vybouraných hmot za dopravu na místo skládky</t>
  </si>
  <si>
    <t>900462190</t>
  </si>
  <si>
    <t>32</t>
  </si>
  <si>
    <t>997014R01</t>
  </si>
  <si>
    <t xml:space="preserve">Poplatek za uložení stavebního odpadu na skládce (skládkovné) </t>
  </si>
  <si>
    <t>-1809401776</t>
  </si>
  <si>
    <t>998</t>
  </si>
  <si>
    <t>Přesun hmot</t>
  </si>
  <si>
    <t>33</t>
  </si>
  <si>
    <t>998017001</t>
  </si>
  <si>
    <t>Přesun hmot pro budovy občanské výstavby, bydlení, výrobu a služby s omezením mechanizace vodorovná dopravní vzdálenost do 100 m pro budovy s jakoukoliv nosnou konstrukcí výšky do 6 m</t>
  </si>
  <si>
    <t>305918044</t>
  </si>
  <si>
    <t>PSV</t>
  </si>
  <si>
    <t>Práce a dodávky PSV</t>
  </si>
  <si>
    <t>711</t>
  </si>
  <si>
    <t>Izolace proti vodě, vlhkosti a plynům</t>
  </si>
  <si>
    <t>34</t>
  </si>
  <si>
    <t>711161212</t>
  </si>
  <si>
    <t>Izolace proti zemní vlhkosti a beztlakové vodě nopovými fóliemi na ploše svislé S vrstva ochranná, odvětrávací a drenážní výška nopku 8,0 mm, tl. fólie do 0,6 mm</t>
  </si>
  <si>
    <t>-1077379694</t>
  </si>
  <si>
    <t>"sokl:"0,6*(15,4+2)</t>
  </si>
  <si>
    <t>35</t>
  </si>
  <si>
    <t>711161383</t>
  </si>
  <si>
    <t>Izolace proti zemní vlhkosti a beztlakové vodě nopovými fóliemi ostatní ukončení izolace lištou</t>
  </si>
  <si>
    <t>m</t>
  </si>
  <si>
    <t>-653627660</t>
  </si>
  <si>
    <t>15,4+2</t>
  </si>
  <si>
    <t>713</t>
  </si>
  <si>
    <t>Izolace tepelné</t>
  </si>
  <si>
    <t>36</t>
  </si>
  <si>
    <t>713131121</t>
  </si>
  <si>
    <t>Montáž tepelné izolace stěn rohožemi, pásy, deskami, dílci, bloky (izolační materiál ve specifikaci) přichycením úchytnými dráty a závlačkami</t>
  </si>
  <si>
    <t>1897157132</t>
  </si>
  <si>
    <t>3*14,8+3,9*(0,35+1,95)</t>
  </si>
  <si>
    <t>37</t>
  </si>
  <si>
    <t>63148153.ISV</t>
  </si>
  <si>
    <t>Isover UNI 80mm, λD = 0,035 (W·m-1·K-1),1200 x 600 x 80 mm, velmi kvalitní univerzální izolace z čedičových vláken, vhodná zejména mezi a pod krokve.</t>
  </si>
  <si>
    <t>-498575471</t>
  </si>
  <si>
    <t>53,37*1,02 'Přepočtené koeficientem množství</t>
  </si>
  <si>
    <t>38</t>
  </si>
  <si>
    <t>-1066704423</t>
  </si>
  <si>
    <t>39</t>
  </si>
  <si>
    <t>631537835</t>
  </si>
  <si>
    <t>deska izolační minerální  tl 20mm</t>
  </si>
  <si>
    <t>-1751344226</t>
  </si>
  <si>
    <t>2,85714285714286*1,05 'Přepočtené koeficientem množství</t>
  </si>
  <si>
    <t>40</t>
  </si>
  <si>
    <t>713131141</t>
  </si>
  <si>
    <t>Montáž tepelné izolace stěn rohožemi, pásy, deskami, dílci, bloky (izolační materiál ve specifikaci) lepením celoplošně</t>
  </si>
  <si>
    <t>-1937858878</t>
  </si>
  <si>
    <t>0,8*(15,2+2)</t>
  </si>
  <si>
    <t>41</t>
  </si>
  <si>
    <t>28376421</t>
  </si>
  <si>
    <t>deska z polystyrénu XPS, hrana polodrážková a hladký povrch tl 80mm</t>
  </si>
  <si>
    <t>1685554021</t>
  </si>
  <si>
    <t>13,76*1,05 'Přepočtené koeficientem množství</t>
  </si>
  <si>
    <t>42</t>
  </si>
  <si>
    <t>71319113R6</t>
  </si>
  <si>
    <t>Montáž tepelné izolace stavebních konstrukcí - doplňky a konstrukční součásti stěn - krytím izolace fólií lepené spoje s přesahem</t>
  </si>
  <si>
    <t>963333231</t>
  </si>
  <si>
    <t>53,37</t>
  </si>
  <si>
    <t>0,3*(1*2+0,6*2)*5</t>
  </si>
  <si>
    <t>43</t>
  </si>
  <si>
    <t>283292194</t>
  </si>
  <si>
    <t>fólie Dörken Delta fassade plus</t>
  </si>
  <si>
    <t>2074124865</t>
  </si>
  <si>
    <t>58,17*1,1 'Přepočtené koeficientem množství</t>
  </si>
  <si>
    <t>721</t>
  </si>
  <si>
    <t>Zdravotechnika - vnitřní kanalizace</t>
  </si>
  <si>
    <t>44</t>
  </si>
  <si>
    <t>721242115</t>
  </si>
  <si>
    <t>Lapače střešních splavenin polypropylenové (PP) DN 110</t>
  </si>
  <si>
    <t>1005994195</t>
  </si>
  <si>
    <t>762</t>
  </si>
  <si>
    <t>Konstrukce tesařské</t>
  </si>
  <si>
    <t>45</t>
  </si>
  <si>
    <t>762083122</t>
  </si>
  <si>
    <t>Práce společné pro tesařské konstrukce impregnace řeziva máčením proti dřevokaznému hmyzu, houbám a plísním, třída ohrožení 3 a 4 (dřevo v exteriéru)</t>
  </si>
  <si>
    <t>1126141007</t>
  </si>
  <si>
    <t>46</t>
  </si>
  <si>
    <t>76243101R3</t>
  </si>
  <si>
    <t>Podklady oplechování z dřevoštěpkových desek OSB tl.20mm</t>
  </si>
  <si>
    <t>-856088979</t>
  </si>
  <si>
    <t>"parapet:" 0,3*0,6*5</t>
  </si>
  <si>
    <t>"atika:" 0,35*2,15</t>
  </si>
  <si>
    <t>764</t>
  </si>
  <si>
    <t>Konstrukce klempířské</t>
  </si>
  <si>
    <t>47</t>
  </si>
  <si>
    <t>764001120</t>
  </si>
  <si>
    <t>D+M kovové větrací mřížky pro větrací mezeru tl25mm</t>
  </si>
  <si>
    <t>908985401</t>
  </si>
  <si>
    <t>(15,2+1,95)*2</t>
  </si>
  <si>
    <t>48</t>
  </si>
  <si>
    <t>764002841</t>
  </si>
  <si>
    <t>Demontáž klempířských konstrukcí oplechování horních ploch zdí a nadezdívek do suti</t>
  </si>
  <si>
    <t>1957399493</t>
  </si>
  <si>
    <t>49</t>
  </si>
  <si>
    <t>764002851</t>
  </si>
  <si>
    <t>Demontáž klempířských konstrukcí oplechování parapetů do suti</t>
  </si>
  <si>
    <t>-1795328155</t>
  </si>
  <si>
    <t>0,6*5</t>
  </si>
  <si>
    <t>50</t>
  </si>
  <si>
    <t>764004803</t>
  </si>
  <si>
    <t>Demontáž klempířských konstrukcí žlabu podokapního k dalšímu použití</t>
  </si>
  <si>
    <t>2084685976</t>
  </si>
  <si>
    <t>51</t>
  </si>
  <si>
    <t>764004863</t>
  </si>
  <si>
    <t>Demontáž klempířských konstrukcí svodu k dalšímu použití</t>
  </si>
  <si>
    <t>-1054632998</t>
  </si>
  <si>
    <t>52</t>
  </si>
  <si>
    <t>764214606</t>
  </si>
  <si>
    <t>Oplechování horních ploch zdí a nadezdívek (atik) z pozinkovaného plechu s povrchovou úpravou mechanicky kotvené rš 500 mm</t>
  </si>
  <si>
    <t>-2023069396</t>
  </si>
  <si>
    <t>53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</si>
  <si>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</si>
  <si>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</si>
  <si>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347708022</t>
  </si>
  <si>
    <t>"ukončení+u zdi:" 2</t>
  </si>
  <si>
    <t>54</t>
  </si>
  <si>
    <t>764216605</t>
  </si>
  <si>
    <t>Oplechování parapetů z pozinkovaného plechu s povrchovou úpravou rovných mechanicky kotvené, bez rohů rš 400 mm</t>
  </si>
  <si>
    <t>546519818</t>
  </si>
  <si>
    <t>55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</si>
  <si>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</si>
  <si>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</si>
  <si>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-785342318</t>
  </si>
  <si>
    <t>56</t>
  </si>
  <si>
    <t>764501103</t>
  </si>
  <si>
    <t>Montáž žlabu podokapního půlkruhového žlabu</t>
  </si>
  <si>
    <t>22092662</t>
  </si>
  <si>
    <t>57</t>
  </si>
  <si>
    <t>764508131</t>
  </si>
  <si>
    <t>Montáž svodu kruhového, průměru svodu</t>
  </si>
  <si>
    <t>-1126810458</t>
  </si>
  <si>
    <t>58</t>
  </si>
  <si>
    <t>55344333</t>
  </si>
  <si>
    <t>objímka svodu 120 Pz trn 200mm</t>
  </si>
  <si>
    <t>-194374863</t>
  </si>
  <si>
    <t>59</t>
  </si>
  <si>
    <t>55344209</t>
  </si>
  <si>
    <t>svod kruhový Pz 120</t>
  </si>
  <si>
    <t>1496918746</t>
  </si>
  <si>
    <t>60</t>
  </si>
  <si>
    <t>998764101</t>
  </si>
  <si>
    <t>Přesun hmot pro konstrukce klempířské stanovený z hmotnosti přesunovaného materiálu vodorovná dopravní vzdálenost do 50 m v objektech výšky do 6 m</t>
  </si>
  <si>
    <t>71137824</t>
  </si>
  <si>
    <t>61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</si>
  <si>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</si>
  <si>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</si>
  <si>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-1508611870</t>
  </si>
  <si>
    <t>766</t>
  </si>
  <si>
    <t>Konstrukce truhlářské</t>
  </si>
  <si>
    <t>62</t>
  </si>
  <si>
    <t>766412232</t>
  </si>
  <si>
    <t>Montáž obložení stěn plochy přes 1 m2 palubkami na pero a drážku z tvrdého dřeva, šířky přes 60 do 80 mm</t>
  </si>
  <si>
    <t>-904257101</t>
  </si>
  <si>
    <t>38+19</t>
  </si>
  <si>
    <t>63</t>
  </si>
  <si>
    <t>766431322</t>
  </si>
  <si>
    <t>Montáž obložení sloupů nebo pilířů plochy do 1 m2, palubkami na pero a drážku modřínovými, šířky přes 60 do 80 mm</t>
  </si>
  <si>
    <t>1298441471</t>
  </si>
  <si>
    <t>"stavební detaily/hrany:" 0,15*3+0,26*(0,9*2+0,55)*5</t>
  </si>
  <si>
    <t>0,05*3+0,15*1</t>
  </si>
  <si>
    <t>64</t>
  </si>
  <si>
    <t>611911582</t>
  </si>
  <si>
    <t>latě fasádní sibiřský modřín 80x30 , šikmé hrany</t>
  </si>
  <si>
    <t>-1534987235</t>
  </si>
  <si>
    <t>(38)*1,08</t>
  </si>
  <si>
    <t>65</t>
  </si>
  <si>
    <t>611911583</t>
  </si>
  <si>
    <t>palubky fasádní sibiřský modřín 20x140</t>
  </si>
  <si>
    <t>1578195402</t>
  </si>
  <si>
    <t>(38+3,805)*1,08</t>
  </si>
  <si>
    <t>66</t>
  </si>
  <si>
    <t>591551526</t>
  </si>
  <si>
    <t xml:space="preserve">vrut nerez do dřeva pro fasádní obklad </t>
  </si>
  <si>
    <t>-613991351</t>
  </si>
  <si>
    <t>67</t>
  </si>
  <si>
    <t>766417211</t>
  </si>
  <si>
    <t>Montáž obložení stěn rošt podkladový</t>
  </si>
  <si>
    <t>-1887183998</t>
  </si>
  <si>
    <t>"pro izolaci:" 3*(4*5+9)+4*(2+5)</t>
  </si>
  <si>
    <t>14,8*2+0,6*2*5+(0,35+1,95)*2</t>
  </si>
  <si>
    <t>"svislé latě:" 3*(4*5+5)+(0,95*4+0,6*4)*5</t>
  </si>
  <si>
    <t>"pod svislý obklad:" 3*4+4*(2+5)</t>
  </si>
  <si>
    <t>"vodor.latě:"6*(2,41+1,95)+2*(0,35+1,95)</t>
  </si>
  <si>
    <t>68</t>
  </si>
  <si>
    <t>60514101</t>
  </si>
  <si>
    <t>řezivo jehličnaté lať jakost I 10-25cm2</t>
  </si>
  <si>
    <t>1680851720</t>
  </si>
  <si>
    <t>0,06*0,08*154*1,1</t>
  </si>
  <si>
    <t>69</t>
  </si>
  <si>
    <t>60514111</t>
  </si>
  <si>
    <t>hoblované latě ze sibiřského modřínu  25x50mm (vč. dopravy na místo stavby)</t>
  </si>
  <si>
    <t>2059465441</t>
  </si>
  <si>
    <t>SMlatS*1,08</t>
  </si>
  <si>
    <t>70</t>
  </si>
  <si>
    <t>60514112</t>
  </si>
  <si>
    <t>hoblované latě ze sibiřského modřínu  25x100mm (vč. dopravy na místo stavby)</t>
  </si>
  <si>
    <t>1100162322</t>
  </si>
  <si>
    <t>SMlatV*1,08</t>
  </si>
  <si>
    <t>71</t>
  </si>
  <si>
    <t>766417281</t>
  </si>
  <si>
    <t>D+M rámové hmoždinky s bezpečnostním vrutem pro distanční montáž (např. Fischer SXRL 10X160 FUS vč.vrutu) , upevnění do zdiva min 90mm, včetně vyvrtání otvoru</t>
  </si>
  <si>
    <t>801668725</t>
  </si>
  <si>
    <t>"pro izolaci:" 6*(4*5+9)*2+8*(2+5)*2</t>
  </si>
  <si>
    <t>(25*2+2*2*5+(2+5)*2)</t>
  </si>
  <si>
    <t>72</t>
  </si>
  <si>
    <t>591551525</t>
  </si>
  <si>
    <t>vrut nerez do dřeva 4,8x38mm</t>
  </si>
  <si>
    <t>100 kus</t>
  </si>
  <si>
    <t>-1663580302</t>
  </si>
  <si>
    <t>73</t>
  </si>
  <si>
    <t>766810110</t>
  </si>
  <si>
    <t>Opracování prostupu VZD v skladbě stěny a (viz tabulka skladeb)</t>
  </si>
  <si>
    <t>-2109968149</t>
  </si>
  <si>
    <t>74</t>
  </si>
  <si>
    <t>998766101</t>
  </si>
  <si>
    <t>Přesun hmot pro konstrukce truhlářské stanovený z hmotnosti přesunovaného materiálu vodorovná dopravní vzdálenost do 50 m v objektech výšky do 6 m</t>
  </si>
  <si>
    <t>-1805721821</t>
  </si>
  <si>
    <t>767</t>
  </si>
  <si>
    <t>Konstrukce zámečnické</t>
  </si>
  <si>
    <t>75</t>
  </si>
  <si>
    <t>76766181R1</t>
  </si>
  <si>
    <t>Demontáž mříží vč. vysekání nebo vyřezání 4kusů úchytů</t>
  </si>
  <si>
    <t>-1200213848</t>
  </si>
  <si>
    <t>76</t>
  </si>
  <si>
    <t>767662R10</t>
  </si>
  <si>
    <t xml:space="preserve">Mříže z ocelových plnostěných profilů vel cca 0,9x0,65m vč. základního a vrchních nátěrů, kotvených k nosným latím </t>
  </si>
  <si>
    <t>-688025608</t>
  </si>
  <si>
    <t>783</t>
  </si>
  <si>
    <t>Dokončovací práce - nátěry</t>
  </si>
  <si>
    <t>77</t>
  </si>
  <si>
    <t>783100100</t>
  </si>
  <si>
    <t>Nátěr světle šedé barvy - vyústění VZT potrubí DN 300-350 dldo 0,5m</t>
  </si>
  <si>
    <t>1598997324</t>
  </si>
  <si>
    <t>78</t>
  </si>
  <si>
    <t>783813131</t>
  </si>
  <si>
    <t>Penetrační nátěr omítek hladkých omítek hladkých, zrnitých tenkovrstvých nebo štukových stupně členitosti 1 a 2 syntetický</t>
  </si>
  <si>
    <t>-737853624</t>
  </si>
  <si>
    <t>79</t>
  </si>
  <si>
    <t>783827425</t>
  </si>
  <si>
    <t>Krycí (ochranný ) nátěr omítek dvojnásobný hladkých omítek hladkých, zrnitých tenkovrstvých nebo štukových stupně členitosti 1 a 2 silikonový</t>
  </si>
  <si>
    <t>-1446710652</t>
  </si>
  <si>
    <t>VRN</t>
  </si>
  <si>
    <t>Vedlejší rozpočtové náklady</t>
  </si>
  <si>
    <t>VRN3</t>
  </si>
  <si>
    <t>Zařízení staveniště</t>
  </si>
  <si>
    <t>80</t>
  </si>
  <si>
    <t>030001001</t>
  </si>
  <si>
    <t>Zařízení staveniště (zřízení, pronájem, odstranění)</t>
  </si>
  <si>
    <t>soub</t>
  </si>
  <si>
    <t>1024</t>
  </si>
  <si>
    <t>496500306</t>
  </si>
  <si>
    <t>VRN9</t>
  </si>
  <si>
    <t>Ostatní náklady</t>
  </si>
  <si>
    <t>81</t>
  </si>
  <si>
    <t>043194013</t>
  </si>
  <si>
    <t>Tahové zkoušky hmoždinek</t>
  </si>
  <si>
    <t>2146726697</t>
  </si>
  <si>
    <t>82</t>
  </si>
  <si>
    <t>090001002</t>
  </si>
  <si>
    <t>Ostatní náklady zhotovitele (např.doprava/ubytování pracovníků, dopravné subdodavatelů, přeprava strojů .. a jiné...)</t>
  </si>
  <si>
    <t>-200794093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</si>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</sst>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21" borderId="5" applyNumberFormat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2" borderId="0" xfId="0" applyFont="1" applyFill="1" applyAlignment="1" applyProtection="1">
      <alignment horizontal="left" vertical="center"/>
      <protection/>
    </xf>
    <xf numFmtId="0" fontId="13" fillId="22" borderId="0" xfId="0" applyFont="1" applyFill="1" applyAlignment="1" applyProtection="1">
      <alignment vertical="center"/>
      <protection/>
    </xf>
    <xf numFmtId="0" fontId="14" fillId="22" borderId="0" xfId="0" applyFont="1" applyFill="1" applyAlignment="1" applyProtection="1">
      <alignment horizontal="left" vertical="center"/>
      <protection/>
    </xf>
    <xf numFmtId="0" fontId="15" fillId="22" borderId="0" xfId="49" applyFont="1" applyFill="1" applyAlignment="1" applyProtection="1">
      <alignment vertical="center"/>
      <protection/>
    </xf>
    <xf numFmtId="0" fontId="36" fillId="22" borderId="0" xfId="49" applyFill="1" applyAlignment="1">
      <alignment/>
    </xf>
    <xf numFmtId="0" fontId="0" fillId="22" borderId="0" xfId="0" applyFill="1" applyAlignment="1">
      <alignment/>
    </xf>
    <xf numFmtId="0" fontId="12" fillId="2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4" fillId="20" borderId="17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3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49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29" fillId="0" borderId="31" xfId="0" applyNumberFormat="1" applyFont="1" applyBorder="1" applyAlignment="1" applyProtection="1">
      <alignment vertical="center"/>
      <protection/>
    </xf>
    <xf numFmtId="4" fontId="29" fillId="0" borderId="32" xfId="0" applyNumberFormat="1" applyFont="1" applyBorder="1" applyAlignment="1" applyProtection="1">
      <alignment vertical="center"/>
      <protection/>
    </xf>
    <xf numFmtId="166" fontId="29" fillId="0" borderId="32" xfId="0" applyNumberFormat="1" applyFont="1" applyBorder="1" applyAlignment="1" applyProtection="1">
      <alignment vertical="center"/>
      <protection/>
    </xf>
    <xf numFmtId="4" fontId="29" fillId="0" borderId="33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3" fillId="22" borderId="0" xfId="0" applyFont="1" applyFill="1" applyAlignment="1">
      <alignment vertical="center"/>
    </xf>
    <xf numFmtId="0" fontId="14" fillId="22" borderId="0" xfId="0" applyFont="1" applyFill="1" applyAlignment="1">
      <alignment horizontal="left" vertical="center"/>
    </xf>
    <xf numFmtId="0" fontId="30" fillId="22" borderId="0" xfId="49" applyFont="1" applyFill="1" applyAlignment="1">
      <alignment vertical="center"/>
    </xf>
    <xf numFmtId="0" fontId="13" fillId="2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20" borderId="18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16" xfId="0" applyNumberFormat="1" applyFont="1" applyBorder="1" applyAlignment="1" applyProtection="1">
      <alignment vertical="center"/>
      <protection/>
    </xf>
    <xf numFmtId="0" fontId="0" fillId="20" borderId="18" xfId="0" applyFont="1" applyFill="1" applyBorder="1" applyAlignment="1" applyProtection="1">
      <alignment vertical="center"/>
      <protection locked="0"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20" borderId="0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center"/>
      <protection locked="0"/>
    </xf>
    <xf numFmtId="0" fontId="3" fillId="2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20" borderId="26" xfId="0" applyFont="1" applyFill="1" applyBorder="1" applyAlignment="1" applyProtection="1">
      <alignment horizontal="center" vertical="center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3" fillId="20" borderId="27" xfId="0" applyFont="1" applyFill="1" applyBorder="1" applyAlignment="1" applyProtection="1">
      <alignment horizontal="center" vertical="center" wrapText="1"/>
      <protection/>
    </xf>
    <xf numFmtId="0" fontId="3" fillId="20" borderId="27" xfId="0" applyFont="1" applyFill="1" applyBorder="1" applyAlignment="1" applyProtection="1">
      <alignment horizontal="center" vertical="center" wrapText="1"/>
      <protection locked="0"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22" xfId="0" applyNumberFormat="1" applyFont="1" applyBorder="1" applyAlignment="1" applyProtection="1">
      <alignment/>
      <protection/>
    </xf>
    <xf numFmtId="166" fontId="32" fillId="0" borderId="2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2" fillId="23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36" xfId="0" applyFont="1" applyBorder="1" applyAlignment="1" applyProtection="1">
      <alignment horizontal="center" vertical="center"/>
      <protection/>
    </xf>
    <xf numFmtId="49" fontId="35" fillId="0" borderId="36" xfId="0" applyNumberFormat="1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167" fontId="35" fillId="0" borderId="36" xfId="0" applyNumberFormat="1" applyFont="1" applyBorder="1" applyAlignment="1" applyProtection="1">
      <alignment vertical="center"/>
      <protection/>
    </xf>
    <xf numFmtId="4" fontId="35" fillId="23" borderId="36" xfId="0" applyNumberFormat="1" applyFont="1" applyFill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/>
    </xf>
    <xf numFmtId="0" fontId="35" fillId="0" borderId="13" xfId="0" applyFont="1" applyBorder="1" applyAlignment="1">
      <alignment vertical="center"/>
    </xf>
    <xf numFmtId="0" fontId="35" fillId="23" borderId="3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3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8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20" borderId="18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25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left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0" fillId="22" borderId="0" xfId="49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S2" s="23" t="s">
        <v>8</v>
      </c>
      <c r="BT2" s="23" t="s">
        <v>9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7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2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31" t="s">
        <v>17</v>
      </c>
      <c r="BS5" s="23" t="s">
        <v>8</v>
      </c>
    </row>
    <row r="6" spans="2:71" ht="36.7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5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32"/>
      <c r="BS6" s="23" t="s">
        <v>8</v>
      </c>
    </row>
    <row r="7" spans="2:71" ht="14.2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2"/>
      <c r="BS7" s="23" t="s">
        <v>8</v>
      </c>
    </row>
    <row r="8" spans="2:71" ht="14.2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2"/>
      <c r="BS8" s="23" t="s">
        <v>8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2"/>
      <c r="BS9" s="23" t="s">
        <v>8</v>
      </c>
    </row>
    <row r="10" spans="2:71" ht="14.2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23</v>
      </c>
      <c r="AO10" s="28"/>
      <c r="AP10" s="28"/>
      <c r="AQ10" s="30"/>
      <c r="BE10" s="332"/>
      <c r="BS10" s="23" t="s">
        <v>8</v>
      </c>
    </row>
    <row r="11" spans="2:71" ht="1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23</v>
      </c>
      <c r="AO11" s="28"/>
      <c r="AP11" s="28"/>
      <c r="AQ11" s="30"/>
      <c r="BE11" s="332"/>
      <c r="BS11" s="23" t="s">
        <v>8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2"/>
      <c r="BS12" s="23" t="s">
        <v>8</v>
      </c>
    </row>
    <row r="13" spans="2:71" ht="14.2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E13" s="332"/>
      <c r="BS13" s="23" t="s">
        <v>8</v>
      </c>
    </row>
    <row r="14" spans="2:71" ht="15">
      <c r="B14" s="27"/>
      <c r="C14" s="28"/>
      <c r="D14" s="28"/>
      <c r="E14" s="161" t="s">
        <v>33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32"/>
      <c r="BS14" s="23" t="s">
        <v>8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2"/>
      <c r="BS15" s="23" t="s">
        <v>6</v>
      </c>
    </row>
    <row r="16" spans="2:71" ht="14.2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35</v>
      </c>
      <c r="AO16" s="28"/>
      <c r="AP16" s="28"/>
      <c r="AQ16" s="30"/>
      <c r="BE16" s="332"/>
      <c r="BS16" s="23" t="s">
        <v>6</v>
      </c>
    </row>
    <row r="17" spans="2:71" ht="18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E17" s="332"/>
      <c r="BS17" s="23" t="s">
        <v>38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2"/>
      <c r="BS18" s="23" t="s">
        <v>8</v>
      </c>
    </row>
    <row r="19" spans="2:71" ht="14.2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2"/>
      <c r="BS19" s="23" t="s">
        <v>8</v>
      </c>
    </row>
    <row r="20" spans="2:71" ht="57" customHeight="1">
      <c r="B20" s="27"/>
      <c r="C20" s="28"/>
      <c r="D20" s="28"/>
      <c r="E20" s="128" t="s">
        <v>40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28"/>
      <c r="AP20" s="28"/>
      <c r="AQ20" s="30"/>
      <c r="BE20" s="332"/>
      <c r="BS20" s="23" t="s">
        <v>6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2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2"/>
    </row>
    <row r="23" spans="2:57" s="1" customFormat="1" ht="25.5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129">
        <f>ROUND(AG51,2)</f>
        <v>0</v>
      </c>
      <c r="AL23" s="356"/>
      <c r="AM23" s="356"/>
      <c r="AN23" s="356"/>
      <c r="AO23" s="356"/>
      <c r="AP23" s="41"/>
      <c r="AQ23" s="44"/>
      <c r="BE23" s="332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7" t="s">
        <v>42</v>
      </c>
      <c r="M25" s="357"/>
      <c r="N25" s="357"/>
      <c r="O25" s="357"/>
      <c r="P25" s="41"/>
      <c r="Q25" s="41"/>
      <c r="R25" s="41"/>
      <c r="S25" s="41"/>
      <c r="T25" s="41"/>
      <c r="U25" s="41"/>
      <c r="V25" s="41"/>
      <c r="W25" s="357" t="s">
        <v>43</v>
      </c>
      <c r="X25" s="357"/>
      <c r="Y25" s="357"/>
      <c r="Z25" s="357"/>
      <c r="AA25" s="357"/>
      <c r="AB25" s="357"/>
      <c r="AC25" s="357"/>
      <c r="AD25" s="357"/>
      <c r="AE25" s="357"/>
      <c r="AF25" s="41"/>
      <c r="AG25" s="41"/>
      <c r="AH25" s="41"/>
      <c r="AI25" s="41"/>
      <c r="AJ25" s="41"/>
      <c r="AK25" s="357" t="s">
        <v>44</v>
      </c>
      <c r="AL25" s="357"/>
      <c r="AM25" s="357"/>
      <c r="AN25" s="357"/>
      <c r="AO25" s="357"/>
      <c r="AP25" s="41"/>
      <c r="AQ25" s="44"/>
      <c r="BE25" s="332"/>
    </row>
    <row r="26" spans="2:57" s="2" customFormat="1" ht="14.2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24">
        <v>0.21</v>
      </c>
      <c r="M26" s="325"/>
      <c r="N26" s="325"/>
      <c r="O26" s="325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7"/>
      <c r="AG26" s="47"/>
      <c r="AH26" s="47"/>
      <c r="AI26" s="47"/>
      <c r="AJ26" s="47"/>
      <c r="AK26" s="326">
        <f>ROUND(AV51,2)</f>
        <v>0</v>
      </c>
      <c r="AL26" s="325"/>
      <c r="AM26" s="325"/>
      <c r="AN26" s="325"/>
      <c r="AO26" s="325"/>
      <c r="AP26" s="47"/>
      <c r="AQ26" s="49"/>
      <c r="BE26" s="332"/>
    </row>
    <row r="27" spans="2:57" s="2" customFormat="1" ht="14.2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24">
        <v>0.15</v>
      </c>
      <c r="M27" s="325"/>
      <c r="N27" s="325"/>
      <c r="O27" s="325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7"/>
      <c r="AG27" s="47"/>
      <c r="AH27" s="47"/>
      <c r="AI27" s="47"/>
      <c r="AJ27" s="47"/>
      <c r="AK27" s="326">
        <f>ROUND(AW51,2)</f>
        <v>0</v>
      </c>
      <c r="AL27" s="325"/>
      <c r="AM27" s="325"/>
      <c r="AN27" s="325"/>
      <c r="AO27" s="325"/>
      <c r="AP27" s="47"/>
      <c r="AQ27" s="49"/>
      <c r="BE27" s="332"/>
    </row>
    <row r="28" spans="2:57" s="2" customFormat="1" ht="14.2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24">
        <v>0.21</v>
      </c>
      <c r="M28" s="325"/>
      <c r="N28" s="325"/>
      <c r="O28" s="325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7"/>
      <c r="AG28" s="47"/>
      <c r="AH28" s="47"/>
      <c r="AI28" s="47"/>
      <c r="AJ28" s="47"/>
      <c r="AK28" s="326">
        <v>0</v>
      </c>
      <c r="AL28" s="325"/>
      <c r="AM28" s="325"/>
      <c r="AN28" s="325"/>
      <c r="AO28" s="325"/>
      <c r="AP28" s="47"/>
      <c r="AQ28" s="49"/>
      <c r="BE28" s="332"/>
    </row>
    <row r="29" spans="2:57" s="2" customFormat="1" ht="14.2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24">
        <v>0.15</v>
      </c>
      <c r="M29" s="325"/>
      <c r="N29" s="325"/>
      <c r="O29" s="325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7"/>
      <c r="AG29" s="47"/>
      <c r="AH29" s="47"/>
      <c r="AI29" s="47"/>
      <c r="AJ29" s="47"/>
      <c r="AK29" s="326">
        <v>0</v>
      </c>
      <c r="AL29" s="325"/>
      <c r="AM29" s="325"/>
      <c r="AN29" s="325"/>
      <c r="AO29" s="325"/>
      <c r="AP29" s="47"/>
      <c r="AQ29" s="49"/>
      <c r="BE29" s="332"/>
    </row>
    <row r="30" spans="2:57" s="2" customFormat="1" ht="14.2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24">
        <v>0</v>
      </c>
      <c r="M30" s="325"/>
      <c r="N30" s="325"/>
      <c r="O30" s="325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7"/>
      <c r="AG30" s="47"/>
      <c r="AH30" s="47"/>
      <c r="AI30" s="47"/>
      <c r="AJ30" s="47"/>
      <c r="AK30" s="326">
        <v>0</v>
      </c>
      <c r="AL30" s="325"/>
      <c r="AM30" s="325"/>
      <c r="AN30" s="325"/>
      <c r="AO30" s="325"/>
      <c r="AP30" s="47"/>
      <c r="AQ30" s="49"/>
      <c r="BE30" s="332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2"/>
    </row>
    <row r="32" spans="2:57" s="1" customFormat="1" ht="25.5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27" t="s">
        <v>53</v>
      </c>
      <c r="Y32" s="328"/>
      <c r="Z32" s="328"/>
      <c r="AA32" s="328"/>
      <c r="AB32" s="328"/>
      <c r="AC32" s="52"/>
      <c r="AD32" s="52"/>
      <c r="AE32" s="52"/>
      <c r="AF32" s="52"/>
      <c r="AG32" s="52"/>
      <c r="AH32" s="52"/>
      <c r="AI32" s="52"/>
      <c r="AJ32" s="52"/>
      <c r="AK32" s="329">
        <f>SUM(AK23:AK30)</f>
        <v>0</v>
      </c>
      <c r="AL32" s="328"/>
      <c r="AM32" s="328"/>
      <c r="AN32" s="328"/>
      <c r="AO32" s="330"/>
      <c r="AP32" s="50"/>
      <c r="AQ32" s="54"/>
      <c r="BE32" s="332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7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7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2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1811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7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2" t="str">
        <f>K6</f>
        <v>Oprava obvodových stěn přístavby k bazénu v budově Gymnázia Vrchlabí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69"/>
      <c r="AQ42" s="69"/>
      <c r="AR42" s="70"/>
    </row>
    <row r="43" spans="2:44" s="1" customFormat="1" ht="6.7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44" t="str">
        <f>IF(AN8="","",AN8)</f>
        <v>25. 4. 2018</v>
      </c>
      <c r="AN44" s="344"/>
      <c r="AO44" s="62"/>
      <c r="AP44" s="62"/>
      <c r="AQ44" s="62"/>
      <c r="AR44" s="60"/>
    </row>
    <row r="45" spans="2:44" s="1" customFormat="1" ht="6.7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Vrchlabí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45" t="str">
        <f>IF(E17="","",E17)</f>
        <v>Ing. Pavel Starý</v>
      </c>
      <c r="AN46" s="345"/>
      <c r="AO46" s="345"/>
      <c r="AP46" s="345"/>
      <c r="AQ46" s="62"/>
      <c r="AR46" s="60"/>
      <c r="AS46" s="346" t="s">
        <v>55</v>
      </c>
      <c r="AT46" s="34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>
        <f>IF(E14="Vyplň údaj","",E14)</f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8"/>
      <c r="AT47" s="34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0"/>
      <c r="AT48" s="35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2" t="s">
        <v>56</v>
      </c>
      <c r="D49" s="353"/>
      <c r="E49" s="353"/>
      <c r="F49" s="353"/>
      <c r="G49" s="353"/>
      <c r="H49" s="52"/>
      <c r="I49" s="354" t="s">
        <v>57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58</v>
      </c>
      <c r="AH49" s="353"/>
      <c r="AI49" s="353"/>
      <c r="AJ49" s="353"/>
      <c r="AK49" s="353"/>
      <c r="AL49" s="353"/>
      <c r="AM49" s="353"/>
      <c r="AN49" s="354" t="s">
        <v>59</v>
      </c>
      <c r="AO49" s="353"/>
      <c r="AP49" s="353"/>
      <c r="AQ49" s="78" t="s">
        <v>60</v>
      </c>
      <c r="AR49" s="60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25" customHeight="1">
      <c r="B51" s="67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0">
        <f>ROUND(AG52,2)</f>
        <v>0</v>
      </c>
      <c r="AH51" s="340"/>
      <c r="AI51" s="340"/>
      <c r="AJ51" s="340"/>
      <c r="AK51" s="340"/>
      <c r="AL51" s="340"/>
      <c r="AM51" s="340"/>
      <c r="AN51" s="341">
        <f>SUM(AG51,AT51)</f>
        <v>0</v>
      </c>
      <c r="AO51" s="341"/>
      <c r="AP51" s="341"/>
      <c r="AQ51" s="87" t="s">
        <v>23</v>
      </c>
      <c r="AR51" s="70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74</v>
      </c>
      <c r="BT51" s="92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0" s="5" customFormat="1" ht="31.5" customHeight="1">
      <c r="A52" s="93" t="s">
        <v>78</v>
      </c>
      <c r="B52" s="94"/>
      <c r="C52" s="95"/>
      <c r="D52" s="339" t="s">
        <v>16</v>
      </c>
      <c r="E52" s="339"/>
      <c r="F52" s="339"/>
      <c r="G52" s="339"/>
      <c r="H52" s="339"/>
      <c r="I52" s="96"/>
      <c r="J52" s="339" t="s">
        <v>19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7">
        <f>'1811 - Oprava obvodových ...'!J25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97" t="s">
        <v>79</v>
      </c>
      <c r="AR52" s="98"/>
      <c r="AS52" s="99">
        <v>0</v>
      </c>
      <c r="AT52" s="100">
        <f>ROUND(SUM(AV52:AW52),2)</f>
        <v>0</v>
      </c>
      <c r="AU52" s="101">
        <f>'1811 - Oprava obvodových ...'!P89</f>
        <v>0</v>
      </c>
      <c r="AV52" s="100">
        <f>'1811 - Oprava obvodových ...'!J28</f>
        <v>0</v>
      </c>
      <c r="AW52" s="100">
        <f>'1811 - Oprava obvodových ...'!J29</f>
        <v>0</v>
      </c>
      <c r="AX52" s="100">
        <f>'1811 - Oprava obvodových ...'!J30</f>
        <v>0</v>
      </c>
      <c r="AY52" s="100">
        <f>'1811 - Oprava obvodových ...'!J31</f>
        <v>0</v>
      </c>
      <c r="AZ52" s="100">
        <f>'1811 - Oprava obvodových ...'!F28</f>
        <v>0</v>
      </c>
      <c r="BA52" s="100">
        <f>'1811 - Oprava obvodových ...'!F29</f>
        <v>0</v>
      </c>
      <c r="BB52" s="100">
        <f>'1811 - Oprava obvodových ...'!F30</f>
        <v>0</v>
      </c>
      <c r="BC52" s="100">
        <f>'1811 - Oprava obvodových ...'!F31</f>
        <v>0</v>
      </c>
      <c r="BD52" s="102">
        <f>'1811 - Oprava obvodových ...'!F32</f>
        <v>0</v>
      </c>
      <c r="BT52" s="103" t="s">
        <v>80</v>
      </c>
      <c r="BU52" s="103" t="s">
        <v>81</v>
      </c>
      <c r="BV52" s="103" t="s">
        <v>76</v>
      </c>
      <c r="BW52" s="103" t="s">
        <v>7</v>
      </c>
      <c r="BX52" s="103" t="s">
        <v>77</v>
      </c>
      <c r="CL52" s="103" t="s">
        <v>21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7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sheet="1" objects="1" scenarios="1" formatColumns="0" formatRows="0"/>
  <mergeCells count="41"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8:AE28"/>
    <mergeCell ref="AK28:AO28"/>
    <mergeCell ref="L29:O29"/>
    <mergeCell ref="W29:AE29"/>
    <mergeCell ref="AK29:AO29"/>
    <mergeCell ref="L28:O28"/>
    <mergeCell ref="L30:O30"/>
    <mergeCell ref="W30:AE30"/>
    <mergeCell ref="AK30:AO30"/>
    <mergeCell ref="X32:AB32"/>
    <mergeCell ref="AK32:AO32"/>
    <mergeCell ref="AS46:AT48"/>
    <mergeCell ref="C49:G49"/>
    <mergeCell ref="I49:AF49"/>
    <mergeCell ref="AG49:AM49"/>
    <mergeCell ref="AN49:AP49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</mergeCells>
  <hyperlinks>
    <hyperlink ref="K1:S1" location="C2" display="1) Rekapitulace stavby"/>
    <hyperlink ref="W1:AI1" location="C51" display="2) Rekapitulace objektů stavby a soupisů prací"/>
    <hyperlink ref="A52" location="'1811 - Oprava obvodových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5"/>
      <c r="C1" s="105"/>
      <c r="D1" s="106" t="s">
        <v>1</v>
      </c>
      <c r="E1" s="105"/>
      <c r="F1" s="107" t="s">
        <v>82</v>
      </c>
      <c r="G1" s="358" t="s">
        <v>83</v>
      </c>
      <c r="H1" s="358"/>
      <c r="I1" s="108"/>
      <c r="J1" s="107" t="s">
        <v>84</v>
      </c>
      <c r="K1" s="106" t="s">
        <v>85</v>
      </c>
      <c r="L1" s="107" t="s">
        <v>86</v>
      </c>
      <c r="M1" s="107"/>
      <c r="N1" s="107"/>
      <c r="O1" s="107"/>
      <c r="P1" s="107"/>
      <c r="Q1" s="107"/>
      <c r="R1" s="107"/>
      <c r="S1" s="107"/>
      <c r="T1" s="10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75" customHeight="1"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23" t="s">
        <v>7</v>
      </c>
      <c r="AZ2" s="109" t="s">
        <v>87</v>
      </c>
      <c r="BA2" s="109" t="s">
        <v>23</v>
      </c>
      <c r="BB2" s="109" t="s">
        <v>23</v>
      </c>
      <c r="BC2" s="109" t="s">
        <v>88</v>
      </c>
      <c r="BD2" s="109" t="s">
        <v>89</v>
      </c>
    </row>
    <row r="3" spans="2:56" ht="6.7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89</v>
      </c>
      <c r="AZ3" s="109" t="s">
        <v>90</v>
      </c>
      <c r="BA3" s="109" t="s">
        <v>23</v>
      </c>
      <c r="BB3" s="109" t="s">
        <v>23</v>
      </c>
      <c r="BC3" s="109" t="s">
        <v>91</v>
      </c>
      <c r="BD3" s="109" t="s">
        <v>89</v>
      </c>
    </row>
    <row r="4" spans="2:56" ht="36.75" customHeight="1">
      <c r="B4" s="27"/>
      <c r="C4" s="28"/>
      <c r="D4" s="29" t="s">
        <v>92</v>
      </c>
      <c r="E4" s="28"/>
      <c r="F4" s="28"/>
      <c r="G4" s="28"/>
      <c r="H4" s="28"/>
      <c r="I4" s="111"/>
      <c r="J4" s="28"/>
      <c r="K4" s="30"/>
      <c r="M4" s="31" t="s">
        <v>12</v>
      </c>
      <c r="AT4" s="23" t="s">
        <v>6</v>
      </c>
      <c r="AZ4" s="109" t="s">
        <v>93</v>
      </c>
      <c r="BA4" s="109" t="s">
        <v>23</v>
      </c>
      <c r="BB4" s="109" t="s">
        <v>23</v>
      </c>
      <c r="BC4" s="109" t="s">
        <v>94</v>
      </c>
      <c r="BD4" s="109" t="s">
        <v>89</v>
      </c>
    </row>
    <row r="5" spans="2:56" ht="6.75" customHeight="1">
      <c r="B5" s="27"/>
      <c r="C5" s="28"/>
      <c r="D5" s="28"/>
      <c r="E5" s="28"/>
      <c r="F5" s="28"/>
      <c r="G5" s="28"/>
      <c r="H5" s="28"/>
      <c r="I5" s="111"/>
      <c r="J5" s="28"/>
      <c r="K5" s="30"/>
      <c r="AZ5" s="109" t="s">
        <v>95</v>
      </c>
      <c r="BA5" s="109" t="s">
        <v>23</v>
      </c>
      <c r="BB5" s="109" t="s">
        <v>23</v>
      </c>
      <c r="BC5" s="109" t="s">
        <v>96</v>
      </c>
      <c r="BD5" s="109" t="s">
        <v>89</v>
      </c>
    </row>
    <row r="6" spans="2:11" s="1" customFormat="1" ht="15">
      <c r="B6" s="40"/>
      <c r="C6" s="41"/>
      <c r="D6" s="36" t="s">
        <v>18</v>
      </c>
      <c r="E6" s="41"/>
      <c r="F6" s="41"/>
      <c r="G6" s="41"/>
      <c r="H6" s="41"/>
      <c r="I6" s="112"/>
      <c r="J6" s="41"/>
      <c r="K6" s="44"/>
    </row>
    <row r="7" spans="2:11" s="1" customFormat="1" ht="36.75" customHeight="1">
      <c r="B7" s="40"/>
      <c r="C7" s="41"/>
      <c r="D7" s="41"/>
      <c r="E7" s="359" t="s">
        <v>19</v>
      </c>
      <c r="F7" s="360"/>
      <c r="G7" s="360"/>
      <c r="H7" s="360"/>
      <c r="I7" s="112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2"/>
      <c r="J8" s="41"/>
      <c r="K8" s="44"/>
    </row>
    <row r="9" spans="2:11" s="1" customFormat="1" ht="14.2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3" t="s">
        <v>22</v>
      </c>
      <c r="J9" s="34" t="s">
        <v>23</v>
      </c>
      <c r="K9" s="44"/>
    </row>
    <row r="10" spans="2:11" s="1" customFormat="1" ht="14.25" customHeight="1">
      <c r="B10" s="40"/>
      <c r="C10" s="41"/>
      <c r="D10" s="36" t="s">
        <v>24</v>
      </c>
      <c r="E10" s="41"/>
      <c r="F10" s="34" t="s">
        <v>25</v>
      </c>
      <c r="G10" s="41"/>
      <c r="H10" s="41"/>
      <c r="I10" s="113" t="s">
        <v>26</v>
      </c>
      <c r="J10" s="114" t="str">
        <f>'Rekapitulace stavby'!AN8</f>
        <v>25. 4. 2018</v>
      </c>
      <c r="K10" s="44"/>
    </row>
    <row r="11" spans="2:11" s="1" customFormat="1" ht="10.5" customHeight="1">
      <c r="B11" s="40"/>
      <c r="C11" s="41"/>
      <c r="D11" s="41"/>
      <c r="E11" s="41"/>
      <c r="F11" s="41"/>
      <c r="G11" s="41"/>
      <c r="H11" s="41"/>
      <c r="I11" s="112"/>
      <c r="J11" s="41"/>
      <c r="K11" s="44"/>
    </row>
    <row r="12" spans="2:11" s="1" customFormat="1" ht="14.25" customHeight="1">
      <c r="B12" s="40"/>
      <c r="C12" s="41"/>
      <c r="D12" s="36" t="s">
        <v>28</v>
      </c>
      <c r="E12" s="41"/>
      <c r="F12" s="41"/>
      <c r="G12" s="41"/>
      <c r="H12" s="41"/>
      <c r="I12" s="113" t="s">
        <v>29</v>
      </c>
      <c r="J12" s="34" t="s">
        <v>23</v>
      </c>
      <c r="K12" s="44"/>
    </row>
    <row r="13" spans="2:11" s="1" customFormat="1" ht="18" customHeight="1">
      <c r="B13" s="40"/>
      <c r="C13" s="41"/>
      <c r="D13" s="41"/>
      <c r="E13" s="34" t="s">
        <v>30</v>
      </c>
      <c r="F13" s="41"/>
      <c r="G13" s="41"/>
      <c r="H13" s="41"/>
      <c r="I13" s="113" t="s">
        <v>31</v>
      </c>
      <c r="J13" s="34" t="s">
        <v>23</v>
      </c>
      <c r="K13" s="44"/>
    </row>
    <row r="14" spans="2:11" s="1" customFormat="1" ht="6.75" customHeight="1">
      <c r="B14" s="40"/>
      <c r="C14" s="41"/>
      <c r="D14" s="41"/>
      <c r="E14" s="41"/>
      <c r="F14" s="41"/>
      <c r="G14" s="41"/>
      <c r="H14" s="41"/>
      <c r="I14" s="112"/>
      <c r="J14" s="41"/>
      <c r="K14" s="44"/>
    </row>
    <row r="15" spans="2:11" s="1" customFormat="1" ht="14.25" customHeight="1">
      <c r="B15" s="40"/>
      <c r="C15" s="41"/>
      <c r="D15" s="36" t="s">
        <v>32</v>
      </c>
      <c r="E15" s="41"/>
      <c r="F15" s="41"/>
      <c r="G15" s="41"/>
      <c r="H15" s="41"/>
      <c r="I15" s="113" t="s">
        <v>29</v>
      </c>
      <c r="J15" s="34">
        <f>IF('Rekapitulace stavby'!AN13="Vyplň údaj","",IF('Rekapitulace stavby'!AN13="","",'Rekapitulace stavby'!AN13))</f>
      </c>
      <c r="K15" s="44"/>
    </row>
    <row r="16" spans="2:11" s="1" customFormat="1" ht="18" customHeight="1">
      <c r="B16" s="40"/>
      <c r="C16" s="41"/>
      <c r="D16" s="41"/>
      <c r="E16" s="34">
        <f>IF('Rekapitulace stavby'!E14="Vyplň údaj","",IF('Rekapitulace stavby'!E14="","",'Rekapitulace stavby'!E14))</f>
      </c>
      <c r="F16" s="41"/>
      <c r="G16" s="41"/>
      <c r="H16" s="41"/>
      <c r="I16" s="113" t="s">
        <v>31</v>
      </c>
      <c r="J16" s="34">
        <f>IF('Rekapitulace stavby'!AN14="Vyplň údaj","",IF('Rekapitulace stavby'!AN14="","",'Rekapitulace stavby'!AN14))</f>
      </c>
      <c r="K16" s="44"/>
    </row>
    <row r="17" spans="2:11" s="1" customFormat="1" ht="6.75" customHeight="1">
      <c r="B17" s="40"/>
      <c r="C17" s="41"/>
      <c r="D17" s="41"/>
      <c r="E17" s="41"/>
      <c r="F17" s="41"/>
      <c r="G17" s="41"/>
      <c r="H17" s="41"/>
      <c r="I17" s="112"/>
      <c r="J17" s="41"/>
      <c r="K17" s="44"/>
    </row>
    <row r="18" spans="2:11" s="1" customFormat="1" ht="14.25" customHeight="1">
      <c r="B18" s="40"/>
      <c r="C18" s="41"/>
      <c r="D18" s="36" t="s">
        <v>34</v>
      </c>
      <c r="E18" s="41"/>
      <c r="F18" s="41"/>
      <c r="G18" s="41"/>
      <c r="H18" s="41"/>
      <c r="I18" s="113" t="s">
        <v>29</v>
      </c>
      <c r="J18" s="34" t="s">
        <v>35</v>
      </c>
      <c r="K18" s="44"/>
    </row>
    <row r="19" spans="2:11" s="1" customFormat="1" ht="18" customHeight="1">
      <c r="B19" s="40"/>
      <c r="C19" s="41"/>
      <c r="D19" s="41"/>
      <c r="E19" s="34" t="s">
        <v>36</v>
      </c>
      <c r="F19" s="41"/>
      <c r="G19" s="41"/>
      <c r="H19" s="41"/>
      <c r="I19" s="113" t="s">
        <v>31</v>
      </c>
      <c r="J19" s="34" t="s">
        <v>37</v>
      </c>
      <c r="K19" s="44"/>
    </row>
    <row r="20" spans="2:11" s="1" customFormat="1" ht="6.75" customHeight="1">
      <c r="B20" s="40"/>
      <c r="C20" s="41"/>
      <c r="D20" s="41"/>
      <c r="E20" s="41"/>
      <c r="F20" s="41"/>
      <c r="G20" s="41"/>
      <c r="H20" s="41"/>
      <c r="I20" s="112"/>
      <c r="J20" s="41"/>
      <c r="K20" s="44"/>
    </row>
    <row r="21" spans="2:11" s="1" customFormat="1" ht="14.25" customHeight="1">
      <c r="B21" s="40"/>
      <c r="C21" s="41"/>
      <c r="D21" s="36" t="s">
        <v>39</v>
      </c>
      <c r="E21" s="41"/>
      <c r="F21" s="41"/>
      <c r="G21" s="41"/>
      <c r="H21" s="41"/>
      <c r="I21" s="112"/>
      <c r="J21" s="41"/>
      <c r="K21" s="44"/>
    </row>
    <row r="22" spans="2:11" s="6" customFormat="1" ht="71.25" customHeight="1">
      <c r="B22" s="115"/>
      <c r="C22" s="116"/>
      <c r="D22" s="116"/>
      <c r="E22" s="128" t="s">
        <v>40</v>
      </c>
      <c r="F22" s="128"/>
      <c r="G22" s="128"/>
      <c r="H22" s="128"/>
      <c r="I22" s="117"/>
      <c r="J22" s="116"/>
      <c r="K22" s="118"/>
    </row>
    <row r="23" spans="2:11" s="1" customFormat="1" ht="6.75" customHeight="1">
      <c r="B23" s="40"/>
      <c r="C23" s="41"/>
      <c r="D23" s="41"/>
      <c r="E23" s="41"/>
      <c r="F23" s="41"/>
      <c r="G23" s="41"/>
      <c r="H23" s="41"/>
      <c r="I23" s="112"/>
      <c r="J23" s="41"/>
      <c r="K23" s="44"/>
    </row>
    <row r="24" spans="2:11" s="1" customFormat="1" ht="6.75" customHeight="1">
      <c r="B24" s="40"/>
      <c r="C24" s="41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4.75" customHeight="1">
      <c r="B25" s="40"/>
      <c r="C25" s="41"/>
      <c r="D25" s="121" t="s">
        <v>41</v>
      </c>
      <c r="E25" s="41"/>
      <c r="F25" s="41"/>
      <c r="G25" s="41"/>
      <c r="H25" s="41"/>
      <c r="I25" s="112"/>
      <c r="J25" s="122">
        <f>ROUND(J89,2)</f>
        <v>0</v>
      </c>
      <c r="K25" s="44"/>
    </row>
    <row r="26" spans="2:11" s="1" customFormat="1" ht="6.75" customHeight="1">
      <c r="B26" s="40"/>
      <c r="C26" s="41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25" customHeight="1">
      <c r="B27" s="40"/>
      <c r="C27" s="41"/>
      <c r="D27" s="41"/>
      <c r="E27" s="41"/>
      <c r="F27" s="45" t="s">
        <v>43</v>
      </c>
      <c r="G27" s="41"/>
      <c r="H27" s="41"/>
      <c r="I27" s="123" t="s">
        <v>42</v>
      </c>
      <c r="J27" s="45" t="s">
        <v>44</v>
      </c>
      <c r="K27" s="44"/>
    </row>
    <row r="28" spans="2:11" s="1" customFormat="1" ht="14.25" customHeight="1">
      <c r="B28" s="40"/>
      <c r="C28" s="41"/>
      <c r="D28" s="48" t="s">
        <v>45</v>
      </c>
      <c r="E28" s="48" t="s">
        <v>46</v>
      </c>
      <c r="F28" s="124">
        <f>ROUND(SUM(BE89:BE257),2)</f>
        <v>0</v>
      </c>
      <c r="G28" s="41"/>
      <c r="H28" s="41"/>
      <c r="I28" s="125">
        <v>0.21</v>
      </c>
      <c r="J28" s="124">
        <f>ROUND(ROUND((SUM(BE89:BE257)),2)*I28,2)</f>
        <v>0</v>
      </c>
      <c r="K28" s="44"/>
    </row>
    <row r="29" spans="2:11" s="1" customFormat="1" ht="14.25" customHeight="1">
      <c r="B29" s="40"/>
      <c r="C29" s="41"/>
      <c r="D29" s="41"/>
      <c r="E29" s="48" t="s">
        <v>47</v>
      </c>
      <c r="F29" s="124">
        <f>ROUND(SUM(BF89:BF257),2)</f>
        <v>0</v>
      </c>
      <c r="G29" s="41"/>
      <c r="H29" s="41"/>
      <c r="I29" s="125">
        <v>0.15</v>
      </c>
      <c r="J29" s="124">
        <f>ROUND(ROUND((SUM(BF89:BF257)),2)*I29,2)</f>
        <v>0</v>
      </c>
      <c r="K29" s="44"/>
    </row>
    <row r="30" spans="2:11" s="1" customFormat="1" ht="14.25" customHeight="1" hidden="1">
      <c r="B30" s="40"/>
      <c r="C30" s="41"/>
      <c r="D30" s="41"/>
      <c r="E30" s="48" t="s">
        <v>48</v>
      </c>
      <c r="F30" s="124">
        <f>ROUND(SUM(BG89:BG257),2)</f>
        <v>0</v>
      </c>
      <c r="G30" s="41"/>
      <c r="H30" s="41"/>
      <c r="I30" s="125">
        <v>0.21</v>
      </c>
      <c r="J30" s="124">
        <v>0</v>
      </c>
      <c r="K30" s="44"/>
    </row>
    <row r="31" spans="2:11" s="1" customFormat="1" ht="14.25" customHeight="1" hidden="1">
      <c r="B31" s="40"/>
      <c r="C31" s="41"/>
      <c r="D31" s="41"/>
      <c r="E31" s="48" t="s">
        <v>49</v>
      </c>
      <c r="F31" s="124">
        <f>ROUND(SUM(BH89:BH257),2)</f>
        <v>0</v>
      </c>
      <c r="G31" s="41"/>
      <c r="H31" s="41"/>
      <c r="I31" s="125">
        <v>0.15</v>
      </c>
      <c r="J31" s="124">
        <v>0</v>
      </c>
      <c r="K31" s="44"/>
    </row>
    <row r="32" spans="2:11" s="1" customFormat="1" ht="14.25" customHeight="1" hidden="1">
      <c r="B32" s="40"/>
      <c r="C32" s="41"/>
      <c r="D32" s="41"/>
      <c r="E32" s="48" t="s">
        <v>50</v>
      </c>
      <c r="F32" s="124">
        <f>ROUND(SUM(BI89:BI257),2)</f>
        <v>0</v>
      </c>
      <c r="G32" s="41"/>
      <c r="H32" s="41"/>
      <c r="I32" s="125">
        <v>0</v>
      </c>
      <c r="J32" s="124">
        <v>0</v>
      </c>
      <c r="K32" s="44"/>
    </row>
    <row r="33" spans="2:11" s="1" customFormat="1" ht="6.75" customHeight="1">
      <c r="B33" s="40"/>
      <c r="C33" s="41"/>
      <c r="D33" s="41"/>
      <c r="E33" s="41"/>
      <c r="F33" s="41"/>
      <c r="G33" s="41"/>
      <c r="H33" s="41"/>
      <c r="I33" s="112"/>
      <c r="J33" s="41"/>
      <c r="K33" s="44"/>
    </row>
    <row r="34" spans="2:11" s="1" customFormat="1" ht="24.75" customHeight="1">
      <c r="B34" s="40"/>
      <c r="C34" s="50"/>
      <c r="D34" s="51" t="s">
        <v>51</v>
      </c>
      <c r="E34" s="52"/>
      <c r="F34" s="52"/>
      <c r="G34" s="126" t="s">
        <v>52</v>
      </c>
      <c r="H34" s="53" t="s">
        <v>53</v>
      </c>
      <c r="I34" s="130"/>
      <c r="J34" s="131">
        <f>SUM(J25:J32)</f>
        <v>0</v>
      </c>
      <c r="K34" s="132"/>
    </row>
    <row r="35" spans="2:11" s="1" customFormat="1" ht="14.25" customHeight="1">
      <c r="B35" s="55"/>
      <c r="C35" s="56"/>
      <c r="D35" s="56"/>
      <c r="E35" s="56"/>
      <c r="F35" s="56"/>
      <c r="G35" s="56"/>
      <c r="H35" s="56"/>
      <c r="I35" s="133"/>
      <c r="J35" s="56"/>
      <c r="K35" s="57"/>
    </row>
    <row r="39" spans="2:11" s="1" customFormat="1" ht="6.7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75" customHeight="1">
      <c r="B40" s="40"/>
      <c r="C40" s="29" t="s">
        <v>97</v>
      </c>
      <c r="D40" s="41"/>
      <c r="E40" s="41"/>
      <c r="F40" s="41"/>
      <c r="G40" s="41"/>
      <c r="H40" s="41"/>
      <c r="I40" s="112"/>
      <c r="J40" s="41"/>
      <c r="K40" s="44"/>
    </row>
    <row r="41" spans="2:11" s="1" customFormat="1" ht="6.75" customHeight="1">
      <c r="B41" s="40"/>
      <c r="C41" s="41"/>
      <c r="D41" s="41"/>
      <c r="E41" s="41"/>
      <c r="F41" s="41"/>
      <c r="G41" s="41"/>
      <c r="H41" s="41"/>
      <c r="I41" s="112"/>
      <c r="J41" s="41"/>
      <c r="K41" s="44"/>
    </row>
    <row r="42" spans="2:11" s="1" customFormat="1" ht="14.25" customHeight="1">
      <c r="B42" s="40"/>
      <c r="C42" s="36" t="s">
        <v>18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17.25" customHeight="1">
      <c r="B43" s="40"/>
      <c r="C43" s="41"/>
      <c r="D43" s="41"/>
      <c r="E43" s="359" t="str">
        <f>E7</f>
        <v>Oprava obvodových stěn přístavby k bazénu v budově Gymnázia Vrchlabí</v>
      </c>
      <c r="F43" s="360"/>
      <c r="G43" s="360"/>
      <c r="H43" s="360"/>
      <c r="I43" s="112"/>
      <c r="J43" s="41"/>
      <c r="K43" s="44"/>
    </row>
    <row r="44" spans="2:11" s="1" customFormat="1" ht="6.75" customHeight="1">
      <c r="B44" s="40"/>
      <c r="C44" s="41"/>
      <c r="D44" s="41"/>
      <c r="E44" s="41"/>
      <c r="F44" s="41"/>
      <c r="G44" s="41"/>
      <c r="H44" s="41"/>
      <c r="I44" s="112"/>
      <c r="J44" s="41"/>
      <c r="K44" s="44"/>
    </row>
    <row r="45" spans="2:11" s="1" customFormat="1" ht="18" customHeight="1">
      <c r="B45" s="40"/>
      <c r="C45" s="36" t="s">
        <v>24</v>
      </c>
      <c r="D45" s="41"/>
      <c r="E45" s="41"/>
      <c r="F45" s="34" t="str">
        <f>F10</f>
        <v> </v>
      </c>
      <c r="G45" s="41"/>
      <c r="H45" s="41"/>
      <c r="I45" s="113" t="s">
        <v>26</v>
      </c>
      <c r="J45" s="114" t="str">
        <f>IF(J10="","",J10)</f>
        <v>25. 4. 2018</v>
      </c>
      <c r="K45" s="44"/>
    </row>
    <row r="46" spans="2:11" s="1" customFormat="1" ht="6.75" customHeight="1">
      <c r="B46" s="40"/>
      <c r="C46" s="41"/>
      <c r="D46" s="41"/>
      <c r="E46" s="41"/>
      <c r="F46" s="41"/>
      <c r="G46" s="41"/>
      <c r="H46" s="41"/>
      <c r="I46" s="112"/>
      <c r="J46" s="41"/>
      <c r="K46" s="44"/>
    </row>
    <row r="47" spans="2:11" s="1" customFormat="1" ht="15">
      <c r="B47" s="40"/>
      <c r="C47" s="36" t="s">
        <v>28</v>
      </c>
      <c r="D47" s="41"/>
      <c r="E47" s="41"/>
      <c r="F47" s="34" t="str">
        <f>E13</f>
        <v>Město Vrchlabí</v>
      </c>
      <c r="G47" s="41"/>
      <c r="H47" s="41"/>
      <c r="I47" s="113" t="s">
        <v>34</v>
      </c>
      <c r="J47" s="128" t="str">
        <f>E19</f>
        <v>Ing. Pavel Starý</v>
      </c>
      <c r="K47" s="44"/>
    </row>
    <row r="48" spans="2:11" s="1" customFormat="1" ht="14.25" customHeight="1">
      <c r="B48" s="40"/>
      <c r="C48" s="36" t="s">
        <v>32</v>
      </c>
      <c r="D48" s="41"/>
      <c r="E48" s="41"/>
      <c r="F48" s="34">
        <f>IF(E16="","",E16)</f>
      </c>
      <c r="G48" s="41"/>
      <c r="H48" s="41"/>
      <c r="I48" s="112"/>
      <c r="J48" s="361"/>
      <c r="K48" s="44"/>
    </row>
    <row r="49" spans="2:11" s="1" customFormat="1" ht="9.75" customHeight="1">
      <c r="B49" s="40"/>
      <c r="C49" s="41"/>
      <c r="D49" s="41"/>
      <c r="E49" s="41"/>
      <c r="F49" s="41"/>
      <c r="G49" s="41"/>
      <c r="H49" s="41"/>
      <c r="I49" s="112"/>
      <c r="J49" s="41"/>
      <c r="K49" s="44"/>
    </row>
    <row r="50" spans="2:11" s="1" customFormat="1" ht="29.25" customHeight="1">
      <c r="B50" s="40"/>
      <c r="C50" s="138" t="s">
        <v>98</v>
      </c>
      <c r="D50" s="50"/>
      <c r="E50" s="50"/>
      <c r="F50" s="50"/>
      <c r="G50" s="50"/>
      <c r="H50" s="50"/>
      <c r="I50" s="139"/>
      <c r="J50" s="140" t="s">
        <v>99</v>
      </c>
      <c r="K50" s="54"/>
    </row>
    <row r="51" spans="2:11" s="1" customFormat="1" ht="9.75" customHeight="1">
      <c r="B51" s="40"/>
      <c r="C51" s="41"/>
      <c r="D51" s="41"/>
      <c r="E51" s="41"/>
      <c r="F51" s="41"/>
      <c r="G51" s="41"/>
      <c r="H51" s="41"/>
      <c r="I51" s="112"/>
      <c r="J51" s="41"/>
      <c r="K51" s="44"/>
    </row>
    <row r="52" spans="2:47" s="1" customFormat="1" ht="29.25" customHeight="1">
      <c r="B52" s="40"/>
      <c r="C52" s="141" t="s">
        <v>100</v>
      </c>
      <c r="D52" s="41"/>
      <c r="E52" s="41"/>
      <c r="F52" s="41"/>
      <c r="G52" s="41"/>
      <c r="H52" s="41"/>
      <c r="I52" s="112"/>
      <c r="J52" s="122">
        <f>J89</f>
        <v>0</v>
      </c>
      <c r="K52" s="44"/>
      <c r="AU52" s="23" t="s">
        <v>101</v>
      </c>
    </row>
    <row r="53" spans="2:11" s="7" customFormat="1" ht="24.75" customHeight="1">
      <c r="B53" s="142"/>
      <c r="C53" s="143"/>
      <c r="D53" s="144" t="s">
        <v>102</v>
      </c>
      <c r="E53" s="145"/>
      <c r="F53" s="145"/>
      <c r="G53" s="145"/>
      <c r="H53" s="145"/>
      <c r="I53" s="146"/>
      <c r="J53" s="147">
        <f>J90</f>
        <v>0</v>
      </c>
      <c r="K53" s="148"/>
    </row>
    <row r="54" spans="2:11" s="8" customFormat="1" ht="19.5" customHeight="1">
      <c r="B54" s="149"/>
      <c r="C54" s="150"/>
      <c r="D54" s="151" t="s">
        <v>103</v>
      </c>
      <c r="E54" s="152"/>
      <c r="F54" s="152"/>
      <c r="G54" s="152"/>
      <c r="H54" s="152"/>
      <c r="I54" s="153"/>
      <c r="J54" s="154">
        <f>J91</f>
        <v>0</v>
      </c>
      <c r="K54" s="155"/>
    </row>
    <row r="55" spans="2:11" s="8" customFormat="1" ht="19.5" customHeight="1">
      <c r="B55" s="149"/>
      <c r="C55" s="150"/>
      <c r="D55" s="151" t="s">
        <v>104</v>
      </c>
      <c r="E55" s="152"/>
      <c r="F55" s="152"/>
      <c r="G55" s="152"/>
      <c r="H55" s="152"/>
      <c r="I55" s="153"/>
      <c r="J55" s="154">
        <f>J106</f>
        <v>0</v>
      </c>
      <c r="K55" s="155"/>
    </row>
    <row r="56" spans="2:11" s="8" customFormat="1" ht="19.5" customHeight="1">
      <c r="B56" s="149"/>
      <c r="C56" s="150"/>
      <c r="D56" s="151" t="s">
        <v>105</v>
      </c>
      <c r="E56" s="152"/>
      <c r="F56" s="152"/>
      <c r="G56" s="152"/>
      <c r="H56" s="152"/>
      <c r="I56" s="153"/>
      <c r="J56" s="154">
        <f>J114</f>
        <v>0</v>
      </c>
      <c r="K56" s="155"/>
    </row>
    <row r="57" spans="2:11" s="8" customFormat="1" ht="19.5" customHeight="1">
      <c r="B57" s="149"/>
      <c r="C57" s="150"/>
      <c r="D57" s="151" t="s">
        <v>106</v>
      </c>
      <c r="E57" s="152"/>
      <c r="F57" s="152"/>
      <c r="G57" s="152"/>
      <c r="H57" s="152"/>
      <c r="I57" s="153"/>
      <c r="J57" s="154">
        <f>J137</f>
        <v>0</v>
      </c>
      <c r="K57" s="155"/>
    </row>
    <row r="58" spans="2:11" s="8" customFormat="1" ht="19.5" customHeight="1">
      <c r="B58" s="149"/>
      <c r="C58" s="150"/>
      <c r="D58" s="151" t="s">
        <v>107</v>
      </c>
      <c r="E58" s="152"/>
      <c r="F58" s="152"/>
      <c r="G58" s="152"/>
      <c r="H58" s="152"/>
      <c r="I58" s="153"/>
      <c r="J58" s="154">
        <f>J149</f>
        <v>0</v>
      </c>
      <c r="K58" s="155"/>
    </row>
    <row r="59" spans="2:11" s="8" customFormat="1" ht="19.5" customHeight="1">
      <c r="B59" s="149"/>
      <c r="C59" s="150"/>
      <c r="D59" s="151" t="s">
        <v>108</v>
      </c>
      <c r="E59" s="152"/>
      <c r="F59" s="152"/>
      <c r="G59" s="152"/>
      <c r="H59" s="152"/>
      <c r="I59" s="153"/>
      <c r="J59" s="154">
        <f>J154</f>
        <v>0</v>
      </c>
      <c r="K59" s="155"/>
    </row>
    <row r="60" spans="2:11" s="7" customFormat="1" ht="24.75" customHeight="1">
      <c r="B60" s="142"/>
      <c r="C60" s="143"/>
      <c r="D60" s="144" t="s">
        <v>109</v>
      </c>
      <c r="E60" s="145"/>
      <c r="F60" s="145"/>
      <c r="G60" s="145"/>
      <c r="H60" s="145"/>
      <c r="I60" s="146"/>
      <c r="J60" s="147">
        <f>J156</f>
        <v>0</v>
      </c>
      <c r="K60" s="148"/>
    </row>
    <row r="61" spans="2:11" s="8" customFormat="1" ht="19.5" customHeight="1">
      <c r="B61" s="149"/>
      <c r="C61" s="150"/>
      <c r="D61" s="151" t="s">
        <v>110</v>
      </c>
      <c r="E61" s="152"/>
      <c r="F61" s="152"/>
      <c r="G61" s="152"/>
      <c r="H61" s="152"/>
      <c r="I61" s="153"/>
      <c r="J61" s="154">
        <f>J157</f>
        <v>0</v>
      </c>
      <c r="K61" s="155"/>
    </row>
    <row r="62" spans="2:11" s="8" customFormat="1" ht="19.5" customHeight="1">
      <c r="B62" s="149"/>
      <c r="C62" s="150"/>
      <c r="D62" s="151" t="s">
        <v>111</v>
      </c>
      <c r="E62" s="152"/>
      <c r="F62" s="152"/>
      <c r="G62" s="152"/>
      <c r="H62" s="152"/>
      <c r="I62" s="153"/>
      <c r="J62" s="154">
        <f>J162</f>
        <v>0</v>
      </c>
      <c r="K62" s="155"/>
    </row>
    <row r="63" spans="2:11" s="8" customFormat="1" ht="19.5" customHeight="1">
      <c r="B63" s="149"/>
      <c r="C63" s="150"/>
      <c r="D63" s="151" t="s">
        <v>112</v>
      </c>
      <c r="E63" s="152"/>
      <c r="F63" s="152"/>
      <c r="G63" s="152"/>
      <c r="H63" s="152"/>
      <c r="I63" s="153"/>
      <c r="J63" s="154">
        <f>J180</f>
        <v>0</v>
      </c>
      <c r="K63" s="155"/>
    </row>
    <row r="64" spans="2:11" s="8" customFormat="1" ht="19.5" customHeight="1">
      <c r="B64" s="149"/>
      <c r="C64" s="150"/>
      <c r="D64" s="151" t="s">
        <v>113</v>
      </c>
      <c r="E64" s="152"/>
      <c r="F64" s="152"/>
      <c r="G64" s="152"/>
      <c r="H64" s="152"/>
      <c r="I64" s="153"/>
      <c r="J64" s="154">
        <f>J182</f>
        <v>0</v>
      </c>
      <c r="K64" s="155"/>
    </row>
    <row r="65" spans="2:11" s="8" customFormat="1" ht="19.5" customHeight="1">
      <c r="B65" s="149"/>
      <c r="C65" s="150"/>
      <c r="D65" s="151" t="s">
        <v>114</v>
      </c>
      <c r="E65" s="152"/>
      <c r="F65" s="152"/>
      <c r="G65" s="152"/>
      <c r="H65" s="152"/>
      <c r="I65" s="153"/>
      <c r="J65" s="154">
        <f>J189</f>
        <v>0</v>
      </c>
      <c r="K65" s="155"/>
    </row>
    <row r="66" spans="2:11" s="8" customFormat="1" ht="19.5" customHeight="1">
      <c r="B66" s="149"/>
      <c r="C66" s="150"/>
      <c r="D66" s="151" t="s">
        <v>115</v>
      </c>
      <c r="E66" s="152"/>
      <c r="F66" s="152"/>
      <c r="G66" s="152"/>
      <c r="H66" s="152"/>
      <c r="I66" s="153"/>
      <c r="J66" s="154">
        <f>J209</f>
        <v>0</v>
      </c>
      <c r="K66" s="155"/>
    </row>
    <row r="67" spans="2:11" s="8" customFormat="1" ht="19.5" customHeight="1">
      <c r="B67" s="149"/>
      <c r="C67" s="150"/>
      <c r="D67" s="151" t="s">
        <v>116</v>
      </c>
      <c r="E67" s="152"/>
      <c r="F67" s="152"/>
      <c r="G67" s="152"/>
      <c r="H67" s="152"/>
      <c r="I67" s="153"/>
      <c r="J67" s="154">
        <f>J245</f>
        <v>0</v>
      </c>
      <c r="K67" s="155"/>
    </row>
    <row r="68" spans="2:11" s="8" customFormat="1" ht="19.5" customHeight="1">
      <c r="B68" s="149"/>
      <c r="C68" s="150"/>
      <c r="D68" s="151" t="s">
        <v>117</v>
      </c>
      <c r="E68" s="152"/>
      <c r="F68" s="152"/>
      <c r="G68" s="152"/>
      <c r="H68" s="152"/>
      <c r="I68" s="153"/>
      <c r="J68" s="154">
        <f>J248</f>
        <v>0</v>
      </c>
      <c r="K68" s="155"/>
    </row>
    <row r="69" spans="2:11" s="7" customFormat="1" ht="24.75" customHeight="1">
      <c r="B69" s="142"/>
      <c r="C69" s="143"/>
      <c r="D69" s="144" t="s">
        <v>118</v>
      </c>
      <c r="E69" s="145"/>
      <c r="F69" s="145"/>
      <c r="G69" s="145"/>
      <c r="H69" s="145"/>
      <c r="I69" s="146"/>
      <c r="J69" s="147">
        <f>J252</f>
        <v>0</v>
      </c>
      <c r="K69" s="148"/>
    </row>
    <row r="70" spans="2:11" s="8" customFormat="1" ht="19.5" customHeight="1">
      <c r="B70" s="149"/>
      <c r="C70" s="150"/>
      <c r="D70" s="151" t="s">
        <v>119</v>
      </c>
      <c r="E70" s="152"/>
      <c r="F70" s="152"/>
      <c r="G70" s="152"/>
      <c r="H70" s="152"/>
      <c r="I70" s="153"/>
      <c r="J70" s="154">
        <f>J253</f>
        <v>0</v>
      </c>
      <c r="K70" s="155"/>
    </row>
    <row r="71" spans="2:11" s="8" customFormat="1" ht="19.5" customHeight="1">
      <c r="B71" s="149"/>
      <c r="C71" s="150"/>
      <c r="D71" s="151" t="s">
        <v>120</v>
      </c>
      <c r="E71" s="152"/>
      <c r="F71" s="152"/>
      <c r="G71" s="152"/>
      <c r="H71" s="152"/>
      <c r="I71" s="153"/>
      <c r="J71" s="154">
        <f>J255</f>
        <v>0</v>
      </c>
      <c r="K71" s="155"/>
    </row>
    <row r="72" spans="2:11" s="1" customFormat="1" ht="21.75" customHeight="1">
      <c r="B72" s="40"/>
      <c r="C72" s="41"/>
      <c r="D72" s="41"/>
      <c r="E72" s="41"/>
      <c r="F72" s="41"/>
      <c r="G72" s="41"/>
      <c r="H72" s="41"/>
      <c r="I72" s="112"/>
      <c r="J72" s="41"/>
      <c r="K72" s="44"/>
    </row>
    <row r="73" spans="2:11" s="1" customFormat="1" ht="6.75" customHeight="1">
      <c r="B73" s="55"/>
      <c r="C73" s="56"/>
      <c r="D73" s="56"/>
      <c r="E73" s="56"/>
      <c r="F73" s="56"/>
      <c r="G73" s="56"/>
      <c r="H73" s="56"/>
      <c r="I73" s="133"/>
      <c r="J73" s="56"/>
      <c r="K73" s="57"/>
    </row>
    <row r="77" spans="2:12" s="1" customFormat="1" ht="6.75" customHeight="1">
      <c r="B77" s="58"/>
      <c r="C77" s="59"/>
      <c r="D77" s="59"/>
      <c r="E77" s="59"/>
      <c r="F77" s="59"/>
      <c r="G77" s="59"/>
      <c r="H77" s="59"/>
      <c r="I77" s="136"/>
      <c r="J77" s="59"/>
      <c r="K77" s="59"/>
      <c r="L77" s="60"/>
    </row>
    <row r="78" spans="2:12" s="1" customFormat="1" ht="36.75" customHeight="1">
      <c r="B78" s="40"/>
      <c r="C78" s="61" t="s">
        <v>121</v>
      </c>
      <c r="D78" s="62"/>
      <c r="E78" s="62"/>
      <c r="F78" s="62"/>
      <c r="G78" s="62"/>
      <c r="H78" s="62"/>
      <c r="I78" s="156"/>
      <c r="J78" s="62"/>
      <c r="K78" s="62"/>
      <c r="L78" s="60"/>
    </row>
    <row r="79" spans="2:12" s="1" customFormat="1" ht="6.75" customHeight="1">
      <c r="B79" s="40"/>
      <c r="C79" s="62"/>
      <c r="D79" s="62"/>
      <c r="E79" s="62"/>
      <c r="F79" s="62"/>
      <c r="G79" s="62"/>
      <c r="H79" s="62"/>
      <c r="I79" s="156"/>
      <c r="J79" s="62"/>
      <c r="K79" s="62"/>
      <c r="L79" s="60"/>
    </row>
    <row r="80" spans="2:12" s="1" customFormat="1" ht="14.25" customHeight="1">
      <c r="B80" s="40"/>
      <c r="C80" s="64" t="s">
        <v>18</v>
      </c>
      <c r="D80" s="62"/>
      <c r="E80" s="62"/>
      <c r="F80" s="62"/>
      <c r="G80" s="62"/>
      <c r="H80" s="62"/>
      <c r="I80" s="156"/>
      <c r="J80" s="62"/>
      <c r="K80" s="62"/>
      <c r="L80" s="60"/>
    </row>
    <row r="81" spans="2:12" s="1" customFormat="1" ht="17.25" customHeight="1">
      <c r="B81" s="40"/>
      <c r="C81" s="62"/>
      <c r="D81" s="62"/>
      <c r="E81" s="342" t="str">
        <f>E7</f>
        <v>Oprava obvodových stěn přístavby k bazénu v budově Gymnázia Vrchlabí</v>
      </c>
      <c r="F81" s="362"/>
      <c r="G81" s="362"/>
      <c r="H81" s="362"/>
      <c r="I81" s="156"/>
      <c r="J81" s="62"/>
      <c r="K81" s="62"/>
      <c r="L81" s="60"/>
    </row>
    <row r="82" spans="2:12" s="1" customFormat="1" ht="6.75" customHeight="1">
      <c r="B82" s="40"/>
      <c r="C82" s="62"/>
      <c r="D82" s="62"/>
      <c r="E82" s="62"/>
      <c r="F82" s="62"/>
      <c r="G82" s="62"/>
      <c r="H82" s="62"/>
      <c r="I82" s="156"/>
      <c r="J82" s="62"/>
      <c r="K82" s="62"/>
      <c r="L82" s="60"/>
    </row>
    <row r="83" spans="2:12" s="1" customFormat="1" ht="18" customHeight="1">
      <c r="B83" s="40"/>
      <c r="C83" s="64" t="s">
        <v>24</v>
      </c>
      <c r="D83" s="62"/>
      <c r="E83" s="62"/>
      <c r="F83" s="157" t="str">
        <f>F10</f>
        <v> </v>
      </c>
      <c r="G83" s="62"/>
      <c r="H83" s="62"/>
      <c r="I83" s="158" t="s">
        <v>26</v>
      </c>
      <c r="J83" s="72" t="str">
        <f>IF(J10="","",J10)</f>
        <v>25. 4. 2018</v>
      </c>
      <c r="K83" s="62"/>
      <c r="L83" s="60"/>
    </row>
    <row r="84" spans="2:12" s="1" customFormat="1" ht="6.75" customHeight="1">
      <c r="B84" s="40"/>
      <c r="C84" s="62"/>
      <c r="D84" s="62"/>
      <c r="E84" s="62"/>
      <c r="F84" s="62"/>
      <c r="G84" s="62"/>
      <c r="H84" s="62"/>
      <c r="I84" s="156"/>
      <c r="J84" s="62"/>
      <c r="K84" s="62"/>
      <c r="L84" s="60"/>
    </row>
    <row r="85" spans="2:12" s="1" customFormat="1" ht="15">
      <c r="B85" s="40"/>
      <c r="C85" s="64" t="s">
        <v>28</v>
      </c>
      <c r="D85" s="62"/>
      <c r="E85" s="62"/>
      <c r="F85" s="157" t="str">
        <f>E13</f>
        <v>Město Vrchlabí</v>
      </c>
      <c r="G85" s="62"/>
      <c r="H85" s="62"/>
      <c r="I85" s="158" t="s">
        <v>34</v>
      </c>
      <c r="J85" s="157" t="str">
        <f>E19</f>
        <v>Ing. Pavel Starý</v>
      </c>
      <c r="K85" s="62"/>
      <c r="L85" s="60"/>
    </row>
    <row r="86" spans="2:12" s="1" customFormat="1" ht="14.25" customHeight="1">
      <c r="B86" s="40"/>
      <c r="C86" s="64" t="s">
        <v>32</v>
      </c>
      <c r="D86" s="62"/>
      <c r="E86" s="62"/>
      <c r="F86" s="157">
        <f>IF(E16="","",E16)</f>
      </c>
      <c r="G86" s="62"/>
      <c r="H86" s="62"/>
      <c r="I86" s="156"/>
      <c r="J86" s="62"/>
      <c r="K86" s="62"/>
      <c r="L86" s="60"/>
    </row>
    <row r="87" spans="2:12" s="1" customFormat="1" ht="9.75" customHeight="1">
      <c r="B87" s="40"/>
      <c r="C87" s="62"/>
      <c r="D87" s="62"/>
      <c r="E87" s="62"/>
      <c r="F87" s="62"/>
      <c r="G87" s="62"/>
      <c r="H87" s="62"/>
      <c r="I87" s="156"/>
      <c r="J87" s="62"/>
      <c r="K87" s="62"/>
      <c r="L87" s="60"/>
    </row>
    <row r="88" spans="2:20" s="9" customFormat="1" ht="29.25" customHeight="1">
      <c r="B88" s="159"/>
      <c r="C88" s="160" t="s">
        <v>122</v>
      </c>
      <c r="D88" s="162" t="s">
        <v>60</v>
      </c>
      <c r="E88" s="162" t="s">
        <v>56</v>
      </c>
      <c r="F88" s="162" t="s">
        <v>123</v>
      </c>
      <c r="G88" s="162" t="s">
        <v>124</v>
      </c>
      <c r="H88" s="162" t="s">
        <v>125</v>
      </c>
      <c r="I88" s="163" t="s">
        <v>126</v>
      </c>
      <c r="J88" s="162" t="s">
        <v>99</v>
      </c>
      <c r="K88" s="164" t="s">
        <v>127</v>
      </c>
      <c r="L88" s="165"/>
      <c r="M88" s="79" t="s">
        <v>128</v>
      </c>
      <c r="N88" s="80" t="s">
        <v>45</v>
      </c>
      <c r="O88" s="80" t="s">
        <v>129</v>
      </c>
      <c r="P88" s="80" t="s">
        <v>130</v>
      </c>
      <c r="Q88" s="80" t="s">
        <v>131</v>
      </c>
      <c r="R88" s="80" t="s">
        <v>132</v>
      </c>
      <c r="S88" s="80" t="s">
        <v>133</v>
      </c>
      <c r="T88" s="81" t="s">
        <v>134</v>
      </c>
    </row>
    <row r="89" spans="2:63" s="1" customFormat="1" ht="29.25" customHeight="1">
      <c r="B89" s="40"/>
      <c r="C89" s="85" t="s">
        <v>100</v>
      </c>
      <c r="D89" s="62"/>
      <c r="E89" s="62"/>
      <c r="F89" s="62"/>
      <c r="G89" s="62"/>
      <c r="H89" s="62"/>
      <c r="I89" s="156"/>
      <c r="J89" s="166">
        <f>BK89</f>
        <v>0</v>
      </c>
      <c r="K89" s="62"/>
      <c r="L89" s="60"/>
      <c r="M89" s="82"/>
      <c r="N89" s="83"/>
      <c r="O89" s="83"/>
      <c r="P89" s="167">
        <f>P90+P156+P252</f>
        <v>0</v>
      </c>
      <c r="Q89" s="83"/>
      <c r="R89" s="167">
        <f>R90+R156+R252</f>
        <v>6.293098690000001</v>
      </c>
      <c r="S89" s="83"/>
      <c r="T89" s="168">
        <f>T90+T156+T252</f>
        <v>3.6578079999999997</v>
      </c>
      <c r="AT89" s="23" t="s">
        <v>74</v>
      </c>
      <c r="AU89" s="23" t="s">
        <v>101</v>
      </c>
      <c r="BK89" s="169">
        <f>BK90+BK156+BK252</f>
        <v>0</v>
      </c>
    </row>
    <row r="90" spans="2:63" s="10" customFormat="1" ht="36.75" customHeight="1">
      <c r="B90" s="170"/>
      <c r="C90" s="171"/>
      <c r="D90" s="172" t="s">
        <v>74</v>
      </c>
      <c r="E90" s="173" t="s">
        <v>135</v>
      </c>
      <c r="F90" s="173" t="s">
        <v>136</v>
      </c>
      <c r="G90" s="171"/>
      <c r="H90" s="171"/>
      <c r="I90" s="174"/>
      <c r="J90" s="175">
        <f>BK90</f>
        <v>0</v>
      </c>
      <c r="K90" s="171"/>
      <c r="L90" s="176"/>
      <c r="M90" s="177"/>
      <c r="N90" s="178"/>
      <c r="O90" s="178"/>
      <c r="P90" s="179">
        <f>P91+P106+P114+P137+P149+P154</f>
        <v>0</v>
      </c>
      <c r="Q90" s="178"/>
      <c r="R90" s="179">
        <f>R91+R106+R114+R137+R149+R154</f>
        <v>4.4255978</v>
      </c>
      <c r="S90" s="178"/>
      <c r="T90" s="180">
        <f>T91+T106+T114+T137+T149+T154</f>
        <v>3.4898059999999997</v>
      </c>
      <c r="AR90" s="181" t="s">
        <v>80</v>
      </c>
      <c r="AT90" s="182" t="s">
        <v>74</v>
      </c>
      <c r="AU90" s="182" t="s">
        <v>75</v>
      </c>
      <c r="AY90" s="181" t="s">
        <v>137</v>
      </c>
      <c r="BK90" s="183">
        <f>BK91+BK106+BK114+BK137+BK149+BK154</f>
        <v>0</v>
      </c>
    </row>
    <row r="91" spans="2:63" s="10" customFormat="1" ht="19.5" customHeight="1">
      <c r="B91" s="170"/>
      <c r="C91" s="171"/>
      <c r="D91" s="172" t="s">
        <v>74</v>
      </c>
      <c r="E91" s="184" t="s">
        <v>80</v>
      </c>
      <c r="F91" s="184" t="s">
        <v>138</v>
      </c>
      <c r="G91" s="171"/>
      <c r="H91" s="171"/>
      <c r="I91" s="174"/>
      <c r="J91" s="185">
        <f>BK91</f>
        <v>0</v>
      </c>
      <c r="K91" s="171"/>
      <c r="L91" s="176"/>
      <c r="M91" s="177"/>
      <c r="N91" s="178"/>
      <c r="O91" s="178"/>
      <c r="P91" s="179">
        <f>SUM(P92:P105)</f>
        <v>0</v>
      </c>
      <c r="Q91" s="178"/>
      <c r="R91" s="179">
        <f>SUM(R92:R105)</f>
        <v>0</v>
      </c>
      <c r="S91" s="178"/>
      <c r="T91" s="180">
        <f>SUM(T92:T105)</f>
        <v>0.4845</v>
      </c>
      <c r="AR91" s="181" t="s">
        <v>80</v>
      </c>
      <c r="AT91" s="182" t="s">
        <v>74</v>
      </c>
      <c r="AU91" s="182" t="s">
        <v>80</v>
      </c>
      <c r="AY91" s="181" t="s">
        <v>137</v>
      </c>
      <c r="BK91" s="183">
        <f>SUM(BK92:BK105)</f>
        <v>0</v>
      </c>
    </row>
    <row r="92" spans="2:65" s="1" customFormat="1" ht="51" customHeight="1">
      <c r="B92" s="40"/>
      <c r="C92" s="186" t="s">
        <v>80</v>
      </c>
      <c r="D92" s="186" t="s">
        <v>139</v>
      </c>
      <c r="E92" s="187" t="s">
        <v>140</v>
      </c>
      <c r="F92" s="188" t="s">
        <v>141</v>
      </c>
      <c r="G92" s="189" t="s">
        <v>142</v>
      </c>
      <c r="H92" s="190">
        <v>19</v>
      </c>
      <c r="I92" s="191"/>
      <c r="J92" s="192">
        <f>ROUND(I92*H92,2)</f>
        <v>0</v>
      </c>
      <c r="K92" s="188" t="s">
        <v>143</v>
      </c>
      <c r="L92" s="60"/>
      <c r="M92" s="193" t="s">
        <v>23</v>
      </c>
      <c r="N92" s="194" t="s">
        <v>46</v>
      </c>
      <c r="O92" s="41"/>
      <c r="P92" s="195">
        <f>O92*H92</f>
        <v>0</v>
      </c>
      <c r="Q92" s="195">
        <v>0</v>
      </c>
      <c r="R92" s="195">
        <f>Q92*H92</f>
        <v>0</v>
      </c>
      <c r="S92" s="195">
        <v>0.0255</v>
      </c>
      <c r="T92" s="196">
        <f>S92*H92</f>
        <v>0.4845</v>
      </c>
      <c r="AR92" s="23" t="s">
        <v>144</v>
      </c>
      <c r="AT92" s="23" t="s">
        <v>139</v>
      </c>
      <c r="AU92" s="23" t="s">
        <v>89</v>
      </c>
      <c r="AY92" s="23" t="s">
        <v>137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3" t="s">
        <v>80</v>
      </c>
      <c r="BK92" s="197">
        <f>ROUND(I92*H92,2)</f>
        <v>0</v>
      </c>
      <c r="BL92" s="23" t="s">
        <v>144</v>
      </c>
      <c r="BM92" s="23" t="s">
        <v>145</v>
      </c>
    </row>
    <row r="93" spans="2:51" s="11" customFormat="1" ht="13.5">
      <c r="B93" s="198"/>
      <c r="C93" s="199"/>
      <c r="D93" s="200" t="s">
        <v>146</v>
      </c>
      <c r="E93" s="201" t="s">
        <v>23</v>
      </c>
      <c r="F93" s="202" t="s">
        <v>147</v>
      </c>
      <c r="G93" s="199"/>
      <c r="H93" s="203">
        <v>19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146</v>
      </c>
      <c r="AU93" s="209" t="s">
        <v>89</v>
      </c>
      <c r="AV93" s="11" t="s">
        <v>89</v>
      </c>
      <c r="AW93" s="11" t="s">
        <v>38</v>
      </c>
      <c r="AX93" s="11" t="s">
        <v>80</v>
      </c>
      <c r="AY93" s="209" t="s">
        <v>137</v>
      </c>
    </row>
    <row r="94" spans="2:65" s="1" customFormat="1" ht="38.25" customHeight="1">
      <c r="B94" s="40"/>
      <c r="C94" s="186" t="s">
        <v>89</v>
      </c>
      <c r="D94" s="186" t="s">
        <v>139</v>
      </c>
      <c r="E94" s="187" t="s">
        <v>148</v>
      </c>
      <c r="F94" s="188" t="s">
        <v>149</v>
      </c>
      <c r="G94" s="189" t="s">
        <v>150</v>
      </c>
      <c r="H94" s="190">
        <v>6.832</v>
      </c>
      <c r="I94" s="191"/>
      <c r="J94" s="192">
        <f>ROUND(I94*H94,2)</f>
        <v>0</v>
      </c>
      <c r="K94" s="188" t="s">
        <v>143</v>
      </c>
      <c r="L94" s="60"/>
      <c r="M94" s="193" t="s">
        <v>23</v>
      </c>
      <c r="N94" s="194" t="s">
        <v>46</v>
      </c>
      <c r="O94" s="41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23" t="s">
        <v>144</v>
      </c>
      <c r="AT94" s="23" t="s">
        <v>139</v>
      </c>
      <c r="AU94" s="23" t="s">
        <v>89</v>
      </c>
      <c r="AY94" s="23" t="s">
        <v>137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3" t="s">
        <v>80</v>
      </c>
      <c r="BK94" s="197">
        <f>ROUND(I94*H94,2)</f>
        <v>0</v>
      </c>
      <c r="BL94" s="23" t="s">
        <v>144</v>
      </c>
      <c r="BM94" s="23" t="s">
        <v>151</v>
      </c>
    </row>
    <row r="95" spans="2:51" s="11" customFormat="1" ht="13.5">
      <c r="B95" s="198"/>
      <c r="C95" s="199"/>
      <c r="D95" s="200" t="s">
        <v>146</v>
      </c>
      <c r="E95" s="201" t="s">
        <v>23</v>
      </c>
      <c r="F95" s="202" t="s">
        <v>152</v>
      </c>
      <c r="G95" s="199"/>
      <c r="H95" s="203">
        <v>6.832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146</v>
      </c>
      <c r="AU95" s="209" t="s">
        <v>89</v>
      </c>
      <c r="AV95" s="11" t="s">
        <v>89</v>
      </c>
      <c r="AW95" s="11" t="s">
        <v>38</v>
      </c>
      <c r="AX95" s="11" t="s">
        <v>80</v>
      </c>
      <c r="AY95" s="209" t="s">
        <v>137</v>
      </c>
    </row>
    <row r="96" spans="2:65" s="1" customFormat="1" ht="38.25" customHeight="1">
      <c r="B96" s="40"/>
      <c r="C96" s="186" t="s">
        <v>153</v>
      </c>
      <c r="D96" s="186" t="s">
        <v>139</v>
      </c>
      <c r="E96" s="187" t="s">
        <v>154</v>
      </c>
      <c r="F96" s="188" t="s">
        <v>155</v>
      </c>
      <c r="G96" s="189" t="s">
        <v>150</v>
      </c>
      <c r="H96" s="190">
        <v>6.832</v>
      </c>
      <c r="I96" s="191"/>
      <c r="J96" s="192">
        <f>ROUND(I96*H96,2)</f>
        <v>0</v>
      </c>
      <c r="K96" s="188" t="s">
        <v>143</v>
      </c>
      <c r="L96" s="60"/>
      <c r="M96" s="193" t="s">
        <v>23</v>
      </c>
      <c r="N96" s="194" t="s">
        <v>46</v>
      </c>
      <c r="O96" s="41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3" t="s">
        <v>144</v>
      </c>
      <c r="AT96" s="23" t="s">
        <v>139</v>
      </c>
      <c r="AU96" s="23" t="s">
        <v>89</v>
      </c>
      <c r="AY96" s="23" t="s">
        <v>137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3" t="s">
        <v>80</v>
      </c>
      <c r="BK96" s="197">
        <f>ROUND(I96*H96,2)</f>
        <v>0</v>
      </c>
      <c r="BL96" s="23" t="s">
        <v>144</v>
      </c>
      <c r="BM96" s="23" t="s">
        <v>156</v>
      </c>
    </row>
    <row r="97" spans="2:65" s="1" customFormat="1" ht="25.5" customHeight="1">
      <c r="B97" s="40"/>
      <c r="C97" s="186" t="s">
        <v>144</v>
      </c>
      <c r="D97" s="186" t="s">
        <v>139</v>
      </c>
      <c r="E97" s="187" t="s">
        <v>157</v>
      </c>
      <c r="F97" s="188" t="s">
        <v>158</v>
      </c>
      <c r="G97" s="189" t="s">
        <v>150</v>
      </c>
      <c r="H97" s="190">
        <v>1.712</v>
      </c>
      <c r="I97" s="191"/>
      <c r="J97" s="192">
        <f>ROUND(I97*H97,2)</f>
        <v>0</v>
      </c>
      <c r="K97" s="188" t="s">
        <v>23</v>
      </c>
      <c r="L97" s="60"/>
      <c r="M97" s="193" t="s">
        <v>23</v>
      </c>
      <c r="N97" s="194" t="s">
        <v>46</v>
      </c>
      <c r="O97" s="41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AR97" s="23" t="s">
        <v>144</v>
      </c>
      <c r="AT97" s="23" t="s">
        <v>139</v>
      </c>
      <c r="AU97" s="23" t="s">
        <v>89</v>
      </c>
      <c r="AY97" s="23" t="s">
        <v>137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3" t="s">
        <v>80</v>
      </c>
      <c r="BK97" s="197">
        <f>ROUND(I97*H97,2)</f>
        <v>0</v>
      </c>
      <c r="BL97" s="23" t="s">
        <v>144</v>
      </c>
      <c r="BM97" s="23" t="s">
        <v>159</v>
      </c>
    </row>
    <row r="98" spans="2:51" s="11" customFormat="1" ht="13.5">
      <c r="B98" s="198"/>
      <c r="C98" s="199"/>
      <c r="D98" s="200" t="s">
        <v>146</v>
      </c>
      <c r="E98" s="201" t="s">
        <v>23</v>
      </c>
      <c r="F98" s="202" t="s">
        <v>95</v>
      </c>
      <c r="G98" s="199"/>
      <c r="H98" s="203">
        <v>1.712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146</v>
      </c>
      <c r="AU98" s="209" t="s">
        <v>89</v>
      </c>
      <c r="AV98" s="11" t="s">
        <v>89</v>
      </c>
      <c r="AW98" s="11" t="s">
        <v>38</v>
      </c>
      <c r="AX98" s="11" t="s">
        <v>80</v>
      </c>
      <c r="AY98" s="209" t="s">
        <v>137</v>
      </c>
    </row>
    <row r="99" spans="2:65" s="1" customFormat="1" ht="25.5" customHeight="1">
      <c r="B99" s="40"/>
      <c r="C99" s="186" t="s">
        <v>160</v>
      </c>
      <c r="D99" s="186" t="s">
        <v>139</v>
      </c>
      <c r="E99" s="187" t="s">
        <v>161</v>
      </c>
      <c r="F99" s="188" t="s">
        <v>162</v>
      </c>
      <c r="G99" s="189" t="s">
        <v>150</v>
      </c>
      <c r="H99" s="190">
        <v>1.712</v>
      </c>
      <c r="I99" s="191"/>
      <c r="J99" s="192">
        <f>ROUND(I99*H99,2)</f>
        <v>0</v>
      </c>
      <c r="K99" s="188" t="s">
        <v>143</v>
      </c>
      <c r="L99" s="60"/>
      <c r="M99" s="193" t="s">
        <v>23</v>
      </c>
      <c r="N99" s="194" t="s">
        <v>46</v>
      </c>
      <c r="O99" s="4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AR99" s="23" t="s">
        <v>144</v>
      </c>
      <c r="AT99" s="23" t="s">
        <v>139</v>
      </c>
      <c r="AU99" s="23" t="s">
        <v>89</v>
      </c>
      <c r="AY99" s="23" t="s">
        <v>137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3" t="s">
        <v>80</v>
      </c>
      <c r="BK99" s="197">
        <f>ROUND(I99*H99,2)</f>
        <v>0</v>
      </c>
      <c r="BL99" s="23" t="s">
        <v>144</v>
      </c>
      <c r="BM99" s="23" t="s">
        <v>163</v>
      </c>
    </row>
    <row r="100" spans="2:51" s="11" customFormat="1" ht="13.5">
      <c r="B100" s="198"/>
      <c r="C100" s="199"/>
      <c r="D100" s="200" t="s">
        <v>146</v>
      </c>
      <c r="E100" s="201" t="s">
        <v>23</v>
      </c>
      <c r="F100" s="202" t="s">
        <v>164</v>
      </c>
      <c r="G100" s="199"/>
      <c r="H100" s="203">
        <v>1.712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146</v>
      </c>
      <c r="AU100" s="209" t="s">
        <v>89</v>
      </c>
      <c r="AV100" s="11" t="s">
        <v>89</v>
      </c>
      <c r="AW100" s="11" t="s">
        <v>38</v>
      </c>
      <c r="AX100" s="11" t="s">
        <v>75</v>
      </c>
      <c r="AY100" s="209" t="s">
        <v>137</v>
      </c>
    </row>
    <row r="101" spans="2:51" s="12" customFormat="1" ht="13.5">
      <c r="B101" s="210"/>
      <c r="C101" s="211"/>
      <c r="D101" s="200" t="s">
        <v>146</v>
      </c>
      <c r="E101" s="212" t="s">
        <v>95</v>
      </c>
      <c r="F101" s="213" t="s">
        <v>165</v>
      </c>
      <c r="G101" s="211"/>
      <c r="H101" s="214">
        <v>1.712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146</v>
      </c>
      <c r="AU101" s="220" t="s">
        <v>89</v>
      </c>
      <c r="AV101" s="12" t="s">
        <v>153</v>
      </c>
      <c r="AW101" s="12" t="s">
        <v>38</v>
      </c>
      <c r="AX101" s="12" t="s">
        <v>80</v>
      </c>
      <c r="AY101" s="220" t="s">
        <v>137</v>
      </c>
    </row>
    <row r="102" spans="2:65" s="1" customFormat="1" ht="16.5" customHeight="1">
      <c r="B102" s="40"/>
      <c r="C102" s="186" t="s">
        <v>166</v>
      </c>
      <c r="D102" s="186" t="s">
        <v>139</v>
      </c>
      <c r="E102" s="187" t="s">
        <v>167</v>
      </c>
      <c r="F102" s="188" t="s">
        <v>168</v>
      </c>
      <c r="G102" s="189" t="s">
        <v>150</v>
      </c>
      <c r="H102" s="190">
        <v>1.712</v>
      </c>
      <c r="I102" s="191"/>
      <c r="J102" s="192">
        <f>ROUND(I102*H102,2)</f>
        <v>0</v>
      </c>
      <c r="K102" s="188" t="s">
        <v>143</v>
      </c>
      <c r="L102" s="60"/>
      <c r="M102" s="193" t="s">
        <v>23</v>
      </c>
      <c r="N102" s="194" t="s">
        <v>46</v>
      </c>
      <c r="O102" s="4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AR102" s="23" t="s">
        <v>144</v>
      </c>
      <c r="AT102" s="23" t="s">
        <v>139</v>
      </c>
      <c r="AU102" s="23" t="s">
        <v>89</v>
      </c>
      <c r="AY102" s="23" t="s">
        <v>137</v>
      </c>
      <c r="BE102" s="197">
        <f>IF(N102="základní",J102,0)</f>
        <v>0</v>
      </c>
      <c r="BF102" s="197">
        <f>IF(N102="snížená",J102,0)</f>
        <v>0</v>
      </c>
      <c r="BG102" s="197">
        <f>IF(N102="zákl. přenesená",J102,0)</f>
        <v>0</v>
      </c>
      <c r="BH102" s="197">
        <f>IF(N102="sníž. přenesená",J102,0)</f>
        <v>0</v>
      </c>
      <c r="BI102" s="197">
        <f>IF(N102="nulová",J102,0)</f>
        <v>0</v>
      </c>
      <c r="BJ102" s="23" t="s">
        <v>80</v>
      </c>
      <c r="BK102" s="197">
        <f>ROUND(I102*H102,2)</f>
        <v>0</v>
      </c>
      <c r="BL102" s="23" t="s">
        <v>144</v>
      </c>
      <c r="BM102" s="23" t="s">
        <v>169</v>
      </c>
    </row>
    <row r="103" spans="2:65" s="1" customFormat="1" ht="16.5" customHeight="1">
      <c r="B103" s="40"/>
      <c r="C103" s="186" t="s">
        <v>170</v>
      </c>
      <c r="D103" s="186" t="s">
        <v>139</v>
      </c>
      <c r="E103" s="187" t="s">
        <v>171</v>
      </c>
      <c r="F103" s="188" t="s">
        <v>172</v>
      </c>
      <c r="G103" s="189" t="s">
        <v>150</v>
      </c>
      <c r="H103" s="190">
        <v>1.712</v>
      </c>
      <c r="I103" s="191"/>
      <c r="J103" s="192">
        <f>ROUND(I103*H103,2)</f>
        <v>0</v>
      </c>
      <c r="K103" s="188" t="s">
        <v>23</v>
      </c>
      <c r="L103" s="60"/>
      <c r="M103" s="193" t="s">
        <v>23</v>
      </c>
      <c r="N103" s="194" t="s">
        <v>46</v>
      </c>
      <c r="O103" s="4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AR103" s="23" t="s">
        <v>144</v>
      </c>
      <c r="AT103" s="23" t="s">
        <v>139</v>
      </c>
      <c r="AU103" s="23" t="s">
        <v>89</v>
      </c>
      <c r="AY103" s="23" t="s">
        <v>137</v>
      </c>
      <c r="BE103" s="197">
        <f>IF(N103="základní",J103,0)</f>
        <v>0</v>
      </c>
      <c r="BF103" s="197">
        <f>IF(N103="snížená",J103,0)</f>
        <v>0</v>
      </c>
      <c r="BG103" s="197">
        <f>IF(N103="zákl. přenesená",J103,0)</f>
        <v>0</v>
      </c>
      <c r="BH103" s="197">
        <f>IF(N103="sníž. přenesená",J103,0)</f>
        <v>0</v>
      </c>
      <c r="BI103" s="197">
        <f>IF(N103="nulová",J103,0)</f>
        <v>0</v>
      </c>
      <c r="BJ103" s="23" t="s">
        <v>80</v>
      </c>
      <c r="BK103" s="197">
        <f>ROUND(I103*H103,2)</f>
        <v>0</v>
      </c>
      <c r="BL103" s="23" t="s">
        <v>144</v>
      </c>
      <c r="BM103" s="23" t="s">
        <v>173</v>
      </c>
    </row>
    <row r="104" spans="2:65" s="1" customFormat="1" ht="38.25" customHeight="1">
      <c r="B104" s="40"/>
      <c r="C104" s="186" t="s">
        <v>174</v>
      </c>
      <c r="D104" s="186" t="s">
        <v>139</v>
      </c>
      <c r="E104" s="187" t="s">
        <v>175</v>
      </c>
      <c r="F104" s="188" t="s">
        <v>176</v>
      </c>
      <c r="G104" s="189" t="s">
        <v>150</v>
      </c>
      <c r="H104" s="190">
        <v>5.112</v>
      </c>
      <c r="I104" s="191"/>
      <c r="J104" s="192">
        <f>ROUND(I104*H104,2)</f>
        <v>0</v>
      </c>
      <c r="K104" s="188" t="s">
        <v>143</v>
      </c>
      <c r="L104" s="60"/>
      <c r="M104" s="193" t="s">
        <v>23</v>
      </c>
      <c r="N104" s="194" t="s">
        <v>46</v>
      </c>
      <c r="O104" s="41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AR104" s="23" t="s">
        <v>144</v>
      </c>
      <c r="AT104" s="23" t="s">
        <v>139</v>
      </c>
      <c r="AU104" s="23" t="s">
        <v>89</v>
      </c>
      <c r="AY104" s="23" t="s">
        <v>137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3" t="s">
        <v>80</v>
      </c>
      <c r="BK104" s="197">
        <f>ROUND(I104*H104,2)</f>
        <v>0</v>
      </c>
      <c r="BL104" s="23" t="s">
        <v>144</v>
      </c>
      <c r="BM104" s="23" t="s">
        <v>177</v>
      </c>
    </row>
    <row r="105" spans="2:51" s="11" customFormat="1" ht="13.5">
      <c r="B105" s="198"/>
      <c r="C105" s="199"/>
      <c r="D105" s="200" t="s">
        <v>146</v>
      </c>
      <c r="E105" s="201" t="s">
        <v>23</v>
      </c>
      <c r="F105" s="202" t="s">
        <v>178</v>
      </c>
      <c r="G105" s="199"/>
      <c r="H105" s="203">
        <v>5.112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146</v>
      </c>
      <c r="AU105" s="209" t="s">
        <v>89</v>
      </c>
      <c r="AV105" s="11" t="s">
        <v>89</v>
      </c>
      <c r="AW105" s="11" t="s">
        <v>38</v>
      </c>
      <c r="AX105" s="11" t="s">
        <v>80</v>
      </c>
      <c r="AY105" s="209" t="s">
        <v>137</v>
      </c>
    </row>
    <row r="106" spans="2:63" s="10" customFormat="1" ht="29.25" customHeight="1">
      <c r="B106" s="170"/>
      <c r="C106" s="171"/>
      <c r="D106" s="172" t="s">
        <v>74</v>
      </c>
      <c r="E106" s="184" t="s">
        <v>160</v>
      </c>
      <c r="F106" s="184" t="s">
        <v>179</v>
      </c>
      <c r="G106" s="171"/>
      <c r="H106" s="171"/>
      <c r="I106" s="174"/>
      <c r="J106" s="185">
        <f>BK106</f>
        <v>0</v>
      </c>
      <c r="K106" s="171"/>
      <c r="L106" s="176"/>
      <c r="M106" s="177"/>
      <c r="N106" s="178"/>
      <c r="O106" s="178"/>
      <c r="P106" s="179">
        <f>SUM(P107:P113)</f>
        <v>0</v>
      </c>
      <c r="Q106" s="178"/>
      <c r="R106" s="179">
        <f>SUM(R107:R113)</f>
        <v>2.3954500000000003</v>
      </c>
      <c r="S106" s="178"/>
      <c r="T106" s="180">
        <f>SUM(T107:T113)</f>
        <v>0</v>
      </c>
      <c r="AR106" s="181" t="s">
        <v>80</v>
      </c>
      <c r="AT106" s="182" t="s">
        <v>74</v>
      </c>
      <c r="AU106" s="182" t="s">
        <v>80</v>
      </c>
      <c r="AY106" s="181" t="s">
        <v>137</v>
      </c>
      <c r="BK106" s="183">
        <f>SUM(BK107:BK113)</f>
        <v>0</v>
      </c>
    </row>
    <row r="107" spans="2:65" s="1" customFormat="1" ht="25.5" customHeight="1">
      <c r="B107" s="40"/>
      <c r="C107" s="186" t="s">
        <v>180</v>
      </c>
      <c r="D107" s="186" t="s">
        <v>139</v>
      </c>
      <c r="E107" s="187" t="s">
        <v>181</v>
      </c>
      <c r="F107" s="188" t="s">
        <v>182</v>
      </c>
      <c r="G107" s="189" t="s">
        <v>142</v>
      </c>
      <c r="H107" s="190">
        <v>20.45</v>
      </c>
      <c r="I107" s="191"/>
      <c r="J107" s="192">
        <f>ROUND(I107*H107,2)</f>
        <v>0</v>
      </c>
      <c r="K107" s="188" t="s">
        <v>143</v>
      </c>
      <c r="L107" s="60"/>
      <c r="M107" s="193" t="s">
        <v>23</v>
      </c>
      <c r="N107" s="194" t="s">
        <v>46</v>
      </c>
      <c r="O107" s="41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AR107" s="23" t="s">
        <v>144</v>
      </c>
      <c r="AT107" s="23" t="s">
        <v>139</v>
      </c>
      <c r="AU107" s="23" t="s">
        <v>89</v>
      </c>
      <c r="AY107" s="23" t="s">
        <v>137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3" t="s">
        <v>80</v>
      </c>
      <c r="BK107" s="197">
        <f>ROUND(I107*H107,2)</f>
        <v>0</v>
      </c>
      <c r="BL107" s="23" t="s">
        <v>144</v>
      </c>
      <c r="BM107" s="23" t="s">
        <v>183</v>
      </c>
    </row>
    <row r="108" spans="2:65" s="1" customFormat="1" ht="51" customHeight="1">
      <c r="B108" s="40"/>
      <c r="C108" s="186" t="s">
        <v>184</v>
      </c>
      <c r="D108" s="186" t="s">
        <v>139</v>
      </c>
      <c r="E108" s="187" t="s">
        <v>185</v>
      </c>
      <c r="F108" s="188" t="s">
        <v>186</v>
      </c>
      <c r="G108" s="189" t="s">
        <v>142</v>
      </c>
      <c r="H108" s="190">
        <v>20.45</v>
      </c>
      <c r="I108" s="191"/>
      <c r="J108" s="192">
        <f>ROUND(I108*H108,2)</f>
        <v>0</v>
      </c>
      <c r="K108" s="188" t="s">
        <v>143</v>
      </c>
      <c r="L108" s="60"/>
      <c r="M108" s="193" t="s">
        <v>23</v>
      </c>
      <c r="N108" s="194" t="s">
        <v>46</v>
      </c>
      <c r="O108" s="41"/>
      <c r="P108" s="195">
        <f>O108*H108</f>
        <v>0</v>
      </c>
      <c r="Q108" s="195">
        <v>0.101</v>
      </c>
      <c r="R108" s="195">
        <f>Q108*H108</f>
        <v>2.0654500000000002</v>
      </c>
      <c r="S108" s="195">
        <v>0</v>
      </c>
      <c r="T108" s="196">
        <f>S108*H108</f>
        <v>0</v>
      </c>
      <c r="AR108" s="23" t="s">
        <v>144</v>
      </c>
      <c r="AT108" s="23" t="s">
        <v>139</v>
      </c>
      <c r="AU108" s="23" t="s">
        <v>89</v>
      </c>
      <c r="AY108" s="23" t="s">
        <v>137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3" t="s">
        <v>80</v>
      </c>
      <c r="BK108" s="197">
        <f>ROUND(I108*H108,2)</f>
        <v>0</v>
      </c>
      <c r="BL108" s="23" t="s">
        <v>144</v>
      </c>
      <c r="BM108" s="23" t="s">
        <v>187</v>
      </c>
    </row>
    <row r="109" spans="2:51" s="11" customFormat="1" ht="13.5">
      <c r="B109" s="198"/>
      <c r="C109" s="199"/>
      <c r="D109" s="200" t="s">
        <v>146</v>
      </c>
      <c r="E109" s="201" t="s">
        <v>23</v>
      </c>
      <c r="F109" s="202" t="s">
        <v>188</v>
      </c>
      <c r="G109" s="199"/>
      <c r="H109" s="203">
        <v>9.45</v>
      </c>
      <c r="I109" s="204"/>
      <c r="J109" s="199"/>
      <c r="K109" s="199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146</v>
      </c>
      <c r="AU109" s="209" t="s">
        <v>89</v>
      </c>
      <c r="AV109" s="11" t="s">
        <v>89</v>
      </c>
      <c r="AW109" s="11" t="s">
        <v>38</v>
      </c>
      <c r="AX109" s="11" t="s">
        <v>75</v>
      </c>
      <c r="AY109" s="209" t="s">
        <v>137</v>
      </c>
    </row>
    <row r="110" spans="2:51" s="11" customFormat="1" ht="13.5">
      <c r="B110" s="198"/>
      <c r="C110" s="199"/>
      <c r="D110" s="200" t="s">
        <v>146</v>
      </c>
      <c r="E110" s="201" t="s">
        <v>23</v>
      </c>
      <c r="F110" s="202" t="s">
        <v>189</v>
      </c>
      <c r="G110" s="199"/>
      <c r="H110" s="203">
        <v>11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146</v>
      </c>
      <c r="AU110" s="209" t="s">
        <v>89</v>
      </c>
      <c r="AV110" s="11" t="s">
        <v>89</v>
      </c>
      <c r="AW110" s="11" t="s">
        <v>38</v>
      </c>
      <c r="AX110" s="11" t="s">
        <v>75</v>
      </c>
      <c r="AY110" s="209" t="s">
        <v>137</v>
      </c>
    </row>
    <row r="111" spans="2:51" s="12" customFormat="1" ht="13.5">
      <c r="B111" s="210"/>
      <c r="C111" s="211"/>
      <c r="D111" s="200" t="s">
        <v>146</v>
      </c>
      <c r="E111" s="212" t="s">
        <v>23</v>
      </c>
      <c r="F111" s="213" t="s">
        <v>165</v>
      </c>
      <c r="G111" s="211"/>
      <c r="H111" s="214">
        <v>20.45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146</v>
      </c>
      <c r="AU111" s="220" t="s">
        <v>89</v>
      </c>
      <c r="AV111" s="12" t="s">
        <v>153</v>
      </c>
      <c r="AW111" s="12" t="s">
        <v>38</v>
      </c>
      <c r="AX111" s="12" t="s">
        <v>80</v>
      </c>
      <c r="AY111" s="220" t="s">
        <v>137</v>
      </c>
    </row>
    <row r="112" spans="2:65" s="1" customFormat="1" ht="16.5" customHeight="1">
      <c r="B112" s="40"/>
      <c r="C112" s="221" t="s">
        <v>190</v>
      </c>
      <c r="D112" s="221" t="s">
        <v>191</v>
      </c>
      <c r="E112" s="222" t="s">
        <v>192</v>
      </c>
      <c r="F112" s="223" t="s">
        <v>193</v>
      </c>
      <c r="G112" s="224" t="s">
        <v>142</v>
      </c>
      <c r="H112" s="225">
        <v>2.5</v>
      </c>
      <c r="I112" s="226"/>
      <c r="J112" s="227">
        <f>ROUND(I112*H112,2)</f>
        <v>0</v>
      </c>
      <c r="K112" s="223" t="s">
        <v>143</v>
      </c>
      <c r="L112" s="228"/>
      <c r="M112" s="229" t="s">
        <v>23</v>
      </c>
      <c r="N112" s="230" t="s">
        <v>46</v>
      </c>
      <c r="O112" s="41"/>
      <c r="P112" s="195">
        <f>O112*H112</f>
        <v>0</v>
      </c>
      <c r="Q112" s="195">
        <v>0.132</v>
      </c>
      <c r="R112" s="195">
        <f>Q112*H112</f>
        <v>0.33</v>
      </c>
      <c r="S112" s="195">
        <v>0</v>
      </c>
      <c r="T112" s="196">
        <f>S112*H112</f>
        <v>0</v>
      </c>
      <c r="AR112" s="23" t="s">
        <v>174</v>
      </c>
      <c r="AT112" s="23" t="s">
        <v>191</v>
      </c>
      <c r="AU112" s="23" t="s">
        <v>89</v>
      </c>
      <c r="AY112" s="23" t="s">
        <v>137</v>
      </c>
      <c r="BE112" s="197">
        <f>IF(N112="základní",J112,0)</f>
        <v>0</v>
      </c>
      <c r="BF112" s="197">
        <f>IF(N112="snížená",J112,0)</f>
        <v>0</v>
      </c>
      <c r="BG112" s="197">
        <f>IF(N112="zákl. přenesená",J112,0)</f>
        <v>0</v>
      </c>
      <c r="BH112" s="197">
        <f>IF(N112="sníž. přenesená",J112,0)</f>
        <v>0</v>
      </c>
      <c r="BI112" s="197">
        <f>IF(N112="nulová",J112,0)</f>
        <v>0</v>
      </c>
      <c r="BJ112" s="23" t="s">
        <v>80</v>
      </c>
      <c r="BK112" s="197">
        <f>ROUND(I112*H112,2)</f>
        <v>0</v>
      </c>
      <c r="BL112" s="23" t="s">
        <v>144</v>
      </c>
      <c r="BM112" s="23" t="s">
        <v>194</v>
      </c>
    </row>
    <row r="113" spans="2:65" s="1" customFormat="1" ht="51" customHeight="1">
      <c r="B113" s="40"/>
      <c r="C113" s="186" t="s">
        <v>195</v>
      </c>
      <c r="D113" s="186" t="s">
        <v>139</v>
      </c>
      <c r="E113" s="187" t="s">
        <v>196</v>
      </c>
      <c r="F113" s="188" t="s">
        <v>197</v>
      </c>
      <c r="G113" s="189" t="s">
        <v>142</v>
      </c>
      <c r="H113" s="190">
        <v>19</v>
      </c>
      <c r="I113" s="191"/>
      <c r="J113" s="192">
        <f>ROUND(I113*H113,2)</f>
        <v>0</v>
      </c>
      <c r="K113" s="188" t="s">
        <v>143</v>
      </c>
      <c r="L113" s="60"/>
      <c r="M113" s="193" t="s">
        <v>23</v>
      </c>
      <c r="N113" s="194" t="s">
        <v>46</v>
      </c>
      <c r="O113" s="4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AR113" s="23" t="s">
        <v>144</v>
      </c>
      <c r="AT113" s="23" t="s">
        <v>139</v>
      </c>
      <c r="AU113" s="23" t="s">
        <v>89</v>
      </c>
      <c r="AY113" s="23" t="s">
        <v>137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3" t="s">
        <v>80</v>
      </c>
      <c r="BK113" s="197">
        <f>ROUND(I113*H113,2)</f>
        <v>0</v>
      </c>
      <c r="BL113" s="23" t="s">
        <v>144</v>
      </c>
      <c r="BM113" s="23" t="s">
        <v>198</v>
      </c>
    </row>
    <row r="114" spans="2:63" s="10" customFormat="1" ht="29.25" customHeight="1">
      <c r="B114" s="170"/>
      <c r="C114" s="171"/>
      <c r="D114" s="172" t="s">
        <v>74</v>
      </c>
      <c r="E114" s="184" t="s">
        <v>166</v>
      </c>
      <c r="F114" s="184" t="s">
        <v>199</v>
      </c>
      <c r="G114" s="171"/>
      <c r="H114" s="171"/>
      <c r="I114" s="174"/>
      <c r="J114" s="185">
        <f>BK114</f>
        <v>0</v>
      </c>
      <c r="K114" s="171"/>
      <c r="L114" s="176"/>
      <c r="M114" s="177"/>
      <c r="N114" s="178"/>
      <c r="O114" s="178"/>
      <c r="P114" s="179">
        <f>SUM(P115:P136)</f>
        <v>0</v>
      </c>
      <c r="Q114" s="178"/>
      <c r="R114" s="179">
        <f>SUM(R115:R136)</f>
        <v>2.0209478</v>
      </c>
      <c r="S114" s="178"/>
      <c r="T114" s="180">
        <f>SUM(T115:T136)</f>
        <v>0</v>
      </c>
      <c r="AR114" s="181" t="s">
        <v>80</v>
      </c>
      <c r="AT114" s="182" t="s">
        <v>74</v>
      </c>
      <c r="AU114" s="182" t="s">
        <v>80</v>
      </c>
      <c r="AY114" s="181" t="s">
        <v>137</v>
      </c>
      <c r="BK114" s="183">
        <f>SUM(BK115:BK136)</f>
        <v>0</v>
      </c>
    </row>
    <row r="115" spans="2:65" s="1" customFormat="1" ht="16.5" customHeight="1">
      <c r="B115" s="40"/>
      <c r="C115" s="186" t="s">
        <v>200</v>
      </c>
      <c r="D115" s="186" t="s">
        <v>139</v>
      </c>
      <c r="E115" s="187" t="s">
        <v>201</v>
      </c>
      <c r="F115" s="188" t="s">
        <v>202</v>
      </c>
      <c r="G115" s="189" t="s">
        <v>142</v>
      </c>
      <c r="H115" s="190">
        <v>3</v>
      </c>
      <c r="I115" s="191"/>
      <c r="J115" s="192">
        <f>ROUND(I115*H115,2)</f>
        <v>0</v>
      </c>
      <c r="K115" s="188" t="s">
        <v>143</v>
      </c>
      <c r="L115" s="60"/>
      <c r="M115" s="193" t="s">
        <v>23</v>
      </c>
      <c r="N115" s="194" t="s">
        <v>46</v>
      </c>
      <c r="O115" s="41"/>
      <c r="P115" s="195">
        <f>O115*H115</f>
        <v>0</v>
      </c>
      <c r="Q115" s="195">
        <v>0.0296</v>
      </c>
      <c r="R115" s="195">
        <f>Q115*H115</f>
        <v>0.0888</v>
      </c>
      <c r="S115" s="195">
        <v>0</v>
      </c>
      <c r="T115" s="196">
        <f>S115*H115</f>
        <v>0</v>
      </c>
      <c r="AR115" s="23" t="s">
        <v>144</v>
      </c>
      <c r="AT115" s="23" t="s">
        <v>139</v>
      </c>
      <c r="AU115" s="23" t="s">
        <v>89</v>
      </c>
      <c r="AY115" s="23" t="s">
        <v>137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3" t="s">
        <v>80</v>
      </c>
      <c r="BK115" s="197">
        <f>ROUND(I115*H115,2)</f>
        <v>0</v>
      </c>
      <c r="BL115" s="23" t="s">
        <v>144</v>
      </c>
      <c r="BM115" s="23" t="s">
        <v>203</v>
      </c>
    </row>
    <row r="116" spans="2:51" s="11" customFormat="1" ht="13.5">
      <c r="B116" s="198"/>
      <c r="C116" s="199"/>
      <c r="D116" s="200" t="s">
        <v>146</v>
      </c>
      <c r="E116" s="201" t="s">
        <v>23</v>
      </c>
      <c r="F116" s="202" t="s">
        <v>204</v>
      </c>
      <c r="G116" s="199"/>
      <c r="H116" s="203">
        <v>3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146</v>
      </c>
      <c r="AU116" s="209" t="s">
        <v>89</v>
      </c>
      <c r="AV116" s="11" t="s">
        <v>89</v>
      </c>
      <c r="AW116" s="11" t="s">
        <v>38</v>
      </c>
      <c r="AX116" s="11" t="s">
        <v>80</v>
      </c>
      <c r="AY116" s="209" t="s">
        <v>137</v>
      </c>
    </row>
    <row r="117" spans="2:65" s="1" customFormat="1" ht="25.5" customHeight="1">
      <c r="B117" s="40"/>
      <c r="C117" s="186" t="s">
        <v>205</v>
      </c>
      <c r="D117" s="186" t="s">
        <v>139</v>
      </c>
      <c r="E117" s="187" t="s">
        <v>206</v>
      </c>
      <c r="F117" s="188" t="s">
        <v>207</v>
      </c>
      <c r="G117" s="189" t="s">
        <v>142</v>
      </c>
      <c r="H117" s="190">
        <v>18.795</v>
      </c>
      <c r="I117" s="191"/>
      <c r="J117" s="192">
        <f>ROUND(I117*H117,2)</f>
        <v>0</v>
      </c>
      <c r="K117" s="188" t="s">
        <v>143</v>
      </c>
      <c r="L117" s="60"/>
      <c r="M117" s="193" t="s">
        <v>23</v>
      </c>
      <c r="N117" s="194" t="s">
        <v>46</v>
      </c>
      <c r="O117" s="41"/>
      <c r="P117" s="195">
        <f>O117*H117</f>
        <v>0</v>
      </c>
      <c r="Q117" s="195">
        <v>0.01255</v>
      </c>
      <c r="R117" s="195">
        <f>Q117*H117</f>
        <v>0.23587725000000004</v>
      </c>
      <c r="S117" s="195">
        <v>0</v>
      </c>
      <c r="T117" s="196">
        <f>S117*H117</f>
        <v>0</v>
      </c>
      <c r="AR117" s="23" t="s">
        <v>144</v>
      </c>
      <c r="AT117" s="23" t="s">
        <v>139</v>
      </c>
      <c r="AU117" s="23" t="s">
        <v>89</v>
      </c>
      <c r="AY117" s="23" t="s">
        <v>137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23" t="s">
        <v>80</v>
      </c>
      <c r="BK117" s="197">
        <f>ROUND(I117*H117,2)</f>
        <v>0</v>
      </c>
      <c r="BL117" s="23" t="s">
        <v>144</v>
      </c>
      <c r="BM117" s="23" t="s">
        <v>208</v>
      </c>
    </row>
    <row r="118" spans="2:51" s="11" customFormat="1" ht="13.5">
      <c r="B118" s="198"/>
      <c r="C118" s="199"/>
      <c r="D118" s="200" t="s">
        <v>146</v>
      </c>
      <c r="E118" s="201" t="s">
        <v>23</v>
      </c>
      <c r="F118" s="202" t="s">
        <v>209</v>
      </c>
      <c r="G118" s="199"/>
      <c r="H118" s="203">
        <v>15.42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146</v>
      </c>
      <c r="AU118" s="209" t="s">
        <v>89</v>
      </c>
      <c r="AV118" s="11" t="s">
        <v>89</v>
      </c>
      <c r="AW118" s="11" t="s">
        <v>38</v>
      </c>
      <c r="AX118" s="11" t="s">
        <v>75</v>
      </c>
      <c r="AY118" s="209" t="s">
        <v>137</v>
      </c>
    </row>
    <row r="119" spans="2:51" s="11" customFormat="1" ht="13.5">
      <c r="B119" s="198"/>
      <c r="C119" s="199"/>
      <c r="D119" s="200" t="s">
        <v>146</v>
      </c>
      <c r="E119" s="201" t="s">
        <v>23</v>
      </c>
      <c r="F119" s="202" t="s">
        <v>210</v>
      </c>
      <c r="G119" s="199"/>
      <c r="H119" s="203">
        <v>3.375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146</v>
      </c>
      <c r="AU119" s="209" t="s">
        <v>89</v>
      </c>
      <c r="AV119" s="11" t="s">
        <v>89</v>
      </c>
      <c r="AW119" s="11" t="s">
        <v>38</v>
      </c>
      <c r="AX119" s="11" t="s">
        <v>75</v>
      </c>
      <c r="AY119" s="209" t="s">
        <v>137</v>
      </c>
    </row>
    <row r="120" spans="2:51" s="12" customFormat="1" ht="13.5">
      <c r="B120" s="210"/>
      <c r="C120" s="211"/>
      <c r="D120" s="200" t="s">
        <v>146</v>
      </c>
      <c r="E120" s="212" t="s">
        <v>23</v>
      </c>
      <c r="F120" s="213" t="s">
        <v>165</v>
      </c>
      <c r="G120" s="211"/>
      <c r="H120" s="214">
        <v>18.795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146</v>
      </c>
      <c r="AU120" s="220" t="s">
        <v>89</v>
      </c>
      <c r="AV120" s="12" t="s">
        <v>153</v>
      </c>
      <c r="AW120" s="12" t="s">
        <v>38</v>
      </c>
      <c r="AX120" s="12" t="s">
        <v>80</v>
      </c>
      <c r="AY120" s="220" t="s">
        <v>137</v>
      </c>
    </row>
    <row r="121" spans="2:65" s="1" customFormat="1" ht="25.5" customHeight="1">
      <c r="B121" s="40"/>
      <c r="C121" s="186" t="s">
        <v>10</v>
      </c>
      <c r="D121" s="186" t="s">
        <v>139</v>
      </c>
      <c r="E121" s="187" t="s">
        <v>211</v>
      </c>
      <c r="F121" s="188" t="s">
        <v>212</v>
      </c>
      <c r="G121" s="189" t="s">
        <v>142</v>
      </c>
      <c r="H121" s="190">
        <v>20.7</v>
      </c>
      <c r="I121" s="191"/>
      <c r="J121" s="192">
        <f>ROUND(I121*H121,2)</f>
        <v>0</v>
      </c>
      <c r="K121" s="188" t="s">
        <v>143</v>
      </c>
      <c r="L121" s="60"/>
      <c r="M121" s="193" t="s">
        <v>23</v>
      </c>
      <c r="N121" s="194" t="s">
        <v>46</v>
      </c>
      <c r="O121" s="41"/>
      <c r="P121" s="195">
        <f>O121*H121</f>
        <v>0</v>
      </c>
      <c r="Q121" s="195">
        <v>0.0065</v>
      </c>
      <c r="R121" s="195">
        <f>Q121*H121</f>
        <v>0.13455</v>
      </c>
      <c r="S121" s="195">
        <v>0</v>
      </c>
      <c r="T121" s="196">
        <f>S121*H121</f>
        <v>0</v>
      </c>
      <c r="AR121" s="23" t="s">
        <v>144</v>
      </c>
      <c r="AT121" s="23" t="s">
        <v>139</v>
      </c>
      <c r="AU121" s="23" t="s">
        <v>89</v>
      </c>
      <c r="AY121" s="23" t="s">
        <v>137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23" t="s">
        <v>80</v>
      </c>
      <c r="BK121" s="197">
        <f>ROUND(I121*H121,2)</f>
        <v>0</v>
      </c>
      <c r="BL121" s="23" t="s">
        <v>144</v>
      </c>
      <c r="BM121" s="23" t="s">
        <v>213</v>
      </c>
    </row>
    <row r="122" spans="2:51" s="11" customFormat="1" ht="13.5">
      <c r="B122" s="198"/>
      <c r="C122" s="199"/>
      <c r="D122" s="200" t="s">
        <v>146</v>
      </c>
      <c r="E122" s="201" t="s">
        <v>23</v>
      </c>
      <c r="F122" s="202" t="s">
        <v>214</v>
      </c>
      <c r="G122" s="199"/>
      <c r="H122" s="203">
        <v>18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146</v>
      </c>
      <c r="AU122" s="209" t="s">
        <v>89</v>
      </c>
      <c r="AV122" s="11" t="s">
        <v>89</v>
      </c>
      <c r="AW122" s="11" t="s">
        <v>38</v>
      </c>
      <c r="AX122" s="11" t="s">
        <v>75</v>
      </c>
      <c r="AY122" s="209" t="s">
        <v>137</v>
      </c>
    </row>
    <row r="123" spans="2:51" s="11" customFormat="1" ht="13.5">
      <c r="B123" s="198"/>
      <c r="C123" s="199"/>
      <c r="D123" s="200" t="s">
        <v>146</v>
      </c>
      <c r="E123" s="201" t="s">
        <v>23</v>
      </c>
      <c r="F123" s="202" t="s">
        <v>215</v>
      </c>
      <c r="G123" s="199"/>
      <c r="H123" s="203">
        <v>2.7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146</v>
      </c>
      <c r="AU123" s="209" t="s">
        <v>89</v>
      </c>
      <c r="AV123" s="11" t="s">
        <v>89</v>
      </c>
      <c r="AW123" s="11" t="s">
        <v>38</v>
      </c>
      <c r="AX123" s="11" t="s">
        <v>75</v>
      </c>
      <c r="AY123" s="209" t="s">
        <v>137</v>
      </c>
    </row>
    <row r="124" spans="2:51" s="13" customFormat="1" ht="13.5">
      <c r="B124" s="231"/>
      <c r="C124" s="232"/>
      <c r="D124" s="200" t="s">
        <v>146</v>
      </c>
      <c r="E124" s="233" t="s">
        <v>23</v>
      </c>
      <c r="F124" s="234" t="s">
        <v>216</v>
      </c>
      <c r="G124" s="232"/>
      <c r="H124" s="235">
        <v>20.7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146</v>
      </c>
      <c r="AU124" s="241" t="s">
        <v>89</v>
      </c>
      <c r="AV124" s="13" t="s">
        <v>144</v>
      </c>
      <c r="AW124" s="13" t="s">
        <v>38</v>
      </c>
      <c r="AX124" s="13" t="s">
        <v>80</v>
      </c>
      <c r="AY124" s="241" t="s">
        <v>137</v>
      </c>
    </row>
    <row r="125" spans="2:65" s="1" customFormat="1" ht="25.5" customHeight="1">
      <c r="B125" s="40"/>
      <c r="C125" s="186" t="s">
        <v>217</v>
      </c>
      <c r="D125" s="186" t="s">
        <v>139</v>
      </c>
      <c r="E125" s="187" t="s">
        <v>218</v>
      </c>
      <c r="F125" s="188" t="s">
        <v>219</v>
      </c>
      <c r="G125" s="189" t="s">
        <v>142</v>
      </c>
      <c r="H125" s="190">
        <v>20.7</v>
      </c>
      <c r="I125" s="191"/>
      <c r="J125" s="192">
        <f>ROUND(I125*H125,2)</f>
        <v>0</v>
      </c>
      <c r="K125" s="188" t="s">
        <v>143</v>
      </c>
      <c r="L125" s="60"/>
      <c r="M125" s="193" t="s">
        <v>23</v>
      </c>
      <c r="N125" s="194" t="s">
        <v>46</v>
      </c>
      <c r="O125" s="41"/>
      <c r="P125" s="195">
        <f>O125*H125</f>
        <v>0</v>
      </c>
      <c r="Q125" s="195">
        <v>0.0231</v>
      </c>
      <c r="R125" s="195">
        <f>Q125*H125</f>
        <v>0.47817</v>
      </c>
      <c r="S125" s="195">
        <v>0</v>
      </c>
      <c r="T125" s="196">
        <f>S125*H125</f>
        <v>0</v>
      </c>
      <c r="AR125" s="23" t="s">
        <v>144</v>
      </c>
      <c r="AT125" s="23" t="s">
        <v>139</v>
      </c>
      <c r="AU125" s="23" t="s">
        <v>89</v>
      </c>
      <c r="AY125" s="23" t="s">
        <v>137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3" t="s">
        <v>80</v>
      </c>
      <c r="BK125" s="197">
        <f>ROUND(I125*H125,2)</f>
        <v>0</v>
      </c>
      <c r="BL125" s="23" t="s">
        <v>144</v>
      </c>
      <c r="BM125" s="23" t="s">
        <v>220</v>
      </c>
    </row>
    <row r="126" spans="2:65" s="1" customFormat="1" ht="25.5" customHeight="1">
      <c r="B126" s="40"/>
      <c r="C126" s="186" t="s">
        <v>221</v>
      </c>
      <c r="D126" s="186" t="s">
        <v>139</v>
      </c>
      <c r="E126" s="187" t="s">
        <v>222</v>
      </c>
      <c r="F126" s="188" t="s">
        <v>223</v>
      </c>
      <c r="G126" s="189" t="s">
        <v>142</v>
      </c>
      <c r="H126" s="190">
        <v>103.5</v>
      </c>
      <c r="I126" s="191"/>
      <c r="J126" s="192">
        <f>ROUND(I126*H126,2)</f>
        <v>0</v>
      </c>
      <c r="K126" s="188" t="s">
        <v>143</v>
      </c>
      <c r="L126" s="60"/>
      <c r="M126" s="193" t="s">
        <v>23</v>
      </c>
      <c r="N126" s="194" t="s">
        <v>46</v>
      </c>
      <c r="O126" s="41"/>
      <c r="P126" s="195">
        <f>O126*H126</f>
        <v>0</v>
      </c>
      <c r="Q126" s="195">
        <v>0.0079</v>
      </c>
      <c r="R126" s="195">
        <f>Q126*H126</f>
        <v>0.8176500000000001</v>
      </c>
      <c r="S126" s="195">
        <v>0</v>
      </c>
      <c r="T126" s="196">
        <f>S126*H126</f>
        <v>0</v>
      </c>
      <c r="AR126" s="23" t="s">
        <v>144</v>
      </c>
      <c r="AT126" s="23" t="s">
        <v>139</v>
      </c>
      <c r="AU126" s="23" t="s">
        <v>89</v>
      </c>
      <c r="AY126" s="23" t="s">
        <v>137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23" t="s">
        <v>80</v>
      </c>
      <c r="BK126" s="197">
        <f>ROUND(I126*H126,2)</f>
        <v>0</v>
      </c>
      <c r="BL126" s="23" t="s">
        <v>144</v>
      </c>
      <c r="BM126" s="23" t="s">
        <v>224</v>
      </c>
    </row>
    <row r="127" spans="2:51" s="11" customFormat="1" ht="13.5">
      <c r="B127" s="198"/>
      <c r="C127" s="199"/>
      <c r="D127" s="200" t="s">
        <v>146</v>
      </c>
      <c r="E127" s="201" t="s">
        <v>23</v>
      </c>
      <c r="F127" s="202" t="s">
        <v>225</v>
      </c>
      <c r="G127" s="199"/>
      <c r="H127" s="203">
        <v>5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146</v>
      </c>
      <c r="AU127" s="209" t="s">
        <v>89</v>
      </c>
      <c r="AV127" s="11" t="s">
        <v>89</v>
      </c>
      <c r="AW127" s="11" t="s">
        <v>38</v>
      </c>
      <c r="AX127" s="11" t="s">
        <v>75</v>
      </c>
      <c r="AY127" s="209" t="s">
        <v>137</v>
      </c>
    </row>
    <row r="128" spans="2:51" s="11" customFormat="1" ht="13.5">
      <c r="B128" s="198"/>
      <c r="C128" s="199"/>
      <c r="D128" s="200" t="s">
        <v>146</v>
      </c>
      <c r="E128" s="201" t="s">
        <v>23</v>
      </c>
      <c r="F128" s="202" t="s">
        <v>226</v>
      </c>
      <c r="G128" s="199"/>
      <c r="H128" s="203">
        <v>103.5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146</v>
      </c>
      <c r="AU128" s="209" t="s">
        <v>89</v>
      </c>
      <c r="AV128" s="11" t="s">
        <v>89</v>
      </c>
      <c r="AW128" s="11" t="s">
        <v>38</v>
      </c>
      <c r="AX128" s="11" t="s">
        <v>80</v>
      </c>
      <c r="AY128" s="209" t="s">
        <v>137</v>
      </c>
    </row>
    <row r="129" spans="2:65" s="1" customFormat="1" ht="25.5" customHeight="1">
      <c r="B129" s="40"/>
      <c r="C129" s="186" t="s">
        <v>227</v>
      </c>
      <c r="D129" s="186" t="s">
        <v>139</v>
      </c>
      <c r="E129" s="187" t="s">
        <v>228</v>
      </c>
      <c r="F129" s="188" t="s">
        <v>229</v>
      </c>
      <c r="G129" s="189" t="s">
        <v>142</v>
      </c>
      <c r="H129" s="190">
        <v>12.005</v>
      </c>
      <c r="I129" s="191"/>
      <c r="J129" s="192">
        <f>ROUND(I129*H129,2)</f>
        <v>0</v>
      </c>
      <c r="K129" s="188" t="s">
        <v>143</v>
      </c>
      <c r="L129" s="60"/>
      <c r="M129" s="193" t="s">
        <v>23</v>
      </c>
      <c r="N129" s="194" t="s">
        <v>46</v>
      </c>
      <c r="O129" s="41"/>
      <c r="P129" s="195">
        <f>O129*H129</f>
        <v>0</v>
      </c>
      <c r="Q129" s="195">
        <v>0.01457</v>
      </c>
      <c r="R129" s="195">
        <f>Q129*H129</f>
        <v>0.17491285</v>
      </c>
      <c r="S129" s="195">
        <v>0</v>
      </c>
      <c r="T129" s="196">
        <f>S129*H129</f>
        <v>0</v>
      </c>
      <c r="AR129" s="23" t="s">
        <v>144</v>
      </c>
      <c r="AT129" s="23" t="s">
        <v>139</v>
      </c>
      <c r="AU129" s="23" t="s">
        <v>89</v>
      </c>
      <c r="AY129" s="23" t="s">
        <v>137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23" t="s">
        <v>80</v>
      </c>
      <c r="BK129" s="197">
        <f>ROUND(I129*H129,2)</f>
        <v>0</v>
      </c>
      <c r="BL129" s="23" t="s">
        <v>144</v>
      </c>
      <c r="BM129" s="23" t="s">
        <v>230</v>
      </c>
    </row>
    <row r="130" spans="2:51" s="11" customFormat="1" ht="13.5">
      <c r="B130" s="198"/>
      <c r="C130" s="199"/>
      <c r="D130" s="200" t="s">
        <v>146</v>
      </c>
      <c r="E130" s="201" t="s">
        <v>23</v>
      </c>
      <c r="F130" s="202" t="s">
        <v>231</v>
      </c>
      <c r="G130" s="199"/>
      <c r="H130" s="203">
        <v>12.005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146</v>
      </c>
      <c r="AU130" s="209" t="s">
        <v>89</v>
      </c>
      <c r="AV130" s="11" t="s">
        <v>89</v>
      </c>
      <c r="AW130" s="11" t="s">
        <v>38</v>
      </c>
      <c r="AX130" s="11" t="s">
        <v>80</v>
      </c>
      <c r="AY130" s="209" t="s">
        <v>137</v>
      </c>
    </row>
    <row r="131" spans="2:65" s="1" customFormat="1" ht="25.5" customHeight="1">
      <c r="B131" s="40"/>
      <c r="C131" s="186" t="s">
        <v>232</v>
      </c>
      <c r="D131" s="186" t="s">
        <v>139</v>
      </c>
      <c r="E131" s="187" t="s">
        <v>233</v>
      </c>
      <c r="F131" s="188" t="s">
        <v>234</v>
      </c>
      <c r="G131" s="189" t="s">
        <v>142</v>
      </c>
      <c r="H131" s="190">
        <v>13.76</v>
      </c>
      <c r="I131" s="191"/>
      <c r="J131" s="192">
        <f>ROUND(I131*H131,2)</f>
        <v>0</v>
      </c>
      <c r="K131" s="188" t="s">
        <v>143</v>
      </c>
      <c r="L131" s="60"/>
      <c r="M131" s="193" t="s">
        <v>23</v>
      </c>
      <c r="N131" s="194" t="s">
        <v>46</v>
      </c>
      <c r="O131" s="41"/>
      <c r="P131" s="195">
        <f>O131*H131</f>
        <v>0</v>
      </c>
      <c r="Q131" s="195">
        <v>0.00026</v>
      </c>
      <c r="R131" s="195">
        <f>Q131*H131</f>
        <v>0.0035776</v>
      </c>
      <c r="S131" s="195">
        <v>0</v>
      </c>
      <c r="T131" s="196">
        <f>S131*H131</f>
        <v>0</v>
      </c>
      <c r="AR131" s="23" t="s">
        <v>144</v>
      </c>
      <c r="AT131" s="23" t="s">
        <v>139</v>
      </c>
      <c r="AU131" s="23" t="s">
        <v>89</v>
      </c>
      <c r="AY131" s="23" t="s">
        <v>137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3" t="s">
        <v>80</v>
      </c>
      <c r="BK131" s="197">
        <f>ROUND(I131*H131,2)</f>
        <v>0</v>
      </c>
      <c r="BL131" s="23" t="s">
        <v>144</v>
      </c>
      <c r="BM131" s="23" t="s">
        <v>235</v>
      </c>
    </row>
    <row r="132" spans="2:51" s="11" customFormat="1" ht="13.5">
      <c r="B132" s="198"/>
      <c r="C132" s="199"/>
      <c r="D132" s="200" t="s">
        <v>146</v>
      </c>
      <c r="E132" s="201" t="s">
        <v>23</v>
      </c>
      <c r="F132" s="202" t="s">
        <v>236</v>
      </c>
      <c r="G132" s="199"/>
      <c r="H132" s="203">
        <v>13.76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146</v>
      </c>
      <c r="AU132" s="209" t="s">
        <v>89</v>
      </c>
      <c r="AV132" s="11" t="s">
        <v>89</v>
      </c>
      <c r="AW132" s="11" t="s">
        <v>38</v>
      </c>
      <c r="AX132" s="11" t="s">
        <v>80</v>
      </c>
      <c r="AY132" s="209" t="s">
        <v>137</v>
      </c>
    </row>
    <row r="133" spans="2:65" s="1" customFormat="1" ht="25.5" customHeight="1">
      <c r="B133" s="40"/>
      <c r="C133" s="186" t="s">
        <v>237</v>
      </c>
      <c r="D133" s="186" t="s">
        <v>139</v>
      </c>
      <c r="E133" s="187" t="s">
        <v>238</v>
      </c>
      <c r="F133" s="188" t="s">
        <v>239</v>
      </c>
      <c r="G133" s="189" t="s">
        <v>142</v>
      </c>
      <c r="H133" s="190">
        <v>13.76</v>
      </c>
      <c r="I133" s="191"/>
      <c r="J133" s="192">
        <f>ROUND(I133*H133,2)</f>
        <v>0</v>
      </c>
      <c r="K133" s="188" t="s">
        <v>143</v>
      </c>
      <c r="L133" s="60"/>
      <c r="M133" s="193" t="s">
        <v>23</v>
      </c>
      <c r="N133" s="194" t="s">
        <v>46</v>
      </c>
      <c r="O133" s="41"/>
      <c r="P133" s="195">
        <f>O133*H133</f>
        <v>0</v>
      </c>
      <c r="Q133" s="195">
        <v>0.00441</v>
      </c>
      <c r="R133" s="195">
        <f>Q133*H133</f>
        <v>0.060681599999999995</v>
      </c>
      <c r="S133" s="195">
        <v>0</v>
      </c>
      <c r="T133" s="196">
        <f>S133*H133</f>
        <v>0</v>
      </c>
      <c r="AR133" s="23" t="s">
        <v>144</v>
      </c>
      <c r="AT133" s="23" t="s">
        <v>139</v>
      </c>
      <c r="AU133" s="23" t="s">
        <v>89</v>
      </c>
      <c r="AY133" s="23" t="s">
        <v>137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3" t="s">
        <v>80</v>
      </c>
      <c r="BK133" s="197">
        <f>ROUND(I133*H133,2)</f>
        <v>0</v>
      </c>
      <c r="BL133" s="23" t="s">
        <v>144</v>
      </c>
      <c r="BM133" s="23" t="s">
        <v>240</v>
      </c>
    </row>
    <row r="134" spans="2:51" s="11" customFormat="1" ht="13.5">
      <c r="B134" s="198"/>
      <c r="C134" s="199"/>
      <c r="D134" s="200" t="s">
        <v>146</v>
      </c>
      <c r="E134" s="201" t="s">
        <v>23</v>
      </c>
      <c r="F134" s="202" t="s">
        <v>236</v>
      </c>
      <c r="G134" s="199"/>
      <c r="H134" s="203">
        <v>13.76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146</v>
      </c>
      <c r="AU134" s="209" t="s">
        <v>89</v>
      </c>
      <c r="AV134" s="11" t="s">
        <v>89</v>
      </c>
      <c r="AW134" s="11" t="s">
        <v>38</v>
      </c>
      <c r="AX134" s="11" t="s">
        <v>80</v>
      </c>
      <c r="AY134" s="209" t="s">
        <v>137</v>
      </c>
    </row>
    <row r="135" spans="2:65" s="1" customFormat="1" ht="25.5" customHeight="1">
      <c r="B135" s="40"/>
      <c r="C135" s="186" t="s">
        <v>9</v>
      </c>
      <c r="D135" s="186" t="s">
        <v>139</v>
      </c>
      <c r="E135" s="187" t="s">
        <v>241</v>
      </c>
      <c r="F135" s="188" t="s">
        <v>242</v>
      </c>
      <c r="G135" s="189" t="s">
        <v>142</v>
      </c>
      <c r="H135" s="190">
        <v>4.325</v>
      </c>
      <c r="I135" s="191"/>
      <c r="J135" s="192">
        <f>ROUND(I135*H135,2)</f>
        <v>0</v>
      </c>
      <c r="K135" s="188" t="s">
        <v>143</v>
      </c>
      <c r="L135" s="60"/>
      <c r="M135" s="193" t="s">
        <v>23</v>
      </c>
      <c r="N135" s="194" t="s">
        <v>46</v>
      </c>
      <c r="O135" s="41"/>
      <c r="P135" s="195">
        <f>O135*H135</f>
        <v>0</v>
      </c>
      <c r="Q135" s="195">
        <v>0.00618</v>
      </c>
      <c r="R135" s="195">
        <f>Q135*H135</f>
        <v>0.0267285</v>
      </c>
      <c r="S135" s="195">
        <v>0</v>
      </c>
      <c r="T135" s="196">
        <f>S135*H135</f>
        <v>0</v>
      </c>
      <c r="AR135" s="23" t="s">
        <v>144</v>
      </c>
      <c r="AT135" s="23" t="s">
        <v>139</v>
      </c>
      <c r="AU135" s="23" t="s">
        <v>89</v>
      </c>
      <c r="AY135" s="23" t="s">
        <v>137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23" t="s">
        <v>80</v>
      </c>
      <c r="BK135" s="197">
        <f>ROUND(I135*H135,2)</f>
        <v>0</v>
      </c>
      <c r="BL135" s="23" t="s">
        <v>144</v>
      </c>
      <c r="BM135" s="23" t="s">
        <v>243</v>
      </c>
    </row>
    <row r="136" spans="2:51" s="11" customFormat="1" ht="13.5">
      <c r="B136" s="198"/>
      <c r="C136" s="199"/>
      <c r="D136" s="200" t="s">
        <v>146</v>
      </c>
      <c r="E136" s="201" t="s">
        <v>23</v>
      </c>
      <c r="F136" s="202" t="s">
        <v>244</v>
      </c>
      <c r="G136" s="199"/>
      <c r="H136" s="203">
        <v>4.325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146</v>
      </c>
      <c r="AU136" s="209" t="s">
        <v>89</v>
      </c>
      <c r="AV136" s="11" t="s">
        <v>89</v>
      </c>
      <c r="AW136" s="11" t="s">
        <v>38</v>
      </c>
      <c r="AX136" s="11" t="s">
        <v>80</v>
      </c>
      <c r="AY136" s="209" t="s">
        <v>137</v>
      </c>
    </row>
    <row r="137" spans="2:63" s="10" customFormat="1" ht="29.25" customHeight="1">
      <c r="B137" s="170"/>
      <c r="C137" s="171"/>
      <c r="D137" s="172" t="s">
        <v>74</v>
      </c>
      <c r="E137" s="184" t="s">
        <v>180</v>
      </c>
      <c r="F137" s="184" t="s">
        <v>245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SUM(P138:P148)</f>
        <v>0</v>
      </c>
      <c r="Q137" s="178"/>
      <c r="R137" s="179">
        <f>SUM(R138:R148)</f>
        <v>0.0092</v>
      </c>
      <c r="S137" s="178"/>
      <c r="T137" s="180">
        <f>SUM(T138:T148)</f>
        <v>3.0053059999999996</v>
      </c>
      <c r="AR137" s="181" t="s">
        <v>80</v>
      </c>
      <c r="AT137" s="182" t="s">
        <v>74</v>
      </c>
      <c r="AU137" s="182" t="s">
        <v>80</v>
      </c>
      <c r="AY137" s="181" t="s">
        <v>137</v>
      </c>
      <c r="BK137" s="183">
        <f>SUM(BK138:BK148)</f>
        <v>0</v>
      </c>
    </row>
    <row r="138" spans="2:65" s="1" customFormat="1" ht="25.5" customHeight="1">
      <c r="B138" s="40"/>
      <c r="C138" s="186" t="s">
        <v>246</v>
      </c>
      <c r="D138" s="186" t="s">
        <v>139</v>
      </c>
      <c r="E138" s="187" t="s">
        <v>247</v>
      </c>
      <c r="F138" s="188" t="s">
        <v>248</v>
      </c>
      <c r="G138" s="189" t="s">
        <v>142</v>
      </c>
      <c r="H138" s="190">
        <v>20</v>
      </c>
      <c r="I138" s="191"/>
      <c r="J138" s="192">
        <f>ROUND(I138*H138,2)</f>
        <v>0</v>
      </c>
      <c r="K138" s="188" t="s">
        <v>143</v>
      </c>
      <c r="L138" s="60"/>
      <c r="M138" s="193" t="s">
        <v>23</v>
      </c>
      <c r="N138" s="194" t="s">
        <v>46</v>
      </c>
      <c r="O138" s="41"/>
      <c r="P138" s="195">
        <f>O138*H138</f>
        <v>0</v>
      </c>
      <c r="Q138" s="195">
        <v>0.00021</v>
      </c>
      <c r="R138" s="195">
        <f>Q138*H138</f>
        <v>0.004200000000000001</v>
      </c>
      <c r="S138" s="195">
        <v>0</v>
      </c>
      <c r="T138" s="196">
        <f>S138*H138</f>
        <v>0</v>
      </c>
      <c r="AR138" s="23" t="s">
        <v>144</v>
      </c>
      <c r="AT138" s="23" t="s">
        <v>139</v>
      </c>
      <c r="AU138" s="23" t="s">
        <v>89</v>
      </c>
      <c r="AY138" s="23" t="s">
        <v>137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3" t="s">
        <v>80</v>
      </c>
      <c r="BK138" s="197">
        <f>ROUND(I138*H138,2)</f>
        <v>0</v>
      </c>
      <c r="BL138" s="23" t="s">
        <v>144</v>
      </c>
      <c r="BM138" s="23" t="s">
        <v>249</v>
      </c>
    </row>
    <row r="139" spans="2:65" s="1" customFormat="1" ht="25.5" customHeight="1">
      <c r="B139" s="40"/>
      <c r="C139" s="186" t="s">
        <v>250</v>
      </c>
      <c r="D139" s="186" t="s">
        <v>139</v>
      </c>
      <c r="E139" s="187" t="s">
        <v>251</v>
      </c>
      <c r="F139" s="188" t="s">
        <v>252</v>
      </c>
      <c r="G139" s="189" t="s">
        <v>142</v>
      </c>
      <c r="H139" s="190">
        <v>12.005</v>
      </c>
      <c r="I139" s="191"/>
      <c r="J139" s="192">
        <f>ROUND(I139*H139,2)</f>
        <v>0</v>
      </c>
      <c r="K139" s="188" t="s">
        <v>143</v>
      </c>
      <c r="L139" s="60"/>
      <c r="M139" s="193" t="s">
        <v>23</v>
      </c>
      <c r="N139" s="194" t="s">
        <v>46</v>
      </c>
      <c r="O139" s="41"/>
      <c r="P139" s="195">
        <f>O139*H139</f>
        <v>0</v>
      </c>
      <c r="Q139" s="195">
        <v>0</v>
      </c>
      <c r="R139" s="195">
        <f>Q139*H139</f>
        <v>0</v>
      </c>
      <c r="S139" s="195">
        <v>0.038</v>
      </c>
      <c r="T139" s="196">
        <f>S139*H139</f>
        <v>0.45619000000000004</v>
      </c>
      <c r="AR139" s="23" t="s">
        <v>144</v>
      </c>
      <c r="AT139" s="23" t="s">
        <v>139</v>
      </c>
      <c r="AU139" s="23" t="s">
        <v>89</v>
      </c>
      <c r="AY139" s="23" t="s">
        <v>137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3" t="s">
        <v>80</v>
      </c>
      <c r="BK139" s="197">
        <f>ROUND(I139*H139,2)</f>
        <v>0</v>
      </c>
      <c r="BL139" s="23" t="s">
        <v>144</v>
      </c>
      <c r="BM139" s="23" t="s">
        <v>253</v>
      </c>
    </row>
    <row r="140" spans="2:65" s="1" customFormat="1" ht="51" customHeight="1">
      <c r="B140" s="40"/>
      <c r="C140" s="186" t="s">
        <v>254</v>
      </c>
      <c r="D140" s="186" t="s">
        <v>139</v>
      </c>
      <c r="E140" s="187" t="s">
        <v>255</v>
      </c>
      <c r="F140" s="188" t="s">
        <v>256</v>
      </c>
      <c r="G140" s="189" t="s">
        <v>142</v>
      </c>
      <c r="H140" s="190">
        <v>18</v>
      </c>
      <c r="I140" s="191"/>
      <c r="J140" s="192">
        <f>ROUND(I140*H140,2)</f>
        <v>0</v>
      </c>
      <c r="K140" s="188" t="s">
        <v>23</v>
      </c>
      <c r="L140" s="60"/>
      <c r="M140" s="193" t="s">
        <v>23</v>
      </c>
      <c r="N140" s="194" t="s">
        <v>46</v>
      </c>
      <c r="O140" s="41"/>
      <c r="P140" s="195">
        <f>O140*H140</f>
        <v>0</v>
      </c>
      <c r="Q140" s="195">
        <v>0</v>
      </c>
      <c r="R140" s="195">
        <f>Q140*H140</f>
        <v>0</v>
      </c>
      <c r="S140" s="195">
        <v>0.12</v>
      </c>
      <c r="T140" s="196">
        <f>S140*H140</f>
        <v>2.16</v>
      </c>
      <c r="AR140" s="23" t="s">
        <v>144</v>
      </c>
      <c r="AT140" s="23" t="s">
        <v>139</v>
      </c>
      <c r="AU140" s="23" t="s">
        <v>89</v>
      </c>
      <c r="AY140" s="23" t="s">
        <v>137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3" t="s">
        <v>80</v>
      </c>
      <c r="BK140" s="197">
        <f>ROUND(I140*H140,2)</f>
        <v>0</v>
      </c>
      <c r="BL140" s="23" t="s">
        <v>144</v>
      </c>
      <c r="BM140" s="23" t="s">
        <v>257</v>
      </c>
    </row>
    <row r="141" spans="2:51" s="11" customFormat="1" ht="13.5">
      <c r="B141" s="198"/>
      <c r="C141" s="199"/>
      <c r="D141" s="200" t="s">
        <v>146</v>
      </c>
      <c r="E141" s="201" t="s">
        <v>23</v>
      </c>
      <c r="F141" s="202" t="s">
        <v>258</v>
      </c>
      <c r="G141" s="199"/>
      <c r="H141" s="203">
        <v>18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146</v>
      </c>
      <c r="AU141" s="209" t="s">
        <v>89</v>
      </c>
      <c r="AV141" s="11" t="s">
        <v>89</v>
      </c>
      <c r="AW141" s="11" t="s">
        <v>38</v>
      </c>
      <c r="AX141" s="11" t="s">
        <v>80</v>
      </c>
      <c r="AY141" s="209" t="s">
        <v>137</v>
      </c>
    </row>
    <row r="142" spans="2:65" s="1" customFormat="1" ht="38.25" customHeight="1">
      <c r="B142" s="40"/>
      <c r="C142" s="186" t="s">
        <v>259</v>
      </c>
      <c r="D142" s="186" t="s">
        <v>139</v>
      </c>
      <c r="E142" s="187" t="s">
        <v>260</v>
      </c>
      <c r="F142" s="188" t="s">
        <v>261</v>
      </c>
      <c r="G142" s="189" t="s">
        <v>142</v>
      </c>
      <c r="H142" s="190">
        <v>2.25</v>
      </c>
      <c r="I142" s="191"/>
      <c r="J142" s="192">
        <f>ROUND(I142*H142,2)</f>
        <v>0</v>
      </c>
      <c r="K142" s="188" t="s">
        <v>143</v>
      </c>
      <c r="L142" s="60"/>
      <c r="M142" s="193" t="s">
        <v>23</v>
      </c>
      <c r="N142" s="194" t="s">
        <v>46</v>
      </c>
      <c r="O142" s="41"/>
      <c r="P142" s="195">
        <f>O142*H142</f>
        <v>0</v>
      </c>
      <c r="Q142" s="195">
        <v>0</v>
      </c>
      <c r="R142" s="195">
        <f>Q142*H142</f>
        <v>0</v>
      </c>
      <c r="S142" s="195">
        <v>0.072</v>
      </c>
      <c r="T142" s="196">
        <f>S142*H142</f>
        <v>0.16199999999999998</v>
      </c>
      <c r="AR142" s="23" t="s">
        <v>144</v>
      </c>
      <c r="AT142" s="23" t="s">
        <v>139</v>
      </c>
      <c r="AU142" s="23" t="s">
        <v>89</v>
      </c>
      <c r="AY142" s="23" t="s">
        <v>137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3" t="s">
        <v>80</v>
      </c>
      <c r="BK142" s="197">
        <f>ROUND(I142*H142,2)</f>
        <v>0</v>
      </c>
      <c r="BL142" s="23" t="s">
        <v>144</v>
      </c>
      <c r="BM142" s="23" t="s">
        <v>262</v>
      </c>
    </row>
    <row r="143" spans="2:51" s="11" customFormat="1" ht="13.5">
      <c r="B143" s="198"/>
      <c r="C143" s="199"/>
      <c r="D143" s="200" t="s">
        <v>146</v>
      </c>
      <c r="E143" s="201" t="s">
        <v>23</v>
      </c>
      <c r="F143" s="202" t="s">
        <v>263</v>
      </c>
      <c r="G143" s="199"/>
      <c r="H143" s="203">
        <v>2.25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146</v>
      </c>
      <c r="AU143" s="209" t="s">
        <v>89</v>
      </c>
      <c r="AV143" s="11" t="s">
        <v>89</v>
      </c>
      <c r="AW143" s="11" t="s">
        <v>38</v>
      </c>
      <c r="AX143" s="11" t="s">
        <v>80</v>
      </c>
      <c r="AY143" s="209" t="s">
        <v>137</v>
      </c>
    </row>
    <row r="144" spans="2:65" s="1" customFormat="1" ht="25.5" customHeight="1">
      <c r="B144" s="40"/>
      <c r="C144" s="186" t="s">
        <v>264</v>
      </c>
      <c r="D144" s="186" t="s">
        <v>139</v>
      </c>
      <c r="E144" s="187" t="s">
        <v>265</v>
      </c>
      <c r="F144" s="188" t="s">
        <v>266</v>
      </c>
      <c r="G144" s="189" t="s">
        <v>142</v>
      </c>
      <c r="H144" s="190">
        <v>10.278</v>
      </c>
      <c r="I144" s="191"/>
      <c r="J144" s="192">
        <f>ROUND(I144*H144,2)</f>
        <v>0</v>
      </c>
      <c r="K144" s="188" t="s">
        <v>23</v>
      </c>
      <c r="L144" s="60"/>
      <c r="M144" s="193" t="s">
        <v>23</v>
      </c>
      <c r="N144" s="194" t="s">
        <v>46</v>
      </c>
      <c r="O144" s="41"/>
      <c r="P144" s="195">
        <f>O144*H144</f>
        <v>0</v>
      </c>
      <c r="Q144" s="195">
        <v>0</v>
      </c>
      <c r="R144" s="195">
        <f>Q144*H144</f>
        <v>0</v>
      </c>
      <c r="S144" s="195">
        <v>0.022</v>
      </c>
      <c r="T144" s="196">
        <f>S144*H144</f>
        <v>0.22611599999999998</v>
      </c>
      <c r="AR144" s="23" t="s">
        <v>144</v>
      </c>
      <c r="AT144" s="23" t="s">
        <v>139</v>
      </c>
      <c r="AU144" s="23" t="s">
        <v>89</v>
      </c>
      <c r="AY144" s="23" t="s">
        <v>137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3" t="s">
        <v>80</v>
      </c>
      <c r="BK144" s="197">
        <f>ROUND(I144*H144,2)</f>
        <v>0</v>
      </c>
      <c r="BL144" s="23" t="s">
        <v>144</v>
      </c>
      <c r="BM144" s="23" t="s">
        <v>267</v>
      </c>
    </row>
    <row r="145" spans="2:51" s="11" customFormat="1" ht="13.5">
      <c r="B145" s="198"/>
      <c r="C145" s="199"/>
      <c r="D145" s="200" t="s">
        <v>146</v>
      </c>
      <c r="E145" s="201" t="s">
        <v>23</v>
      </c>
      <c r="F145" s="202" t="s">
        <v>268</v>
      </c>
      <c r="G145" s="199"/>
      <c r="H145" s="203">
        <v>10.278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146</v>
      </c>
      <c r="AU145" s="209" t="s">
        <v>89</v>
      </c>
      <c r="AV145" s="11" t="s">
        <v>89</v>
      </c>
      <c r="AW145" s="11" t="s">
        <v>38</v>
      </c>
      <c r="AX145" s="11" t="s">
        <v>80</v>
      </c>
      <c r="AY145" s="209" t="s">
        <v>137</v>
      </c>
    </row>
    <row r="146" spans="2:65" s="1" customFormat="1" ht="16.5" customHeight="1">
      <c r="B146" s="40"/>
      <c r="C146" s="186" t="s">
        <v>269</v>
      </c>
      <c r="D146" s="186" t="s">
        <v>139</v>
      </c>
      <c r="E146" s="187" t="s">
        <v>270</v>
      </c>
      <c r="F146" s="188" t="s">
        <v>271</v>
      </c>
      <c r="G146" s="189" t="s">
        <v>142</v>
      </c>
      <c r="H146" s="190">
        <v>12.005</v>
      </c>
      <c r="I146" s="191"/>
      <c r="J146" s="192">
        <f>ROUND(I146*H146,2)</f>
        <v>0</v>
      </c>
      <c r="K146" s="188" t="s">
        <v>143</v>
      </c>
      <c r="L146" s="60"/>
      <c r="M146" s="193" t="s">
        <v>23</v>
      </c>
      <c r="N146" s="194" t="s">
        <v>46</v>
      </c>
      <c r="O146" s="4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AR146" s="23" t="s">
        <v>144</v>
      </c>
      <c r="AT146" s="23" t="s">
        <v>139</v>
      </c>
      <c r="AU146" s="23" t="s">
        <v>89</v>
      </c>
      <c r="AY146" s="23" t="s">
        <v>137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3" t="s">
        <v>80</v>
      </c>
      <c r="BK146" s="197">
        <f>ROUND(I146*H146,2)</f>
        <v>0</v>
      </c>
      <c r="BL146" s="23" t="s">
        <v>144</v>
      </c>
      <c r="BM146" s="23" t="s">
        <v>272</v>
      </c>
    </row>
    <row r="147" spans="2:51" s="11" customFormat="1" ht="13.5">
      <c r="B147" s="198"/>
      <c r="C147" s="199"/>
      <c r="D147" s="200" t="s">
        <v>146</v>
      </c>
      <c r="E147" s="201" t="s">
        <v>23</v>
      </c>
      <c r="F147" s="202" t="s">
        <v>273</v>
      </c>
      <c r="G147" s="199"/>
      <c r="H147" s="203">
        <v>12.005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146</v>
      </c>
      <c r="AU147" s="209" t="s">
        <v>89</v>
      </c>
      <c r="AV147" s="11" t="s">
        <v>89</v>
      </c>
      <c r="AW147" s="11" t="s">
        <v>38</v>
      </c>
      <c r="AX147" s="11" t="s">
        <v>80</v>
      </c>
      <c r="AY147" s="209" t="s">
        <v>137</v>
      </c>
    </row>
    <row r="148" spans="2:65" s="1" customFormat="1" ht="25.5" customHeight="1">
      <c r="B148" s="40"/>
      <c r="C148" s="186" t="s">
        <v>274</v>
      </c>
      <c r="D148" s="186" t="s">
        <v>139</v>
      </c>
      <c r="E148" s="187" t="s">
        <v>275</v>
      </c>
      <c r="F148" s="188" t="s">
        <v>276</v>
      </c>
      <c r="G148" s="189" t="s">
        <v>277</v>
      </c>
      <c r="H148" s="190">
        <v>1</v>
      </c>
      <c r="I148" s="191"/>
      <c r="J148" s="192">
        <f>ROUND(I148*H148,2)</f>
        <v>0</v>
      </c>
      <c r="K148" s="188" t="s">
        <v>23</v>
      </c>
      <c r="L148" s="60"/>
      <c r="M148" s="193" t="s">
        <v>23</v>
      </c>
      <c r="N148" s="194" t="s">
        <v>46</v>
      </c>
      <c r="O148" s="41"/>
      <c r="P148" s="195">
        <f>O148*H148</f>
        <v>0</v>
      </c>
      <c r="Q148" s="195">
        <v>0.005</v>
      </c>
      <c r="R148" s="195">
        <f>Q148*H148</f>
        <v>0.005</v>
      </c>
      <c r="S148" s="195">
        <v>0.001</v>
      </c>
      <c r="T148" s="196">
        <f>S148*H148</f>
        <v>0.001</v>
      </c>
      <c r="AR148" s="23" t="s">
        <v>144</v>
      </c>
      <c r="AT148" s="23" t="s">
        <v>139</v>
      </c>
      <c r="AU148" s="23" t="s">
        <v>89</v>
      </c>
      <c r="AY148" s="23" t="s">
        <v>137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3" t="s">
        <v>80</v>
      </c>
      <c r="BK148" s="197">
        <f>ROUND(I148*H148,2)</f>
        <v>0</v>
      </c>
      <c r="BL148" s="23" t="s">
        <v>144</v>
      </c>
      <c r="BM148" s="23" t="s">
        <v>278</v>
      </c>
    </row>
    <row r="149" spans="2:63" s="10" customFormat="1" ht="29.25" customHeight="1">
      <c r="B149" s="170"/>
      <c r="C149" s="171"/>
      <c r="D149" s="172" t="s">
        <v>74</v>
      </c>
      <c r="E149" s="184" t="s">
        <v>279</v>
      </c>
      <c r="F149" s="184" t="s">
        <v>280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SUM(P150:P153)</f>
        <v>0</v>
      </c>
      <c r="Q149" s="178"/>
      <c r="R149" s="179">
        <f>SUM(R150:R153)</f>
        <v>0</v>
      </c>
      <c r="S149" s="178"/>
      <c r="T149" s="180">
        <f>SUM(T150:T153)</f>
        <v>0</v>
      </c>
      <c r="AR149" s="181" t="s">
        <v>80</v>
      </c>
      <c r="AT149" s="182" t="s">
        <v>74</v>
      </c>
      <c r="AU149" s="182" t="s">
        <v>80</v>
      </c>
      <c r="AY149" s="181" t="s">
        <v>137</v>
      </c>
      <c r="BK149" s="183">
        <f>SUM(BK150:BK153)</f>
        <v>0</v>
      </c>
    </row>
    <row r="150" spans="2:65" s="1" customFormat="1" ht="25.5" customHeight="1">
      <c r="B150" s="40"/>
      <c r="C150" s="186" t="s">
        <v>281</v>
      </c>
      <c r="D150" s="186" t="s">
        <v>139</v>
      </c>
      <c r="E150" s="187" t="s">
        <v>282</v>
      </c>
      <c r="F150" s="188" t="s">
        <v>283</v>
      </c>
      <c r="G150" s="189" t="s">
        <v>284</v>
      </c>
      <c r="H150" s="190">
        <v>3.658</v>
      </c>
      <c r="I150" s="191"/>
      <c r="J150" s="192">
        <f>ROUND(I150*H150,2)</f>
        <v>0</v>
      </c>
      <c r="K150" s="188" t="s">
        <v>143</v>
      </c>
      <c r="L150" s="60"/>
      <c r="M150" s="193" t="s">
        <v>23</v>
      </c>
      <c r="N150" s="194" t="s">
        <v>46</v>
      </c>
      <c r="O150" s="4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3" t="s">
        <v>144</v>
      </c>
      <c r="AT150" s="23" t="s">
        <v>139</v>
      </c>
      <c r="AU150" s="23" t="s">
        <v>89</v>
      </c>
      <c r="AY150" s="23" t="s">
        <v>137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3" t="s">
        <v>80</v>
      </c>
      <c r="BK150" s="197">
        <f>ROUND(I150*H150,2)</f>
        <v>0</v>
      </c>
      <c r="BL150" s="23" t="s">
        <v>144</v>
      </c>
      <c r="BM150" s="23" t="s">
        <v>285</v>
      </c>
    </row>
    <row r="151" spans="2:65" s="1" customFormat="1" ht="25.5" customHeight="1">
      <c r="B151" s="40"/>
      <c r="C151" s="186" t="s">
        <v>286</v>
      </c>
      <c r="D151" s="186" t="s">
        <v>139</v>
      </c>
      <c r="E151" s="187" t="s">
        <v>287</v>
      </c>
      <c r="F151" s="188" t="s">
        <v>288</v>
      </c>
      <c r="G151" s="189" t="s">
        <v>284</v>
      </c>
      <c r="H151" s="190">
        <v>3.658</v>
      </c>
      <c r="I151" s="191"/>
      <c r="J151" s="192">
        <f>ROUND(I151*H151,2)</f>
        <v>0</v>
      </c>
      <c r="K151" s="188" t="s">
        <v>143</v>
      </c>
      <c r="L151" s="60"/>
      <c r="M151" s="193" t="s">
        <v>23</v>
      </c>
      <c r="N151" s="194" t="s">
        <v>46</v>
      </c>
      <c r="O151" s="4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AR151" s="23" t="s">
        <v>144</v>
      </c>
      <c r="AT151" s="23" t="s">
        <v>139</v>
      </c>
      <c r="AU151" s="23" t="s">
        <v>89</v>
      </c>
      <c r="AY151" s="23" t="s">
        <v>137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3" t="s">
        <v>80</v>
      </c>
      <c r="BK151" s="197">
        <f>ROUND(I151*H151,2)</f>
        <v>0</v>
      </c>
      <c r="BL151" s="23" t="s">
        <v>144</v>
      </c>
      <c r="BM151" s="23" t="s">
        <v>289</v>
      </c>
    </row>
    <row r="152" spans="2:65" s="1" customFormat="1" ht="38.25" customHeight="1">
      <c r="B152" s="40"/>
      <c r="C152" s="186" t="s">
        <v>290</v>
      </c>
      <c r="D152" s="186" t="s">
        <v>139</v>
      </c>
      <c r="E152" s="187" t="s">
        <v>291</v>
      </c>
      <c r="F152" s="188" t="s">
        <v>292</v>
      </c>
      <c r="G152" s="189" t="s">
        <v>284</v>
      </c>
      <c r="H152" s="190">
        <v>3.658</v>
      </c>
      <c r="I152" s="191"/>
      <c r="J152" s="192">
        <f>ROUND(I152*H152,2)</f>
        <v>0</v>
      </c>
      <c r="K152" s="188" t="s">
        <v>23</v>
      </c>
      <c r="L152" s="60"/>
      <c r="M152" s="193" t="s">
        <v>23</v>
      </c>
      <c r="N152" s="194" t="s">
        <v>46</v>
      </c>
      <c r="O152" s="4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23" t="s">
        <v>144</v>
      </c>
      <c r="AT152" s="23" t="s">
        <v>139</v>
      </c>
      <c r="AU152" s="23" t="s">
        <v>89</v>
      </c>
      <c r="AY152" s="23" t="s">
        <v>137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3" t="s">
        <v>80</v>
      </c>
      <c r="BK152" s="197">
        <f>ROUND(I152*H152,2)</f>
        <v>0</v>
      </c>
      <c r="BL152" s="23" t="s">
        <v>144</v>
      </c>
      <c r="BM152" s="23" t="s">
        <v>293</v>
      </c>
    </row>
    <row r="153" spans="2:65" s="1" customFormat="1" ht="16.5" customHeight="1">
      <c r="B153" s="40"/>
      <c r="C153" s="186" t="s">
        <v>294</v>
      </c>
      <c r="D153" s="186" t="s">
        <v>139</v>
      </c>
      <c r="E153" s="187" t="s">
        <v>295</v>
      </c>
      <c r="F153" s="188" t="s">
        <v>296</v>
      </c>
      <c r="G153" s="189" t="s">
        <v>284</v>
      </c>
      <c r="H153" s="190">
        <v>3.658</v>
      </c>
      <c r="I153" s="191"/>
      <c r="J153" s="192">
        <f>ROUND(I153*H153,2)</f>
        <v>0</v>
      </c>
      <c r="K153" s="188" t="s">
        <v>23</v>
      </c>
      <c r="L153" s="60"/>
      <c r="M153" s="193" t="s">
        <v>23</v>
      </c>
      <c r="N153" s="194" t="s">
        <v>46</v>
      </c>
      <c r="O153" s="4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AR153" s="23" t="s">
        <v>144</v>
      </c>
      <c r="AT153" s="23" t="s">
        <v>139</v>
      </c>
      <c r="AU153" s="23" t="s">
        <v>89</v>
      </c>
      <c r="AY153" s="23" t="s">
        <v>137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3" t="s">
        <v>80</v>
      </c>
      <c r="BK153" s="197">
        <f>ROUND(I153*H153,2)</f>
        <v>0</v>
      </c>
      <c r="BL153" s="23" t="s">
        <v>144</v>
      </c>
      <c r="BM153" s="23" t="s">
        <v>297</v>
      </c>
    </row>
    <row r="154" spans="2:63" s="10" customFormat="1" ht="29.25" customHeight="1">
      <c r="B154" s="170"/>
      <c r="C154" s="171"/>
      <c r="D154" s="172" t="s">
        <v>74</v>
      </c>
      <c r="E154" s="184" t="s">
        <v>298</v>
      </c>
      <c r="F154" s="184" t="s">
        <v>299</v>
      </c>
      <c r="G154" s="171"/>
      <c r="H154" s="171"/>
      <c r="I154" s="174"/>
      <c r="J154" s="185">
        <f>BK154</f>
        <v>0</v>
      </c>
      <c r="K154" s="171"/>
      <c r="L154" s="176"/>
      <c r="M154" s="177"/>
      <c r="N154" s="178"/>
      <c r="O154" s="178"/>
      <c r="P154" s="179">
        <f>P155</f>
        <v>0</v>
      </c>
      <c r="Q154" s="178"/>
      <c r="R154" s="179">
        <f>R155</f>
        <v>0</v>
      </c>
      <c r="S154" s="178"/>
      <c r="T154" s="180">
        <f>T155</f>
        <v>0</v>
      </c>
      <c r="AR154" s="181" t="s">
        <v>80</v>
      </c>
      <c r="AT154" s="182" t="s">
        <v>74</v>
      </c>
      <c r="AU154" s="182" t="s">
        <v>80</v>
      </c>
      <c r="AY154" s="181" t="s">
        <v>137</v>
      </c>
      <c r="BK154" s="183">
        <f>BK155</f>
        <v>0</v>
      </c>
    </row>
    <row r="155" spans="2:65" s="1" customFormat="1" ht="38.25" customHeight="1">
      <c r="B155" s="40"/>
      <c r="C155" s="186" t="s">
        <v>300</v>
      </c>
      <c r="D155" s="186" t="s">
        <v>139</v>
      </c>
      <c r="E155" s="187" t="s">
        <v>301</v>
      </c>
      <c r="F155" s="188" t="s">
        <v>302</v>
      </c>
      <c r="G155" s="189" t="s">
        <v>284</v>
      </c>
      <c r="H155" s="190">
        <v>4.426</v>
      </c>
      <c r="I155" s="191"/>
      <c r="J155" s="192">
        <f>ROUND(I155*H155,2)</f>
        <v>0</v>
      </c>
      <c r="K155" s="188" t="s">
        <v>143</v>
      </c>
      <c r="L155" s="60"/>
      <c r="M155" s="193" t="s">
        <v>23</v>
      </c>
      <c r="N155" s="194" t="s">
        <v>46</v>
      </c>
      <c r="O155" s="4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AR155" s="23" t="s">
        <v>144</v>
      </c>
      <c r="AT155" s="23" t="s">
        <v>139</v>
      </c>
      <c r="AU155" s="23" t="s">
        <v>89</v>
      </c>
      <c r="AY155" s="23" t="s">
        <v>137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3" t="s">
        <v>80</v>
      </c>
      <c r="BK155" s="197">
        <f>ROUND(I155*H155,2)</f>
        <v>0</v>
      </c>
      <c r="BL155" s="23" t="s">
        <v>144</v>
      </c>
      <c r="BM155" s="23" t="s">
        <v>303</v>
      </c>
    </row>
    <row r="156" spans="2:63" s="10" customFormat="1" ht="36.75" customHeight="1">
      <c r="B156" s="170"/>
      <c r="C156" s="171"/>
      <c r="D156" s="172" t="s">
        <v>74</v>
      </c>
      <c r="E156" s="173" t="s">
        <v>304</v>
      </c>
      <c r="F156" s="173" t="s">
        <v>305</v>
      </c>
      <c r="G156" s="171"/>
      <c r="H156" s="171"/>
      <c r="I156" s="174"/>
      <c r="J156" s="175">
        <f>BK156</f>
        <v>0</v>
      </c>
      <c r="K156" s="171"/>
      <c r="L156" s="176"/>
      <c r="M156" s="177"/>
      <c r="N156" s="178"/>
      <c r="O156" s="178"/>
      <c r="P156" s="179">
        <f>P157+P162+P180+P182+P189+P209+P245+P248</f>
        <v>0</v>
      </c>
      <c r="Q156" s="178"/>
      <c r="R156" s="179">
        <f>R157+R162+R180+R182+R189+R209+R245+R248</f>
        <v>1.86750089</v>
      </c>
      <c r="S156" s="178"/>
      <c r="T156" s="180">
        <f>T157+T162+T180+T182+T189+T209+T245+T248</f>
        <v>0.16800199999999998</v>
      </c>
      <c r="AR156" s="181" t="s">
        <v>89</v>
      </c>
      <c r="AT156" s="182" t="s">
        <v>74</v>
      </c>
      <c r="AU156" s="182" t="s">
        <v>75</v>
      </c>
      <c r="AY156" s="181" t="s">
        <v>137</v>
      </c>
      <c r="BK156" s="183">
        <f>BK157+BK162+BK180+BK182+BK189+BK209+BK245+BK248</f>
        <v>0</v>
      </c>
    </row>
    <row r="157" spans="2:63" s="10" customFormat="1" ht="19.5" customHeight="1">
      <c r="B157" s="170"/>
      <c r="C157" s="171"/>
      <c r="D157" s="172" t="s">
        <v>74</v>
      </c>
      <c r="E157" s="184" t="s">
        <v>306</v>
      </c>
      <c r="F157" s="184" t="s">
        <v>307</v>
      </c>
      <c r="G157" s="171"/>
      <c r="H157" s="171"/>
      <c r="I157" s="174"/>
      <c r="J157" s="185">
        <f>BK157</f>
        <v>0</v>
      </c>
      <c r="K157" s="171"/>
      <c r="L157" s="176"/>
      <c r="M157" s="177"/>
      <c r="N157" s="178"/>
      <c r="O157" s="178"/>
      <c r="P157" s="179">
        <f>SUM(P158:P161)</f>
        <v>0</v>
      </c>
      <c r="Q157" s="178"/>
      <c r="R157" s="179">
        <f>SUM(R158:R161)</f>
        <v>0.0116232</v>
      </c>
      <c r="S157" s="178"/>
      <c r="T157" s="180">
        <f>SUM(T158:T161)</f>
        <v>0</v>
      </c>
      <c r="AR157" s="181" t="s">
        <v>89</v>
      </c>
      <c r="AT157" s="182" t="s">
        <v>74</v>
      </c>
      <c r="AU157" s="182" t="s">
        <v>80</v>
      </c>
      <c r="AY157" s="181" t="s">
        <v>137</v>
      </c>
      <c r="BK157" s="183">
        <f>SUM(BK158:BK161)</f>
        <v>0</v>
      </c>
    </row>
    <row r="158" spans="2:65" s="1" customFormat="1" ht="38.25" customHeight="1">
      <c r="B158" s="40"/>
      <c r="C158" s="186" t="s">
        <v>308</v>
      </c>
      <c r="D158" s="186" t="s">
        <v>139</v>
      </c>
      <c r="E158" s="187" t="s">
        <v>309</v>
      </c>
      <c r="F158" s="188" t="s">
        <v>310</v>
      </c>
      <c r="G158" s="189" t="s">
        <v>142</v>
      </c>
      <c r="H158" s="190">
        <v>10.44</v>
      </c>
      <c r="I158" s="191"/>
      <c r="J158" s="192">
        <f>ROUND(I158*H158,2)</f>
        <v>0</v>
      </c>
      <c r="K158" s="188" t="s">
        <v>143</v>
      </c>
      <c r="L158" s="60"/>
      <c r="M158" s="193" t="s">
        <v>23</v>
      </c>
      <c r="N158" s="194" t="s">
        <v>46</v>
      </c>
      <c r="O158" s="41"/>
      <c r="P158" s="195">
        <f>O158*H158</f>
        <v>0</v>
      </c>
      <c r="Q158" s="195">
        <v>0.00068</v>
      </c>
      <c r="R158" s="195">
        <f>Q158*H158</f>
        <v>0.0070992</v>
      </c>
      <c r="S158" s="195">
        <v>0</v>
      </c>
      <c r="T158" s="196">
        <f>S158*H158</f>
        <v>0</v>
      </c>
      <c r="AR158" s="23" t="s">
        <v>217</v>
      </c>
      <c r="AT158" s="23" t="s">
        <v>139</v>
      </c>
      <c r="AU158" s="23" t="s">
        <v>89</v>
      </c>
      <c r="AY158" s="23" t="s">
        <v>137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3" t="s">
        <v>80</v>
      </c>
      <c r="BK158" s="197">
        <f>ROUND(I158*H158,2)</f>
        <v>0</v>
      </c>
      <c r="BL158" s="23" t="s">
        <v>217</v>
      </c>
      <c r="BM158" s="23" t="s">
        <v>311</v>
      </c>
    </row>
    <row r="159" spans="2:51" s="11" customFormat="1" ht="13.5">
      <c r="B159" s="198"/>
      <c r="C159" s="199"/>
      <c r="D159" s="200" t="s">
        <v>146</v>
      </c>
      <c r="E159" s="201" t="s">
        <v>23</v>
      </c>
      <c r="F159" s="202" t="s">
        <v>312</v>
      </c>
      <c r="G159" s="199"/>
      <c r="H159" s="203">
        <v>10.44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146</v>
      </c>
      <c r="AU159" s="209" t="s">
        <v>89</v>
      </c>
      <c r="AV159" s="11" t="s">
        <v>89</v>
      </c>
      <c r="AW159" s="11" t="s">
        <v>38</v>
      </c>
      <c r="AX159" s="11" t="s">
        <v>80</v>
      </c>
      <c r="AY159" s="209" t="s">
        <v>137</v>
      </c>
    </row>
    <row r="160" spans="2:65" s="1" customFormat="1" ht="25.5" customHeight="1">
      <c r="B160" s="40"/>
      <c r="C160" s="186" t="s">
        <v>313</v>
      </c>
      <c r="D160" s="186" t="s">
        <v>139</v>
      </c>
      <c r="E160" s="187" t="s">
        <v>314</v>
      </c>
      <c r="F160" s="188" t="s">
        <v>315</v>
      </c>
      <c r="G160" s="189" t="s">
        <v>316</v>
      </c>
      <c r="H160" s="190">
        <v>17.4</v>
      </c>
      <c r="I160" s="191"/>
      <c r="J160" s="192">
        <f>ROUND(I160*H160,2)</f>
        <v>0</v>
      </c>
      <c r="K160" s="188" t="s">
        <v>143</v>
      </c>
      <c r="L160" s="60"/>
      <c r="M160" s="193" t="s">
        <v>23</v>
      </c>
      <c r="N160" s="194" t="s">
        <v>46</v>
      </c>
      <c r="O160" s="41"/>
      <c r="P160" s="195">
        <f>O160*H160</f>
        <v>0</v>
      </c>
      <c r="Q160" s="195">
        <v>0.00026</v>
      </c>
      <c r="R160" s="195">
        <f>Q160*H160</f>
        <v>0.004523999999999999</v>
      </c>
      <c r="S160" s="195">
        <v>0</v>
      </c>
      <c r="T160" s="196">
        <f>S160*H160</f>
        <v>0</v>
      </c>
      <c r="AR160" s="23" t="s">
        <v>217</v>
      </c>
      <c r="AT160" s="23" t="s">
        <v>139</v>
      </c>
      <c r="AU160" s="23" t="s">
        <v>89</v>
      </c>
      <c r="AY160" s="23" t="s">
        <v>137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3" t="s">
        <v>80</v>
      </c>
      <c r="BK160" s="197">
        <f>ROUND(I160*H160,2)</f>
        <v>0</v>
      </c>
      <c r="BL160" s="23" t="s">
        <v>217</v>
      </c>
      <c r="BM160" s="23" t="s">
        <v>317</v>
      </c>
    </row>
    <row r="161" spans="2:51" s="11" customFormat="1" ht="13.5">
      <c r="B161" s="198"/>
      <c r="C161" s="199"/>
      <c r="D161" s="200" t="s">
        <v>146</v>
      </c>
      <c r="E161" s="201" t="s">
        <v>23</v>
      </c>
      <c r="F161" s="202" t="s">
        <v>318</v>
      </c>
      <c r="G161" s="199"/>
      <c r="H161" s="203">
        <v>17.4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146</v>
      </c>
      <c r="AU161" s="209" t="s">
        <v>89</v>
      </c>
      <c r="AV161" s="11" t="s">
        <v>89</v>
      </c>
      <c r="AW161" s="11" t="s">
        <v>38</v>
      </c>
      <c r="AX161" s="11" t="s">
        <v>80</v>
      </c>
      <c r="AY161" s="209" t="s">
        <v>137</v>
      </c>
    </row>
    <row r="162" spans="2:63" s="10" customFormat="1" ht="29.25" customHeight="1">
      <c r="B162" s="170"/>
      <c r="C162" s="171"/>
      <c r="D162" s="172" t="s">
        <v>74</v>
      </c>
      <c r="E162" s="184" t="s">
        <v>319</v>
      </c>
      <c r="F162" s="184" t="s">
        <v>320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SUM(P163:P179)</f>
        <v>0</v>
      </c>
      <c r="Q162" s="178"/>
      <c r="R162" s="179">
        <f>SUM(R163:R179)</f>
        <v>0.36812738</v>
      </c>
      <c r="S162" s="178"/>
      <c r="T162" s="180">
        <f>SUM(T163:T179)</f>
        <v>0</v>
      </c>
      <c r="AR162" s="181" t="s">
        <v>89</v>
      </c>
      <c r="AT162" s="182" t="s">
        <v>74</v>
      </c>
      <c r="AU162" s="182" t="s">
        <v>80</v>
      </c>
      <c r="AY162" s="181" t="s">
        <v>137</v>
      </c>
      <c r="BK162" s="183">
        <f>SUM(BK163:BK179)</f>
        <v>0</v>
      </c>
    </row>
    <row r="163" spans="2:65" s="1" customFormat="1" ht="25.5" customHeight="1">
      <c r="B163" s="40"/>
      <c r="C163" s="186" t="s">
        <v>321</v>
      </c>
      <c r="D163" s="186" t="s">
        <v>139</v>
      </c>
      <c r="E163" s="187" t="s">
        <v>322</v>
      </c>
      <c r="F163" s="188" t="s">
        <v>323</v>
      </c>
      <c r="G163" s="189" t="s">
        <v>142</v>
      </c>
      <c r="H163" s="190">
        <v>53.37</v>
      </c>
      <c r="I163" s="191"/>
      <c r="J163" s="192">
        <f>ROUND(I163*H163,2)</f>
        <v>0</v>
      </c>
      <c r="K163" s="188" t="s">
        <v>143</v>
      </c>
      <c r="L163" s="60"/>
      <c r="M163" s="193" t="s">
        <v>23</v>
      </c>
      <c r="N163" s="194" t="s">
        <v>46</v>
      </c>
      <c r="O163" s="41"/>
      <c r="P163" s="195">
        <f>O163*H163</f>
        <v>0</v>
      </c>
      <c r="Q163" s="195">
        <v>0.0003</v>
      </c>
      <c r="R163" s="195">
        <f>Q163*H163</f>
        <v>0.016010999999999997</v>
      </c>
      <c r="S163" s="195">
        <v>0</v>
      </c>
      <c r="T163" s="196">
        <f>S163*H163</f>
        <v>0</v>
      </c>
      <c r="AR163" s="23" t="s">
        <v>217</v>
      </c>
      <c r="AT163" s="23" t="s">
        <v>139</v>
      </c>
      <c r="AU163" s="23" t="s">
        <v>89</v>
      </c>
      <c r="AY163" s="23" t="s">
        <v>137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3" t="s">
        <v>80</v>
      </c>
      <c r="BK163" s="197">
        <f>ROUND(I163*H163,2)</f>
        <v>0</v>
      </c>
      <c r="BL163" s="23" t="s">
        <v>217</v>
      </c>
      <c r="BM163" s="23" t="s">
        <v>324</v>
      </c>
    </row>
    <row r="164" spans="2:51" s="11" customFormat="1" ht="13.5">
      <c r="B164" s="198"/>
      <c r="C164" s="199"/>
      <c r="D164" s="200" t="s">
        <v>146</v>
      </c>
      <c r="E164" s="201" t="s">
        <v>23</v>
      </c>
      <c r="F164" s="202" t="s">
        <v>325</v>
      </c>
      <c r="G164" s="199"/>
      <c r="H164" s="203">
        <v>53.37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146</v>
      </c>
      <c r="AU164" s="209" t="s">
        <v>89</v>
      </c>
      <c r="AV164" s="11" t="s">
        <v>89</v>
      </c>
      <c r="AW164" s="11" t="s">
        <v>38</v>
      </c>
      <c r="AX164" s="11" t="s">
        <v>80</v>
      </c>
      <c r="AY164" s="209" t="s">
        <v>137</v>
      </c>
    </row>
    <row r="165" spans="2:65" s="1" customFormat="1" ht="38.25" customHeight="1">
      <c r="B165" s="40"/>
      <c r="C165" s="221" t="s">
        <v>326</v>
      </c>
      <c r="D165" s="221" t="s">
        <v>191</v>
      </c>
      <c r="E165" s="222" t="s">
        <v>327</v>
      </c>
      <c r="F165" s="223" t="s">
        <v>328</v>
      </c>
      <c r="G165" s="224" t="s">
        <v>142</v>
      </c>
      <c r="H165" s="225">
        <v>54.437</v>
      </c>
      <c r="I165" s="226"/>
      <c r="J165" s="227">
        <f>ROUND(I165*H165,2)</f>
        <v>0</v>
      </c>
      <c r="K165" s="223" t="s">
        <v>23</v>
      </c>
      <c r="L165" s="228"/>
      <c r="M165" s="229" t="s">
        <v>23</v>
      </c>
      <c r="N165" s="230" t="s">
        <v>46</v>
      </c>
      <c r="O165" s="41"/>
      <c r="P165" s="195">
        <f>O165*H165</f>
        <v>0</v>
      </c>
      <c r="Q165" s="195">
        <v>0.004</v>
      </c>
      <c r="R165" s="195">
        <f>Q165*H165</f>
        <v>0.217748</v>
      </c>
      <c r="S165" s="195">
        <v>0</v>
      </c>
      <c r="T165" s="196">
        <f>S165*H165</f>
        <v>0</v>
      </c>
      <c r="AR165" s="23" t="s">
        <v>294</v>
      </c>
      <c r="AT165" s="23" t="s">
        <v>191</v>
      </c>
      <c r="AU165" s="23" t="s">
        <v>89</v>
      </c>
      <c r="AY165" s="23" t="s">
        <v>137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23" t="s">
        <v>80</v>
      </c>
      <c r="BK165" s="197">
        <f>ROUND(I165*H165,2)</f>
        <v>0</v>
      </c>
      <c r="BL165" s="23" t="s">
        <v>217</v>
      </c>
      <c r="BM165" s="23" t="s">
        <v>329</v>
      </c>
    </row>
    <row r="166" spans="2:51" s="11" customFormat="1" ht="13.5">
      <c r="B166" s="198"/>
      <c r="C166" s="199"/>
      <c r="D166" s="200" t="s">
        <v>146</v>
      </c>
      <c r="E166" s="199"/>
      <c r="F166" s="202" t="s">
        <v>330</v>
      </c>
      <c r="G166" s="199"/>
      <c r="H166" s="203">
        <v>54.437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146</v>
      </c>
      <c r="AU166" s="209" t="s">
        <v>89</v>
      </c>
      <c r="AV166" s="11" t="s">
        <v>89</v>
      </c>
      <c r="AW166" s="11" t="s">
        <v>6</v>
      </c>
      <c r="AX166" s="11" t="s">
        <v>80</v>
      </c>
      <c r="AY166" s="209" t="s">
        <v>137</v>
      </c>
    </row>
    <row r="167" spans="2:65" s="1" customFormat="1" ht="25.5" customHeight="1">
      <c r="B167" s="40"/>
      <c r="C167" s="186" t="s">
        <v>331</v>
      </c>
      <c r="D167" s="186" t="s">
        <v>139</v>
      </c>
      <c r="E167" s="187" t="s">
        <v>322</v>
      </c>
      <c r="F167" s="188" t="s">
        <v>323</v>
      </c>
      <c r="G167" s="189" t="s">
        <v>142</v>
      </c>
      <c r="H167" s="190">
        <v>2.25</v>
      </c>
      <c r="I167" s="191"/>
      <c r="J167" s="192">
        <f>ROUND(I167*H167,2)</f>
        <v>0</v>
      </c>
      <c r="K167" s="188" t="s">
        <v>143</v>
      </c>
      <c r="L167" s="60"/>
      <c r="M167" s="193" t="s">
        <v>23</v>
      </c>
      <c r="N167" s="194" t="s">
        <v>46</v>
      </c>
      <c r="O167" s="41"/>
      <c r="P167" s="195">
        <f>O167*H167</f>
        <v>0</v>
      </c>
      <c r="Q167" s="195">
        <v>0.0003</v>
      </c>
      <c r="R167" s="195">
        <f>Q167*H167</f>
        <v>0.0006749999999999999</v>
      </c>
      <c r="S167" s="195">
        <v>0</v>
      </c>
      <c r="T167" s="196">
        <f>S167*H167</f>
        <v>0</v>
      </c>
      <c r="AR167" s="23" t="s">
        <v>217</v>
      </c>
      <c r="AT167" s="23" t="s">
        <v>139</v>
      </c>
      <c r="AU167" s="23" t="s">
        <v>89</v>
      </c>
      <c r="AY167" s="23" t="s">
        <v>137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3" t="s">
        <v>80</v>
      </c>
      <c r="BK167" s="197">
        <f>ROUND(I167*H167,2)</f>
        <v>0</v>
      </c>
      <c r="BL167" s="23" t="s">
        <v>217</v>
      </c>
      <c r="BM167" s="23" t="s">
        <v>332</v>
      </c>
    </row>
    <row r="168" spans="2:65" s="1" customFormat="1" ht="16.5" customHeight="1">
      <c r="B168" s="40"/>
      <c r="C168" s="221" t="s">
        <v>333</v>
      </c>
      <c r="D168" s="221" t="s">
        <v>191</v>
      </c>
      <c r="E168" s="222" t="s">
        <v>334</v>
      </c>
      <c r="F168" s="223" t="s">
        <v>335</v>
      </c>
      <c r="G168" s="224" t="s">
        <v>142</v>
      </c>
      <c r="H168" s="225">
        <v>3</v>
      </c>
      <c r="I168" s="226"/>
      <c r="J168" s="227">
        <f>ROUND(I168*H168,2)</f>
        <v>0</v>
      </c>
      <c r="K168" s="223" t="s">
        <v>23</v>
      </c>
      <c r="L168" s="228"/>
      <c r="M168" s="229" t="s">
        <v>23</v>
      </c>
      <c r="N168" s="230" t="s">
        <v>46</v>
      </c>
      <c r="O168" s="41"/>
      <c r="P168" s="195">
        <f>O168*H168</f>
        <v>0</v>
      </c>
      <c r="Q168" s="195">
        <v>0.0025</v>
      </c>
      <c r="R168" s="195">
        <f>Q168*H168</f>
        <v>0.0075</v>
      </c>
      <c r="S168" s="195">
        <v>0</v>
      </c>
      <c r="T168" s="196">
        <f>S168*H168</f>
        <v>0</v>
      </c>
      <c r="AR168" s="23" t="s">
        <v>294</v>
      </c>
      <c r="AT168" s="23" t="s">
        <v>191</v>
      </c>
      <c r="AU168" s="23" t="s">
        <v>89</v>
      </c>
      <c r="AY168" s="23" t="s">
        <v>137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3" t="s">
        <v>80</v>
      </c>
      <c r="BK168" s="197">
        <f>ROUND(I168*H168,2)</f>
        <v>0</v>
      </c>
      <c r="BL168" s="23" t="s">
        <v>217</v>
      </c>
      <c r="BM168" s="23" t="s">
        <v>336</v>
      </c>
    </row>
    <row r="169" spans="2:51" s="11" customFormat="1" ht="13.5">
      <c r="B169" s="198"/>
      <c r="C169" s="199"/>
      <c r="D169" s="200" t="s">
        <v>146</v>
      </c>
      <c r="E169" s="199"/>
      <c r="F169" s="202" t="s">
        <v>337</v>
      </c>
      <c r="G169" s="199"/>
      <c r="H169" s="203">
        <v>3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146</v>
      </c>
      <c r="AU169" s="209" t="s">
        <v>89</v>
      </c>
      <c r="AV169" s="11" t="s">
        <v>89</v>
      </c>
      <c r="AW169" s="11" t="s">
        <v>6</v>
      </c>
      <c r="AX169" s="11" t="s">
        <v>80</v>
      </c>
      <c r="AY169" s="209" t="s">
        <v>137</v>
      </c>
    </row>
    <row r="170" spans="2:65" s="1" customFormat="1" ht="25.5" customHeight="1">
      <c r="B170" s="40"/>
      <c r="C170" s="186" t="s">
        <v>338</v>
      </c>
      <c r="D170" s="186" t="s">
        <v>139</v>
      </c>
      <c r="E170" s="187" t="s">
        <v>339</v>
      </c>
      <c r="F170" s="188" t="s">
        <v>340</v>
      </c>
      <c r="G170" s="189" t="s">
        <v>142</v>
      </c>
      <c r="H170" s="190">
        <v>13.76</v>
      </c>
      <c r="I170" s="191"/>
      <c r="J170" s="192">
        <f>ROUND(I170*H170,2)</f>
        <v>0</v>
      </c>
      <c r="K170" s="188" t="s">
        <v>143</v>
      </c>
      <c r="L170" s="60"/>
      <c r="M170" s="193" t="s">
        <v>23</v>
      </c>
      <c r="N170" s="194" t="s">
        <v>46</v>
      </c>
      <c r="O170" s="41"/>
      <c r="P170" s="195">
        <f>O170*H170</f>
        <v>0</v>
      </c>
      <c r="Q170" s="195">
        <v>0.006</v>
      </c>
      <c r="R170" s="195">
        <f>Q170*H170</f>
        <v>0.08256</v>
      </c>
      <c r="S170" s="195">
        <v>0</v>
      </c>
      <c r="T170" s="196">
        <f>S170*H170</f>
        <v>0</v>
      </c>
      <c r="AR170" s="23" t="s">
        <v>217</v>
      </c>
      <c r="AT170" s="23" t="s">
        <v>139</v>
      </c>
      <c r="AU170" s="23" t="s">
        <v>89</v>
      </c>
      <c r="AY170" s="23" t="s">
        <v>137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3" t="s">
        <v>80</v>
      </c>
      <c r="BK170" s="197">
        <f>ROUND(I170*H170,2)</f>
        <v>0</v>
      </c>
      <c r="BL170" s="23" t="s">
        <v>217</v>
      </c>
      <c r="BM170" s="23" t="s">
        <v>341</v>
      </c>
    </row>
    <row r="171" spans="2:51" s="11" customFormat="1" ht="13.5">
      <c r="B171" s="198"/>
      <c r="C171" s="199"/>
      <c r="D171" s="200" t="s">
        <v>146</v>
      </c>
      <c r="E171" s="201" t="s">
        <v>23</v>
      </c>
      <c r="F171" s="202" t="s">
        <v>342</v>
      </c>
      <c r="G171" s="199"/>
      <c r="H171" s="203">
        <v>13.76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146</v>
      </c>
      <c r="AU171" s="209" t="s">
        <v>89</v>
      </c>
      <c r="AV171" s="11" t="s">
        <v>89</v>
      </c>
      <c r="AW171" s="11" t="s">
        <v>38</v>
      </c>
      <c r="AX171" s="11" t="s">
        <v>80</v>
      </c>
      <c r="AY171" s="209" t="s">
        <v>137</v>
      </c>
    </row>
    <row r="172" spans="2:65" s="1" customFormat="1" ht="16.5" customHeight="1">
      <c r="B172" s="40"/>
      <c r="C172" s="221" t="s">
        <v>343</v>
      </c>
      <c r="D172" s="221" t="s">
        <v>191</v>
      </c>
      <c r="E172" s="222" t="s">
        <v>344</v>
      </c>
      <c r="F172" s="223" t="s">
        <v>345</v>
      </c>
      <c r="G172" s="224" t="s">
        <v>142</v>
      </c>
      <c r="H172" s="225">
        <v>14.448</v>
      </c>
      <c r="I172" s="226"/>
      <c r="J172" s="227">
        <f>ROUND(I172*H172,2)</f>
        <v>0</v>
      </c>
      <c r="K172" s="223" t="s">
        <v>143</v>
      </c>
      <c r="L172" s="228"/>
      <c r="M172" s="229" t="s">
        <v>23</v>
      </c>
      <c r="N172" s="230" t="s">
        <v>46</v>
      </c>
      <c r="O172" s="41"/>
      <c r="P172" s="195">
        <f>O172*H172</f>
        <v>0</v>
      </c>
      <c r="Q172" s="195">
        <v>0.0024</v>
      </c>
      <c r="R172" s="195">
        <f>Q172*H172</f>
        <v>0.034675199999999996</v>
      </c>
      <c r="S172" s="195">
        <v>0</v>
      </c>
      <c r="T172" s="196">
        <f>S172*H172</f>
        <v>0</v>
      </c>
      <c r="AR172" s="23" t="s">
        <v>294</v>
      </c>
      <c r="AT172" s="23" t="s">
        <v>191</v>
      </c>
      <c r="AU172" s="23" t="s">
        <v>89</v>
      </c>
      <c r="AY172" s="23" t="s">
        <v>137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23" t="s">
        <v>80</v>
      </c>
      <c r="BK172" s="197">
        <f>ROUND(I172*H172,2)</f>
        <v>0</v>
      </c>
      <c r="BL172" s="23" t="s">
        <v>217</v>
      </c>
      <c r="BM172" s="23" t="s">
        <v>346</v>
      </c>
    </row>
    <row r="173" spans="2:51" s="11" customFormat="1" ht="13.5">
      <c r="B173" s="198"/>
      <c r="C173" s="199"/>
      <c r="D173" s="200" t="s">
        <v>146</v>
      </c>
      <c r="E173" s="199"/>
      <c r="F173" s="202" t="s">
        <v>347</v>
      </c>
      <c r="G173" s="199"/>
      <c r="H173" s="203">
        <v>14.448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146</v>
      </c>
      <c r="AU173" s="209" t="s">
        <v>89</v>
      </c>
      <c r="AV173" s="11" t="s">
        <v>89</v>
      </c>
      <c r="AW173" s="11" t="s">
        <v>6</v>
      </c>
      <c r="AX173" s="11" t="s">
        <v>80</v>
      </c>
      <c r="AY173" s="209" t="s">
        <v>137</v>
      </c>
    </row>
    <row r="174" spans="2:65" s="1" customFormat="1" ht="25.5" customHeight="1">
      <c r="B174" s="40"/>
      <c r="C174" s="186" t="s">
        <v>348</v>
      </c>
      <c r="D174" s="186" t="s">
        <v>139</v>
      </c>
      <c r="E174" s="187" t="s">
        <v>349</v>
      </c>
      <c r="F174" s="188" t="s">
        <v>350</v>
      </c>
      <c r="G174" s="189" t="s">
        <v>142</v>
      </c>
      <c r="H174" s="190">
        <v>58.17</v>
      </c>
      <c r="I174" s="191"/>
      <c r="J174" s="192">
        <f>ROUND(I174*H174,2)</f>
        <v>0</v>
      </c>
      <c r="K174" s="188" t="s">
        <v>23</v>
      </c>
      <c r="L174" s="60"/>
      <c r="M174" s="193" t="s">
        <v>23</v>
      </c>
      <c r="N174" s="194" t="s">
        <v>46</v>
      </c>
      <c r="O174" s="4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AR174" s="23" t="s">
        <v>217</v>
      </c>
      <c r="AT174" s="23" t="s">
        <v>139</v>
      </c>
      <c r="AU174" s="23" t="s">
        <v>89</v>
      </c>
      <c r="AY174" s="23" t="s">
        <v>137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23" t="s">
        <v>80</v>
      </c>
      <c r="BK174" s="197">
        <f>ROUND(I174*H174,2)</f>
        <v>0</v>
      </c>
      <c r="BL174" s="23" t="s">
        <v>217</v>
      </c>
      <c r="BM174" s="23" t="s">
        <v>351</v>
      </c>
    </row>
    <row r="175" spans="2:51" s="11" customFormat="1" ht="13.5">
      <c r="B175" s="198"/>
      <c r="C175" s="199"/>
      <c r="D175" s="200" t="s">
        <v>146</v>
      </c>
      <c r="E175" s="201" t="s">
        <v>23</v>
      </c>
      <c r="F175" s="202" t="s">
        <v>352</v>
      </c>
      <c r="G175" s="199"/>
      <c r="H175" s="203">
        <v>53.37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146</v>
      </c>
      <c r="AU175" s="209" t="s">
        <v>89</v>
      </c>
      <c r="AV175" s="11" t="s">
        <v>89</v>
      </c>
      <c r="AW175" s="11" t="s">
        <v>38</v>
      </c>
      <c r="AX175" s="11" t="s">
        <v>75</v>
      </c>
      <c r="AY175" s="209" t="s">
        <v>137</v>
      </c>
    </row>
    <row r="176" spans="2:51" s="11" customFormat="1" ht="13.5">
      <c r="B176" s="198"/>
      <c r="C176" s="199"/>
      <c r="D176" s="200" t="s">
        <v>146</v>
      </c>
      <c r="E176" s="201" t="s">
        <v>23</v>
      </c>
      <c r="F176" s="202" t="s">
        <v>353</v>
      </c>
      <c r="G176" s="199"/>
      <c r="H176" s="203">
        <v>4.8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146</v>
      </c>
      <c r="AU176" s="209" t="s">
        <v>89</v>
      </c>
      <c r="AV176" s="11" t="s">
        <v>89</v>
      </c>
      <c r="AW176" s="11" t="s">
        <v>38</v>
      </c>
      <c r="AX176" s="11" t="s">
        <v>75</v>
      </c>
      <c r="AY176" s="209" t="s">
        <v>137</v>
      </c>
    </row>
    <row r="177" spans="2:51" s="12" customFormat="1" ht="13.5">
      <c r="B177" s="210"/>
      <c r="C177" s="211"/>
      <c r="D177" s="200" t="s">
        <v>146</v>
      </c>
      <c r="E177" s="212" t="s">
        <v>23</v>
      </c>
      <c r="F177" s="213" t="s">
        <v>165</v>
      </c>
      <c r="G177" s="211"/>
      <c r="H177" s="214">
        <v>58.17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146</v>
      </c>
      <c r="AU177" s="220" t="s">
        <v>89</v>
      </c>
      <c r="AV177" s="12" t="s">
        <v>153</v>
      </c>
      <c r="AW177" s="12" t="s">
        <v>38</v>
      </c>
      <c r="AX177" s="12" t="s">
        <v>80</v>
      </c>
      <c r="AY177" s="220" t="s">
        <v>137</v>
      </c>
    </row>
    <row r="178" spans="2:65" s="1" customFormat="1" ht="16.5" customHeight="1">
      <c r="B178" s="40"/>
      <c r="C178" s="221" t="s">
        <v>354</v>
      </c>
      <c r="D178" s="221" t="s">
        <v>191</v>
      </c>
      <c r="E178" s="222" t="s">
        <v>355</v>
      </c>
      <c r="F178" s="223" t="s">
        <v>356</v>
      </c>
      <c r="G178" s="224" t="s">
        <v>142</v>
      </c>
      <c r="H178" s="225">
        <v>63.987</v>
      </c>
      <c r="I178" s="226"/>
      <c r="J178" s="227">
        <f>ROUND(I178*H178,2)</f>
        <v>0</v>
      </c>
      <c r="K178" s="223" t="s">
        <v>23</v>
      </c>
      <c r="L178" s="228"/>
      <c r="M178" s="229" t="s">
        <v>23</v>
      </c>
      <c r="N178" s="230" t="s">
        <v>46</v>
      </c>
      <c r="O178" s="41"/>
      <c r="P178" s="195">
        <f>O178*H178</f>
        <v>0</v>
      </c>
      <c r="Q178" s="195">
        <v>0.00014</v>
      </c>
      <c r="R178" s="195">
        <f>Q178*H178</f>
        <v>0.00895818</v>
      </c>
      <c r="S178" s="195">
        <v>0</v>
      </c>
      <c r="T178" s="196">
        <f>S178*H178</f>
        <v>0</v>
      </c>
      <c r="AR178" s="23" t="s">
        <v>294</v>
      </c>
      <c r="AT178" s="23" t="s">
        <v>191</v>
      </c>
      <c r="AU178" s="23" t="s">
        <v>89</v>
      </c>
      <c r="AY178" s="23" t="s">
        <v>137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3" t="s">
        <v>80</v>
      </c>
      <c r="BK178" s="197">
        <f>ROUND(I178*H178,2)</f>
        <v>0</v>
      </c>
      <c r="BL178" s="23" t="s">
        <v>217</v>
      </c>
      <c r="BM178" s="23" t="s">
        <v>357</v>
      </c>
    </row>
    <row r="179" spans="2:51" s="11" customFormat="1" ht="13.5">
      <c r="B179" s="198"/>
      <c r="C179" s="199"/>
      <c r="D179" s="200" t="s">
        <v>146</v>
      </c>
      <c r="E179" s="199"/>
      <c r="F179" s="202" t="s">
        <v>358</v>
      </c>
      <c r="G179" s="199"/>
      <c r="H179" s="203">
        <v>63.987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146</v>
      </c>
      <c r="AU179" s="209" t="s">
        <v>89</v>
      </c>
      <c r="AV179" s="11" t="s">
        <v>89</v>
      </c>
      <c r="AW179" s="11" t="s">
        <v>6</v>
      </c>
      <c r="AX179" s="11" t="s">
        <v>80</v>
      </c>
      <c r="AY179" s="209" t="s">
        <v>137</v>
      </c>
    </row>
    <row r="180" spans="2:63" s="10" customFormat="1" ht="29.25" customHeight="1">
      <c r="B180" s="170"/>
      <c r="C180" s="171"/>
      <c r="D180" s="172" t="s">
        <v>74</v>
      </c>
      <c r="E180" s="184" t="s">
        <v>359</v>
      </c>
      <c r="F180" s="184" t="s">
        <v>360</v>
      </c>
      <c r="G180" s="171"/>
      <c r="H180" s="171"/>
      <c r="I180" s="174"/>
      <c r="J180" s="185">
        <f>BK180</f>
        <v>0</v>
      </c>
      <c r="K180" s="171"/>
      <c r="L180" s="176"/>
      <c r="M180" s="177"/>
      <c r="N180" s="178"/>
      <c r="O180" s="178"/>
      <c r="P180" s="179">
        <f>P181</f>
        <v>0</v>
      </c>
      <c r="Q180" s="178"/>
      <c r="R180" s="179">
        <f>R181</f>
        <v>0.0015</v>
      </c>
      <c r="S180" s="178"/>
      <c r="T180" s="180">
        <f>T181</f>
        <v>0</v>
      </c>
      <c r="AR180" s="181" t="s">
        <v>89</v>
      </c>
      <c r="AT180" s="182" t="s">
        <v>74</v>
      </c>
      <c r="AU180" s="182" t="s">
        <v>80</v>
      </c>
      <c r="AY180" s="181" t="s">
        <v>137</v>
      </c>
      <c r="BK180" s="183">
        <f>BK181</f>
        <v>0</v>
      </c>
    </row>
    <row r="181" spans="2:65" s="1" customFormat="1" ht="16.5" customHeight="1">
      <c r="B181" s="40"/>
      <c r="C181" s="186" t="s">
        <v>361</v>
      </c>
      <c r="D181" s="186" t="s">
        <v>139</v>
      </c>
      <c r="E181" s="187" t="s">
        <v>362</v>
      </c>
      <c r="F181" s="188" t="s">
        <v>363</v>
      </c>
      <c r="G181" s="189" t="s">
        <v>277</v>
      </c>
      <c r="H181" s="190">
        <v>1</v>
      </c>
      <c r="I181" s="191"/>
      <c r="J181" s="192">
        <f>ROUND(I181*H181,2)</f>
        <v>0</v>
      </c>
      <c r="K181" s="188" t="s">
        <v>143</v>
      </c>
      <c r="L181" s="60"/>
      <c r="M181" s="193" t="s">
        <v>23</v>
      </c>
      <c r="N181" s="194" t="s">
        <v>46</v>
      </c>
      <c r="O181" s="41"/>
      <c r="P181" s="195">
        <f>O181*H181</f>
        <v>0</v>
      </c>
      <c r="Q181" s="195">
        <v>0.0015</v>
      </c>
      <c r="R181" s="195">
        <f>Q181*H181</f>
        <v>0.0015</v>
      </c>
      <c r="S181" s="195">
        <v>0</v>
      </c>
      <c r="T181" s="196">
        <f>S181*H181</f>
        <v>0</v>
      </c>
      <c r="AR181" s="23" t="s">
        <v>217</v>
      </c>
      <c r="AT181" s="23" t="s">
        <v>139</v>
      </c>
      <c r="AU181" s="23" t="s">
        <v>89</v>
      </c>
      <c r="AY181" s="23" t="s">
        <v>137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23" t="s">
        <v>80</v>
      </c>
      <c r="BK181" s="197">
        <f>ROUND(I181*H181,2)</f>
        <v>0</v>
      </c>
      <c r="BL181" s="23" t="s">
        <v>217</v>
      </c>
      <c r="BM181" s="23" t="s">
        <v>364</v>
      </c>
    </row>
    <row r="182" spans="2:63" s="10" customFormat="1" ht="29.25" customHeight="1">
      <c r="B182" s="170"/>
      <c r="C182" s="171"/>
      <c r="D182" s="172" t="s">
        <v>74</v>
      </c>
      <c r="E182" s="184" t="s">
        <v>365</v>
      </c>
      <c r="F182" s="184" t="s">
        <v>366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SUM(P183:P188)</f>
        <v>0</v>
      </c>
      <c r="Q182" s="178"/>
      <c r="R182" s="179">
        <f>SUM(R183:R188)</f>
        <v>0.017207010000000002</v>
      </c>
      <c r="S182" s="178"/>
      <c r="T182" s="180">
        <f>SUM(T183:T188)</f>
        <v>0</v>
      </c>
      <c r="AR182" s="181" t="s">
        <v>89</v>
      </c>
      <c r="AT182" s="182" t="s">
        <v>74</v>
      </c>
      <c r="AU182" s="182" t="s">
        <v>80</v>
      </c>
      <c r="AY182" s="181" t="s">
        <v>137</v>
      </c>
      <c r="BK182" s="183">
        <f>SUM(BK183:BK188)</f>
        <v>0</v>
      </c>
    </row>
    <row r="183" spans="2:65" s="1" customFormat="1" ht="38.25" customHeight="1">
      <c r="B183" s="40"/>
      <c r="C183" s="186" t="s">
        <v>367</v>
      </c>
      <c r="D183" s="186" t="s">
        <v>139</v>
      </c>
      <c r="E183" s="187" t="s">
        <v>368</v>
      </c>
      <c r="F183" s="188" t="s">
        <v>369</v>
      </c>
      <c r="G183" s="189" t="s">
        <v>150</v>
      </c>
      <c r="H183" s="190">
        <v>0.813</v>
      </c>
      <c r="I183" s="191"/>
      <c r="J183" s="192">
        <f>ROUND(I183*H183,2)</f>
        <v>0</v>
      </c>
      <c r="K183" s="188" t="s">
        <v>143</v>
      </c>
      <c r="L183" s="60"/>
      <c r="M183" s="193" t="s">
        <v>23</v>
      </c>
      <c r="N183" s="194" t="s">
        <v>46</v>
      </c>
      <c r="O183" s="41"/>
      <c r="P183" s="195">
        <f>O183*H183</f>
        <v>0</v>
      </c>
      <c r="Q183" s="195">
        <v>0.00189</v>
      </c>
      <c r="R183" s="195">
        <f>Q183*H183</f>
        <v>0.00153657</v>
      </c>
      <c r="S183" s="195">
        <v>0</v>
      </c>
      <c r="T183" s="196">
        <f>S183*H183</f>
        <v>0</v>
      </c>
      <c r="AR183" s="23" t="s">
        <v>217</v>
      </c>
      <c r="AT183" s="23" t="s">
        <v>139</v>
      </c>
      <c r="AU183" s="23" t="s">
        <v>89</v>
      </c>
      <c r="AY183" s="23" t="s">
        <v>137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3" t="s">
        <v>80</v>
      </c>
      <c r="BK183" s="197">
        <f>ROUND(I183*H183,2)</f>
        <v>0</v>
      </c>
      <c r="BL183" s="23" t="s">
        <v>217</v>
      </c>
      <c r="BM183" s="23" t="s">
        <v>370</v>
      </c>
    </row>
    <row r="184" spans="2:51" s="11" customFormat="1" ht="13.5">
      <c r="B184" s="198"/>
      <c r="C184" s="199"/>
      <c r="D184" s="200" t="s">
        <v>146</v>
      </c>
      <c r="E184" s="201" t="s">
        <v>23</v>
      </c>
      <c r="F184" s="202" t="s">
        <v>93</v>
      </c>
      <c r="G184" s="199"/>
      <c r="H184" s="203">
        <v>0.813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146</v>
      </c>
      <c r="AU184" s="209" t="s">
        <v>89</v>
      </c>
      <c r="AV184" s="11" t="s">
        <v>89</v>
      </c>
      <c r="AW184" s="11" t="s">
        <v>38</v>
      </c>
      <c r="AX184" s="11" t="s">
        <v>80</v>
      </c>
      <c r="AY184" s="209" t="s">
        <v>137</v>
      </c>
    </row>
    <row r="185" spans="2:65" s="1" customFormat="1" ht="16.5" customHeight="1">
      <c r="B185" s="40"/>
      <c r="C185" s="186" t="s">
        <v>371</v>
      </c>
      <c r="D185" s="186" t="s">
        <v>139</v>
      </c>
      <c r="E185" s="187" t="s">
        <v>372</v>
      </c>
      <c r="F185" s="188" t="s">
        <v>373</v>
      </c>
      <c r="G185" s="189" t="s">
        <v>142</v>
      </c>
      <c r="H185" s="190">
        <v>1.653</v>
      </c>
      <c r="I185" s="191"/>
      <c r="J185" s="192">
        <f>ROUND(I185*H185,2)</f>
        <v>0</v>
      </c>
      <c r="K185" s="188" t="s">
        <v>23</v>
      </c>
      <c r="L185" s="60"/>
      <c r="M185" s="193" t="s">
        <v>23</v>
      </c>
      <c r="N185" s="194" t="s">
        <v>46</v>
      </c>
      <c r="O185" s="41"/>
      <c r="P185" s="195">
        <f>O185*H185</f>
        <v>0</v>
      </c>
      <c r="Q185" s="195">
        <v>0.00948</v>
      </c>
      <c r="R185" s="195">
        <f>Q185*H185</f>
        <v>0.01567044</v>
      </c>
      <c r="S185" s="195">
        <v>0</v>
      </c>
      <c r="T185" s="196">
        <f>S185*H185</f>
        <v>0</v>
      </c>
      <c r="AR185" s="23" t="s">
        <v>217</v>
      </c>
      <c r="AT185" s="23" t="s">
        <v>139</v>
      </c>
      <c r="AU185" s="23" t="s">
        <v>89</v>
      </c>
      <c r="AY185" s="23" t="s">
        <v>137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23" t="s">
        <v>80</v>
      </c>
      <c r="BK185" s="197">
        <f>ROUND(I185*H185,2)</f>
        <v>0</v>
      </c>
      <c r="BL185" s="23" t="s">
        <v>217</v>
      </c>
      <c r="BM185" s="23" t="s">
        <v>374</v>
      </c>
    </row>
    <row r="186" spans="2:51" s="11" customFormat="1" ht="13.5">
      <c r="B186" s="198"/>
      <c r="C186" s="199"/>
      <c r="D186" s="200" t="s">
        <v>146</v>
      </c>
      <c r="E186" s="201" t="s">
        <v>23</v>
      </c>
      <c r="F186" s="202" t="s">
        <v>375</v>
      </c>
      <c r="G186" s="199"/>
      <c r="H186" s="203">
        <v>0.9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146</v>
      </c>
      <c r="AU186" s="209" t="s">
        <v>89</v>
      </c>
      <c r="AV186" s="11" t="s">
        <v>89</v>
      </c>
      <c r="AW186" s="11" t="s">
        <v>38</v>
      </c>
      <c r="AX186" s="11" t="s">
        <v>75</v>
      </c>
      <c r="AY186" s="209" t="s">
        <v>137</v>
      </c>
    </row>
    <row r="187" spans="2:51" s="11" customFormat="1" ht="13.5">
      <c r="B187" s="198"/>
      <c r="C187" s="199"/>
      <c r="D187" s="200" t="s">
        <v>146</v>
      </c>
      <c r="E187" s="201" t="s">
        <v>23</v>
      </c>
      <c r="F187" s="202" t="s">
        <v>376</v>
      </c>
      <c r="G187" s="199"/>
      <c r="H187" s="203">
        <v>0.753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146</v>
      </c>
      <c r="AU187" s="209" t="s">
        <v>89</v>
      </c>
      <c r="AV187" s="11" t="s">
        <v>89</v>
      </c>
      <c r="AW187" s="11" t="s">
        <v>38</v>
      </c>
      <c r="AX187" s="11" t="s">
        <v>75</v>
      </c>
      <c r="AY187" s="209" t="s">
        <v>137</v>
      </c>
    </row>
    <row r="188" spans="2:51" s="12" customFormat="1" ht="13.5">
      <c r="B188" s="210"/>
      <c r="C188" s="211"/>
      <c r="D188" s="200" t="s">
        <v>146</v>
      </c>
      <c r="E188" s="212" t="s">
        <v>23</v>
      </c>
      <c r="F188" s="213" t="s">
        <v>165</v>
      </c>
      <c r="G188" s="211"/>
      <c r="H188" s="214">
        <v>1.653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146</v>
      </c>
      <c r="AU188" s="220" t="s">
        <v>89</v>
      </c>
      <c r="AV188" s="12" t="s">
        <v>153</v>
      </c>
      <c r="AW188" s="12" t="s">
        <v>38</v>
      </c>
      <c r="AX188" s="12" t="s">
        <v>80</v>
      </c>
      <c r="AY188" s="220" t="s">
        <v>137</v>
      </c>
    </row>
    <row r="189" spans="2:63" s="10" customFormat="1" ht="29.25" customHeight="1">
      <c r="B189" s="170"/>
      <c r="C189" s="171"/>
      <c r="D189" s="172" t="s">
        <v>74</v>
      </c>
      <c r="E189" s="184" t="s">
        <v>377</v>
      </c>
      <c r="F189" s="184" t="s">
        <v>378</v>
      </c>
      <c r="G189" s="171"/>
      <c r="H189" s="171"/>
      <c r="I189" s="174"/>
      <c r="J189" s="185">
        <f>BK189</f>
        <v>0</v>
      </c>
      <c r="K189" s="171"/>
      <c r="L189" s="176"/>
      <c r="M189" s="177"/>
      <c r="N189" s="178"/>
      <c r="O189" s="178"/>
      <c r="P189" s="179">
        <f>SUM(P190:P208)</f>
        <v>0</v>
      </c>
      <c r="Q189" s="178"/>
      <c r="R189" s="179">
        <f>SUM(R190:R208)</f>
        <v>0.021580500000000002</v>
      </c>
      <c r="S189" s="178"/>
      <c r="T189" s="180">
        <f>SUM(T190:T208)</f>
        <v>0.06800199999999999</v>
      </c>
      <c r="AR189" s="181" t="s">
        <v>89</v>
      </c>
      <c r="AT189" s="182" t="s">
        <v>74</v>
      </c>
      <c r="AU189" s="182" t="s">
        <v>80</v>
      </c>
      <c r="AY189" s="181" t="s">
        <v>137</v>
      </c>
      <c r="BK189" s="183">
        <f>SUM(BK190:BK208)</f>
        <v>0</v>
      </c>
    </row>
    <row r="190" spans="2:65" s="1" customFormat="1" ht="16.5" customHeight="1">
      <c r="B190" s="40"/>
      <c r="C190" s="186" t="s">
        <v>379</v>
      </c>
      <c r="D190" s="186" t="s">
        <v>139</v>
      </c>
      <c r="E190" s="187" t="s">
        <v>380</v>
      </c>
      <c r="F190" s="188" t="s">
        <v>381</v>
      </c>
      <c r="G190" s="189" t="s">
        <v>316</v>
      </c>
      <c r="H190" s="190">
        <v>34.3</v>
      </c>
      <c r="I190" s="191"/>
      <c r="J190" s="192">
        <f>ROUND(I190*H190,2)</f>
        <v>0</v>
      </c>
      <c r="K190" s="188" t="s">
        <v>23</v>
      </c>
      <c r="L190" s="60"/>
      <c r="M190" s="193" t="s">
        <v>23</v>
      </c>
      <c r="N190" s="194" t="s">
        <v>46</v>
      </c>
      <c r="O190" s="4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23" t="s">
        <v>217</v>
      </c>
      <c r="AT190" s="23" t="s">
        <v>139</v>
      </c>
      <c r="AU190" s="23" t="s">
        <v>89</v>
      </c>
      <c r="AY190" s="23" t="s">
        <v>137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23" t="s">
        <v>80</v>
      </c>
      <c r="BK190" s="197">
        <f>ROUND(I190*H190,2)</f>
        <v>0</v>
      </c>
      <c r="BL190" s="23" t="s">
        <v>217</v>
      </c>
      <c r="BM190" s="23" t="s">
        <v>382</v>
      </c>
    </row>
    <row r="191" spans="2:51" s="11" customFormat="1" ht="13.5">
      <c r="B191" s="198"/>
      <c r="C191" s="199"/>
      <c r="D191" s="200" t="s">
        <v>146</v>
      </c>
      <c r="E191" s="201" t="s">
        <v>23</v>
      </c>
      <c r="F191" s="202" t="s">
        <v>383</v>
      </c>
      <c r="G191" s="199"/>
      <c r="H191" s="203">
        <v>34.3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146</v>
      </c>
      <c r="AU191" s="209" t="s">
        <v>89</v>
      </c>
      <c r="AV191" s="11" t="s">
        <v>89</v>
      </c>
      <c r="AW191" s="11" t="s">
        <v>38</v>
      </c>
      <c r="AX191" s="11" t="s">
        <v>80</v>
      </c>
      <c r="AY191" s="209" t="s">
        <v>137</v>
      </c>
    </row>
    <row r="192" spans="2:65" s="1" customFormat="1" ht="25.5" customHeight="1">
      <c r="B192" s="40"/>
      <c r="C192" s="186" t="s">
        <v>384</v>
      </c>
      <c r="D192" s="186" t="s">
        <v>139</v>
      </c>
      <c r="E192" s="187" t="s">
        <v>385</v>
      </c>
      <c r="F192" s="188" t="s">
        <v>386</v>
      </c>
      <c r="G192" s="189" t="s">
        <v>316</v>
      </c>
      <c r="H192" s="190">
        <v>2</v>
      </c>
      <c r="I192" s="191"/>
      <c r="J192" s="192">
        <f>ROUND(I192*H192,2)</f>
        <v>0</v>
      </c>
      <c r="K192" s="188" t="s">
        <v>143</v>
      </c>
      <c r="L192" s="60"/>
      <c r="M192" s="193" t="s">
        <v>23</v>
      </c>
      <c r="N192" s="194" t="s">
        <v>46</v>
      </c>
      <c r="O192" s="41"/>
      <c r="P192" s="195">
        <f>O192*H192</f>
        <v>0</v>
      </c>
      <c r="Q192" s="195">
        <v>0</v>
      </c>
      <c r="R192" s="195">
        <f>Q192*H192</f>
        <v>0</v>
      </c>
      <c r="S192" s="195">
        <v>0.00191</v>
      </c>
      <c r="T192" s="196">
        <f>S192*H192</f>
        <v>0.00382</v>
      </c>
      <c r="AR192" s="23" t="s">
        <v>217</v>
      </c>
      <c r="AT192" s="23" t="s">
        <v>139</v>
      </c>
      <c r="AU192" s="23" t="s">
        <v>89</v>
      </c>
      <c r="AY192" s="23" t="s">
        <v>137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3" t="s">
        <v>80</v>
      </c>
      <c r="BK192" s="197">
        <f>ROUND(I192*H192,2)</f>
        <v>0</v>
      </c>
      <c r="BL192" s="23" t="s">
        <v>217</v>
      </c>
      <c r="BM192" s="23" t="s">
        <v>387</v>
      </c>
    </row>
    <row r="193" spans="2:65" s="1" customFormat="1" ht="16.5" customHeight="1">
      <c r="B193" s="40"/>
      <c r="C193" s="186" t="s">
        <v>388</v>
      </c>
      <c r="D193" s="186" t="s">
        <v>139</v>
      </c>
      <c r="E193" s="187" t="s">
        <v>389</v>
      </c>
      <c r="F193" s="188" t="s">
        <v>390</v>
      </c>
      <c r="G193" s="189" t="s">
        <v>316</v>
      </c>
      <c r="H193" s="190">
        <v>3</v>
      </c>
      <c r="I193" s="191"/>
      <c r="J193" s="192">
        <f>ROUND(I193*H193,2)</f>
        <v>0</v>
      </c>
      <c r="K193" s="188" t="s">
        <v>143</v>
      </c>
      <c r="L193" s="60"/>
      <c r="M193" s="193" t="s">
        <v>23</v>
      </c>
      <c r="N193" s="194" t="s">
        <v>46</v>
      </c>
      <c r="O193" s="41"/>
      <c r="P193" s="195">
        <f>O193*H193</f>
        <v>0</v>
      </c>
      <c r="Q193" s="195">
        <v>0</v>
      </c>
      <c r="R193" s="195">
        <f>Q193*H193</f>
        <v>0</v>
      </c>
      <c r="S193" s="195">
        <v>0.00167</v>
      </c>
      <c r="T193" s="196">
        <f>S193*H193</f>
        <v>0.0050100000000000006</v>
      </c>
      <c r="AR193" s="23" t="s">
        <v>217</v>
      </c>
      <c r="AT193" s="23" t="s">
        <v>139</v>
      </c>
      <c r="AU193" s="23" t="s">
        <v>89</v>
      </c>
      <c r="AY193" s="23" t="s">
        <v>137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23" t="s">
        <v>80</v>
      </c>
      <c r="BK193" s="197">
        <f>ROUND(I193*H193,2)</f>
        <v>0</v>
      </c>
      <c r="BL193" s="23" t="s">
        <v>217</v>
      </c>
      <c r="BM193" s="23" t="s">
        <v>391</v>
      </c>
    </row>
    <row r="194" spans="2:51" s="11" customFormat="1" ht="13.5">
      <c r="B194" s="198"/>
      <c r="C194" s="199"/>
      <c r="D194" s="200" t="s">
        <v>146</v>
      </c>
      <c r="E194" s="201" t="s">
        <v>23</v>
      </c>
      <c r="F194" s="202" t="s">
        <v>392</v>
      </c>
      <c r="G194" s="199"/>
      <c r="H194" s="203">
        <v>3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146</v>
      </c>
      <c r="AU194" s="209" t="s">
        <v>89</v>
      </c>
      <c r="AV194" s="11" t="s">
        <v>89</v>
      </c>
      <c r="AW194" s="11" t="s">
        <v>38</v>
      </c>
      <c r="AX194" s="11" t="s">
        <v>80</v>
      </c>
      <c r="AY194" s="209" t="s">
        <v>137</v>
      </c>
    </row>
    <row r="195" spans="2:65" s="1" customFormat="1" ht="16.5" customHeight="1">
      <c r="B195" s="40"/>
      <c r="C195" s="186" t="s">
        <v>393</v>
      </c>
      <c r="D195" s="186" t="s">
        <v>139</v>
      </c>
      <c r="E195" s="187" t="s">
        <v>394</v>
      </c>
      <c r="F195" s="188" t="s">
        <v>395</v>
      </c>
      <c r="G195" s="189" t="s">
        <v>316</v>
      </c>
      <c r="H195" s="190">
        <v>17</v>
      </c>
      <c r="I195" s="191"/>
      <c r="J195" s="192">
        <f>ROUND(I195*H195,2)</f>
        <v>0</v>
      </c>
      <c r="K195" s="188" t="s">
        <v>143</v>
      </c>
      <c r="L195" s="60"/>
      <c r="M195" s="193" t="s">
        <v>23</v>
      </c>
      <c r="N195" s="194" t="s">
        <v>46</v>
      </c>
      <c r="O195" s="41"/>
      <c r="P195" s="195">
        <f>O195*H195</f>
        <v>0</v>
      </c>
      <c r="Q195" s="195">
        <v>0</v>
      </c>
      <c r="R195" s="195">
        <f>Q195*H195</f>
        <v>0</v>
      </c>
      <c r="S195" s="195">
        <v>0.0026</v>
      </c>
      <c r="T195" s="196">
        <f>S195*H195</f>
        <v>0.044199999999999996</v>
      </c>
      <c r="AR195" s="23" t="s">
        <v>217</v>
      </c>
      <c r="AT195" s="23" t="s">
        <v>139</v>
      </c>
      <c r="AU195" s="23" t="s">
        <v>89</v>
      </c>
      <c r="AY195" s="23" t="s">
        <v>137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23" t="s">
        <v>80</v>
      </c>
      <c r="BK195" s="197">
        <f>ROUND(I195*H195,2)</f>
        <v>0</v>
      </c>
      <c r="BL195" s="23" t="s">
        <v>217</v>
      </c>
      <c r="BM195" s="23" t="s">
        <v>396</v>
      </c>
    </row>
    <row r="196" spans="2:65" s="1" customFormat="1" ht="16.5" customHeight="1">
      <c r="B196" s="40"/>
      <c r="C196" s="186" t="s">
        <v>397</v>
      </c>
      <c r="D196" s="186" t="s">
        <v>139</v>
      </c>
      <c r="E196" s="187" t="s">
        <v>398</v>
      </c>
      <c r="F196" s="188" t="s">
        <v>399</v>
      </c>
      <c r="G196" s="189" t="s">
        <v>316</v>
      </c>
      <c r="H196" s="190">
        <v>3.8</v>
      </c>
      <c r="I196" s="191"/>
      <c r="J196" s="192">
        <f>ROUND(I196*H196,2)</f>
        <v>0</v>
      </c>
      <c r="K196" s="188" t="s">
        <v>143</v>
      </c>
      <c r="L196" s="60"/>
      <c r="M196" s="193" t="s">
        <v>23</v>
      </c>
      <c r="N196" s="194" t="s">
        <v>46</v>
      </c>
      <c r="O196" s="41"/>
      <c r="P196" s="195">
        <f>O196*H196</f>
        <v>0</v>
      </c>
      <c r="Q196" s="195">
        <v>0</v>
      </c>
      <c r="R196" s="195">
        <f>Q196*H196</f>
        <v>0</v>
      </c>
      <c r="S196" s="195">
        <v>0.00394</v>
      </c>
      <c r="T196" s="196">
        <f>S196*H196</f>
        <v>0.014972</v>
      </c>
      <c r="AR196" s="23" t="s">
        <v>217</v>
      </c>
      <c r="AT196" s="23" t="s">
        <v>139</v>
      </c>
      <c r="AU196" s="23" t="s">
        <v>89</v>
      </c>
      <c r="AY196" s="23" t="s">
        <v>137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3" t="s">
        <v>80</v>
      </c>
      <c r="BK196" s="197">
        <f>ROUND(I196*H196,2)</f>
        <v>0</v>
      </c>
      <c r="BL196" s="23" t="s">
        <v>217</v>
      </c>
      <c r="BM196" s="23" t="s">
        <v>400</v>
      </c>
    </row>
    <row r="197" spans="2:65" s="1" customFormat="1" ht="25.5" customHeight="1">
      <c r="B197" s="40"/>
      <c r="C197" s="186" t="s">
        <v>401</v>
      </c>
      <c r="D197" s="186" t="s">
        <v>139</v>
      </c>
      <c r="E197" s="187" t="s">
        <v>402</v>
      </c>
      <c r="F197" s="188" t="s">
        <v>403</v>
      </c>
      <c r="G197" s="189" t="s">
        <v>316</v>
      </c>
      <c r="H197" s="190">
        <v>2.15</v>
      </c>
      <c r="I197" s="191"/>
      <c r="J197" s="192">
        <f>ROUND(I197*H197,2)</f>
        <v>0</v>
      </c>
      <c r="K197" s="188" t="s">
        <v>143</v>
      </c>
      <c r="L197" s="60"/>
      <c r="M197" s="193" t="s">
        <v>23</v>
      </c>
      <c r="N197" s="194" t="s">
        <v>46</v>
      </c>
      <c r="O197" s="41"/>
      <c r="P197" s="195">
        <f>O197*H197</f>
        <v>0</v>
      </c>
      <c r="Q197" s="195">
        <v>0.00437</v>
      </c>
      <c r="R197" s="195">
        <f>Q197*H197</f>
        <v>0.0093955</v>
      </c>
      <c r="S197" s="195">
        <v>0</v>
      </c>
      <c r="T197" s="196">
        <f>S197*H197</f>
        <v>0</v>
      </c>
      <c r="AR197" s="23" t="s">
        <v>217</v>
      </c>
      <c r="AT197" s="23" t="s">
        <v>139</v>
      </c>
      <c r="AU197" s="23" t="s">
        <v>89</v>
      </c>
      <c r="AY197" s="23" t="s">
        <v>137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23" t="s">
        <v>80</v>
      </c>
      <c r="BK197" s="197">
        <f>ROUND(I197*H197,2)</f>
        <v>0</v>
      </c>
      <c r="BL197" s="23" t="s">
        <v>217</v>
      </c>
      <c r="BM197" s="23" t="s">
        <v>404</v>
      </c>
    </row>
    <row r="198" spans="2:65" s="1" customFormat="1" ht="38.25" customHeight="1">
      <c r="B198" s="40"/>
      <c r="C198" s="186" t="s">
        <v>405</v>
      </c>
      <c r="D198" s="186" t="s">
        <v>139</v>
      </c>
      <c r="E198" s="187" t="s">
        <v>406</v>
      </c>
      <c r="F198" s="188" t="s">
        <v>407</v>
      </c>
      <c r="G198" s="189" t="s">
        <v>277</v>
      </c>
      <c r="H198" s="190">
        <v>2</v>
      </c>
      <c r="I198" s="191"/>
      <c r="J198" s="192">
        <f>ROUND(I198*H198,2)</f>
        <v>0</v>
      </c>
      <c r="K198" s="188" t="s">
        <v>143</v>
      </c>
      <c r="L198" s="60"/>
      <c r="M198" s="193" t="s">
        <v>23</v>
      </c>
      <c r="N198" s="194" t="s">
        <v>46</v>
      </c>
      <c r="O198" s="4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AR198" s="23" t="s">
        <v>217</v>
      </c>
      <c r="AT198" s="23" t="s">
        <v>139</v>
      </c>
      <c r="AU198" s="23" t="s">
        <v>89</v>
      </c>
      <c r="AY198" s="23" t="s">
        <v>137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23" t="s">
        <v>80</v>
      </c>
      <c r="BK198" s="197">
        <f>ROUND(I198*H198,2)</f>
        <v>0</v>
      </c>
      <c r="BL198" s="23" t="s">
        <v>217</v>
      </c>
      <c r="BM198" s="23" t="s">
        <v>408</v>
      </c>
    </row>
    <row r="199" spans="2:51" s="11" customFormat="1" ht="13.5">
      <c r="B199" s="198"/>
      <c r="C199" s="199"/>
      <c r="D199" s="200" t="s">
        <v>146</v>
      </c>
      <c r="E199" s="201" t="s">
        <v>23</v>
      </c>
      <c r="F199" s="202" t="s">
        <v>409</v>
      </c>
      <c r="G199" s="199"/>
      <c r="H199" s="203">
        <v>2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146</v>
      </c>
      <c r="AU199" s="209" t="s">
        <v>89</v>
      </c>
      <c r="AV199" s="11" t="s">
        <v>89</v>
      </c>
      <c r="AW199" s="11" t="s">
        <v>38</v>
      </c>
      <c r="AX199" s="11" t="s">
        <v>80</v>
      </c>
      <c r="AY199" s="209" t="s">
        <v>137</v>
      </c>
    </row>
    <row r="200" spans="2:65" s="1" customFormat="1" ht="25.5" customHeight="1">
      <c r="B200" s="40"/>
      <c r="C200" s="186" t="s">
        <v>410</v>
      </c>
      <c r="D200" s="186" t="s">
        <v>139</v>
      </c>
      <c r="E200" s="187" t="s">
        <v>411</v>
      </c>
      <c r="F200" s="188" t="s">
        <v>412</v>
      </c>
      <c r="G200" s="189" t="s">
        <v>316</v>
      </c>
      <c r="H200" s="190">
        <v>3</v>
      </c>
      <c r="I200" s="191"/>
      <c r="J200" s="192">
        <f>ROUND(I200*H200,2)</f>
        <v>0</v>
      </c>
      <c r="K200" s="188" t="s">
        <v>143</v>
      </c>
      <c r="L200" s="60"/>
      <c r="M200" s="193" t="s">
        <v>23</v>
      </c>
      <c r="N200" s="194" t="s">
        <v>46</v>
      </c>
      <c r="O200" s="41"/>
      <c r="P200" s="195">
        <f>O200*H200</f>
        <v>0</v>
      </c>
      <c r="Q200" s="195">
        <v>0.00352</v>
      </c>
      <c r="R200" s="195">
        <f>Q200*H200</f>
        <v>0.01056</v>
      </c>
      <c r="S200" s="195">
        <v>0</v>
      </c>
      <c r="T200" s="196">
        <f>S200*H200</f>
        <v>0</v>
      </c>
      <c r="AR200" s="23" t="s">
        <v>217</v>
      </c>
      <c r="AT200" s="23" t="s">
        <v>139</v>
      </c>
      <c r="AU200" s="23" t="s">
        <v>89</v>
      </c>
      <c r="AY200" s="23" t="s">
        <v>137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23" t="s">
        <v>80</v>
      </c>
      <c r="BK200" s="197">
        <f>ROUND(I200*H200,2)</f>
        <v>0</v>
      </c>
      <c r="BL200" s="23" t="s">
        <v>217</v>
      </c>
      <c r="BM200" s="23" t="s">
        <v>413</v>
      </c>
    </row>
    <row r="201" spans="2:51" s="11" customFormat="1" ht="13.5">
      <c r="B201" s="198"/>
      <c r="C201" s="199"/>
      <c r="D201" s="200" t="s">
        <v>146</v>
      </c>
      <c r="E201" s="201" t="s">
        <v>23</v>
      </c>
      <c r="F201" s="202" t="s">
        <v>392</v>
      </c>
      <c r="G201" s="199"/>
      <c r="H201" s="203">
        <v>3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146</v>
      </c>
      <c r="AU201" s="209" t="s">
        <v>89</v>
      </c>
      <c r="AV201" s="11" t="s">
        <v>89</v>
      </c>
      <c r="AW201" s="11" t="s">
        <v>38</v>
      </c>
      <c r="AX201" s="11" t="s">
        <v>80</v>
      </c>
      <c r="AY201" s="209" t="s">
        <v>137</v>
      </c>
    </row>
    <row r="202" spans="2:65" s="1" customFormat="1" ht="38.25" customHeight="1">
      <c r="B202" s="40"/>
      <c r="C202" s="186" t="s">
        <v>414</v>
      </c>
      <c r="D202" s="186" t="s">
        <v>139</v>
      </c>
      <c r="E202" s="187" t="s">
        <v>415</v>
      </c>
      <c r="F202" s="188" t="s">
        <v>416</v>
      </c>
      <c r="G202" s="189" t="s">
        <v>277</v>
      </c>
      <c r="H202" s="190">
        <v>10</v>
      </c>
      <c r="I202" s="191"/>
      <c r="J202" s="192">
        <f aca="true" t="shared" si="0" ref="J202:J208">ROUND(I202*H202,2)</f>
        <v>0</v>
      </c>
      <c r="K202" s="188" t="s">
        <v>143</v>
      </c>
      <c r="L202" s="60"/>
      <c r="M202" s="193" t="s">
        <v>23</v>
      </c>
      <c r="N202" s="194" t="s">
        <v>46</v>
      </c>
      <c r="O202" s="41"/>
      <c r="P202" s="195">
        <f aca="true" t="shared" si="1" ref="P202:P208">O202*H202</f>
        <v>0</v>
      </c>
      <c r="Q202" s="195">
        <v>0</v>
      </c>
      <c r="R202" s="195">
        <f aca="true" t="shared" si="2" ref="R202:R208">Q202*H202</f>
        <v>0</v>
      </c>
      <c r="S202" s="195">
        <v>0</v>
      </c>
      <c r="T202" s="196">
        <f aca="true" t="shared" si="3" ref="T202:T208">S202*H202</f>
        <v>0</v>
      </c>
      <c r="AR202" s="23" t="s">
        <v>217</v>
      </c>
      <c r="AT202" s="23" t="s">
        <v>139</v>
      </c>
      <c r="AU202" s="23" t="s">
        <v>89</v>
      </c>
      <c r="AY202" s="23" t="s">
        <v>137</v>
      </c>
      <c r="BE202" s="197">
        <f aca="true" t="shared" si="4" ref="BE202:BE208">IF(N202="základní",J202,0)</f>
        <v>0</v>
      </c>
      <c r="BF202" s="197">
        <f aca="true" t="shared" si="5" ref="BF202:BF208">IF(N202="snížená",J202,0)</f>
        <v>0</v>
      </c>
      <c r="BG202" s="197">
        <f aca="true" t="shared" si="6" ref="BG202:BG208">IF(N202="zákl. přenesená",J202,0)</f>
        <v>0</v>
      </c>
      <c r="BH202" s="197">
        <f aca="true" t="shared" si="7" ref="BH202:BH208">IF(N202="sníž. přenesená",J202,0)</f>
        <v>0</v>
      </c>
      <c r="BI202" s="197">
        <f aca="true" t="shared" si="8" ref="BI202:BI208">IF(N202="nulová",J202,0)</f>
        <v>0</v>
      </c>
      <c r="BJ202" s="23" t="s">
        <v>80</v>
      </c>
      <c r="BK202" s="197">
        <f aca="true" t="shared" si="9" ref="BK202:BK208">ROUND(I202*H202,2)</f>
        <v>0</v>
      </c>
      <c r="BL202" s="23" t="s">
        <v>217</v>
      </c>
      <c r="BM202" s="23" t="s">
        <v>417</v>
      </c>
    </row>
    <row r="203" spans="2:65" s="1" customFormat="1" ht="16.5" customHeight="1">
      <c r="B203" s="40"/>
      <c r="C203" s="186" t="s">
        <v>418</v>
      </c>
      <c r="D203" s="186" t="s">
        <v>139</v>
      </c>
      <c r="E203" s="187" t="s">
        <v>419</v>
      </c>
      <c r="F203" s="188" t="s">
        <v>420</v>
      </c>
      <c r="G203" s="189" t="s">
        <v>316</v>
      </c>
      <c r="H203" s="190">
        <v>17</v>
      </c>
      <c r="I203" s="191"/>
      <c r="J203" s="192">
        <f t="shared" si="0"/>
        <v>0</v>
      </c>
      <c r="K203" s="188" t="s">
        <v>143</v>
      </c>
      <c r="L203" s="60"/>
      <c r="M203" s="193" t="s">
        <v>23</v>
      </c>
      <c r="N203" s="194" t="s">
        <v>46</v>
      </c>
      <c r="O203" s="41"/>
      <c r="P203" s="195">
        <f t="shared" si="1"/>
        <v>0</v>
      </c>
      <c r="Q203" s="195">
        <v>0</v>
      </c>
      <c r="R203" s="195">
        <f t="shared" si="2"/>
        <v>0</v>
      </c>
      <c r="S203" s="195">
        <v>0</v>
      </c>
      <c r="T203" s="196">
        <f t="shared" si="3"/>
        <v>0</v>
      </c>
      <c r="AR203" s="23" t="s">
        <v>217</v>
      </c>
      <c r="AT203" s="23" t="s">
        <v>139</v>
      </c>
      <c r="AU203" s="23" t="s">
        <v>89</v>
      </c>
      <c r="AY203" s="23" t="s">
        <v>137</v>
      </c>
      <c r="BE203" s="197">
        <f t="shared" si="4"/>
        <v>0</v>
      </c>
      <c r="BF203" s="197">
        <f t="shared" si="5"/>
        <v>0</v>
      </c>
      <c r="BG203" s="197">
        <f t="shared" si="6"/>
        <v>0</v>
      </c>
      <c r="BH203" s="197">
        <f t="shared" si="7"/>
        <v>0</v>
      </c>
      <c r="BI203" s="197">
        <f t="shared" si="8"/>
        <v>0</v>
      </c>
      <c r="BJ203" s="23" t="s">
        <v>80</v>
      </c>
      <c r="BK203" s="197">
        <f t="shared" si="9"/>
        <v>0</v>
      </c>
      <c r="BL203" s="23" t="s">
        <v>217</v>
      </c>
      <c r="BM203" s="23" t="s">
        <v>421</v>
      </c>
    </row>
    <row r="204" spans="2:65" s="1" customFormat="1" ht="16.5" customHeight="1">
      <c r="B204" s="40"/>
      <c r="C204" s="186" t="s">
        <v>422</v>
      </c>
      <c r="D204" s="186" t="s">
        <v>139</v>
      </c>
      <c r="E204" s="187" t="s">
        <v>423</v>
      </c>
      <c r="F204" s="188" t="s">
        <v>424</v>
      </c>
      <c r="G204" s="189" t="s">
        <v>316</v>
      </c>
      <c r="H204" s="190">
        <v>3.8</v>
      </c>
      <c r="I204" s="191"/>
      <c r="J204" s="192">
        <f t="shared" si="0"/>
        <v>0</v>
      </c>
      <c r="K204" s="188" t="s">
        <v>143</v>
      </c>
      <c r="L204" s="60"/>
      <c r="M204" s="193" t="s">
        <v>23</v>
      </c>
      <c r="N204" s="194" t="s">
        <v>46</v>
      </c>
      <c r="O204" s="41"/>
      <c r="P204" s="195">
        <f t="shared" si="1"/>
        <v>0</v>
      </c>
      <c r="Q204" s="195">
        <v>0</v>
      </c>
      <c r="R204" s="195">
        <f t="shared" si="2"/>
        <v>0</v>
      </c>
      <c r="S204" s="195">
        <v>0</v>
      </c>
      <c r="T204" s="196">
        <f t="shared" si="3"/>
        <v>0</v>
      </c>
      <c r="AR204" s="23" t="s">
        <v>217</v>
      </c>
      <c r="AT204" s="23" t="s">
        <v>139</v>
      </c>
      <c r="AU204" s="23" t="s">
        <v>89</v>
      </c>
      <c r="AY204" s="23" t="s">
        <v>137</v>
      </c>
      <c r="BE204" s="197">
        <f t="shared" si="4"/>
        <v>0</v>
      </c>
      <c r="BF204" s="197">
        <f t="shared" si="5"/>
        <v>0</v>
      </c>
      <c r="BG204" s="197">
        <f t="shared" si="6"/>
        <v>0</v>
      </c>
      <c r="BH204" s="197">
        <f t="shared" si="7"/>
        <v>0</v>
      </c>
      <c r="BI204" s="197">
        <f t="shared" si="8"/>
        <v>0</v>
      </c>
      <c r="BJ204" s="23" t="s">
        <v>80</v>
      </c>
      <c r="BK204" s="197">
        <f t="shared" si="9"/>
        <v>0</v>
      </c>
      <c r="BL204" s="23" t="s">
        <v>217</v>
      </c>
      <c r="BM204" s="23" t="s">
        <v>425</v>
      </c>
    </row>
    <row r="205" spans="2:65" s="1" customFormat="1" ht="16.5" customHeight="1">
      <c r="B205" s="40"/>
      <c r="C205" s="221" t="s">
        <v>426</v>
      </c>
      <c r="D205" s="221" t="s">
        <v>191</v>
      </c>
      <c r="E205" s="222" t="s">
        <v>427</v>
      </c>
      <c r="F205" s="223" t="s">
        <v>428</v>
      </c>
      <c r="G205" s="224" t="s">
        <v>277</v>
      </c>
      <c r="H205" s="225">
        <v>2</v>
      </c>
      <c r="I205" s="226"/>
      <c r="J205" s="227">
        <f t="shared" si="0"/>
        <v>0</v>
      </c>
      <c r="K205" s="223" t="s">
        <v>143</v>
      </c>
      <c r="L205" s="228"/>
      <c r="M205" s="229" t="s">
        <v>23</v>
      </c>
      <c r="N205" s="230" t="s">
        <v>46</v>
      </c>
      <c r="O205" s="41"/>
      <c r="P205" s="195">
        <f t="shared" si="1"/>
        <v>0</v>
      </c>
      <c r="Q205" s="195">
        <v>0.00038</v>
      </c>
      <c r="R205" s="195">
        <f t="shared" si="2"/>
        <v>0.00076</v>
      </c>
      <c r="S205" s="195">
        <v>0</v>
      </c>
      <c r="T205" s="196">
        <f t="shared" si="3"/>
        <v>0</v>
      </c>
      <c r="AR205" s="23" t="s">
        <v>294</v>
      </c>
      <c r="AT205" s="23" t="s">
        <v>191</v>
      </c>
      <c r="AU205" s="23" t="s">
        <v>89</v>
      </c>
      <c r="AY205" s="23" t="s">
        <v>137</v>
      </c>
      <c r="BE205" s="197">
        <f t="shared" si="4"/>
        <v>0</v>
      </c>
      <c r="BF205" s="197">
        <f t="shared" si="5"/>
        <v>0</v>
      </c>
      <c r="BG205" s="197">
        <f t="shared" si="6"/>
        <v>0</v>
      </c>
      <c r="BH205" s="197">
        <f t="shared" si="7"/>
        <v>0</v>
      </c>
      <c r="BI205" s="197">
        <f t="shared" si="8"/>
        <v>0</v>
      </c>
      <c r="BJ205" s="23" t="s">
        <v>80</v>
      </c>
      <c r="BK205" s="197">
        <f t="shared" si="9"/>
        <v>0</v>
      </c>
      <c r="BL205" s="23" t="s">
        <v>217</v>
      </c>
      <c r="BM205" s="23" t="s">
        <v>429</v>
      </c>
    </row>
    <row r="206" spans="2:65" s="1" customFormat="1" ht="16.5" customHeight="1">
      <c r="B206" s="40"/>
      <c r="C206" s="221" t="s">
        <v>430</v>
      </c>
      <c r="D206" s="221" t="s">
        <v>191</v>
      </c>
      <c r="E206" s="222" t="s">
        <v>431</v>
      </c>
      <c r="F206" s="223" t="s">
        <v>432</v>
      </c>
      <c r="G206" s="224" t="s">
        <v>316</v>
      </c>
      <c r="H206" s="225">
        <v>0.5</v>
      </c>
      <c r="I206" s="226"/>
      <c r="J206" s="227">
        <f t="shared" si="0"/>
        <v>0</v>
      </c>
      <c r="K206" s="223" t="s">
        <v>143</v>
      </c>
      <c r="L206" s="228"/>
      <c r="M206" s="229" t="s">
        <v>23</v>
      </c>
      <c r="N206" s="230" t="s">
        <v>46</v>
      </c>
      <c r="O206" s="41"/>
      <c r="P206" s="195">
        <f t="shared" si="1"/>
        <v>0</v>
      </c>
      <c r="Q206" s="195">
        <v>0.00173</v>
      </c>
      <c r="R206" s="195">
        <f t="shared" si="2"/>
        <v>0.000865</v>
      </c>
      <c r="S206" s="195">
        <v>0</v>
      </c>
      <c r="T206" s="196">
        <f t="shared" si="3"/>
        <v>0</v>
      </c>
      <c r="AR206" s="23" t="s">
        <v>294</v>
      </c>
      <c r="AT206" s="23" t="s">
        <v>191</v>
      </c>
      <c r="AU206" s="23" t="s">
        <v>89</v>
      </c>
      <c r="AY206" s="23" t="s">
        <v>137</v>
      </c>
      <c r="BE206" s="197">
        <f t="shared" si="4"/>
        <v>0</v>
      </c>
      <c r="BF206" s="197">
        <f t="shared" si="5"/>
        <v>0</v>
      </c>
      <c r="BG206" s="197">
        <f t="shared" si="6"/>
        <v>0</v>
      </c>
      <c r="BH206" s="197">
        <f t="shared" si="7"/>
        <v>0</v>
      </c>
      <c r="BI206" s="197">
        <f t="shared" si="8"/>
        <v>0</v>
      </c>
      <c r="BJ206" s="23" t="s">
        <v>80</v>
      </c>
      <c r="BK206" s="197">
        <f t="shared" si="9"/>
        <v>0</v>
      </c>
      <c r="BL206" s="23" t="s">
        <v>217</v>
      </c>
      <c r="BM206" s="23" t="s">
        <v>433</v>
      </c>
    </row>
    <row r="207" spans="2:65" s="1" customFormat="1" ht="38.25" customHeight="1">
      <c r="B207" s="40"/>
      <c r="C207" s="186" t="s">
        <v>434</v>
      </c>
      <c r="D207" s="186" t="s">
        <v>139</v>
      </c>
      <c r="E207" s="187" t="s">
        <v>435</v>
      </c>
      <c r="F207" s="188" t="s">
        <v>436</v>
      </c>
      <c r="G207" s="189" t="s">
        <v>284</v>
      </c>
      <c r="H207" s="190">
        <v>0.022</v>
      </c>
      <c r="I207" s="191"/>
      <c r="J207" s="192">
        <f t="shared" si="0"/>
        <v>0</v>
      </c>
      <c r="K207" s="188" t="s">
        <v>143</v>
      </c>
      <c r="L207" s="60"/>
      <c r="M207" s="193" t="s">
        <v>23</v>
      </c>
      <c r="N207" s="194" t="s">
        <v>46</v>
      </c>
      <c r="O207" s="41"/>
      <c r="P207" s="195">
        <f t="shared" si="1"/>
        <v>0</v>
      </c>
      <c r="Q207" s="195">
        <v>0</v>
      </c>
      <c r="R207" s="195">
        <f t="shared" si="2"/>
        <v>0</v>
      </c>
      <c r="S207" s="195">
        <v>0</v>
      </c>
      <c r="T207" s="196">
        <f t="shared" si="3"/>
        <v>0</v>
      </c>
      <c r="AR207" s="23" t="s">
        <v>217</v>
      </c>
      <c r="AT207" s="23" t="s">
        <v>139</v>
      </c>
      <c r="AU207" s="23" t="s">
        <v>89</v>
      </c>
      <c r="AY207" s="23" t="s">
        <v>137</v>
      </c>
      <c r="BE207" s="197">
        <f t="shared" si="4"/>
        <v>0</v>
      </c>
      <c r="BF207" s="197">
        <f t="shared" si="5"/>
        <v>0</v>
      </c>
      <c r="BG207" s="197">
        <f t="shared" si="6"/>
        <v>0</v>
      </c>
      <c r="BH207" s="197">
        <f t="shared" si="7"/>
        <v>0</v>
      </c>
      <c r="BI207" s="197">
        <f t="shared" si="8"/>
        <v>0</v>
      </c>
      <c r="BJ207" s="23" t="s">
        <v>80</v>
      </c>
      <c r="BK207" s="197">
        <f t="shared" si="9"/>
        <v>0</v>
      </c>
      <c r="BL207" s="23" t="s">
        <v>217</v>
      </c>
      <c r="BM207" s="23" t="s">
        <v>437</v>
      </c>
    </row>
    <row r="208" spans="2:65" s="1" customFormat="1" ht="38.25" customHeight="1">
      <c r="B208" s="40"/>
      <c r="C208" s="186" t="s">
        <v>438</v>
      </c>
      <c r="D208" s="186" t="s">
        <v>139</v>
      </c>
      <c r="E208" s="187" t="s">
        <v>439</v>
      </c>
      <c r="F208" s="188" t="s">
        <v>440</v>
      </c>
      <c r="G208" s="189" t="s">
        <v>284</v>
      </c>
      <c r="H208" s="190">
        <v>0.022</v>
      </c>
      <c r="I208" s="191"/>
      <c r="J208" s="192">
        <f t="shared" si="0"/>
        <v>0</v>
      </c>
      <c r="K208" s="188" t="s">
        <v>143</v>
      </c>
      <c r="L208" s="60"/>
      <c r="M208" s="193" t="s">
        <v>23</v>
      </c>
      <c r="N208" s="194" t="s">
        <v>46</v>
      </c>
      <c r="O208" s="41"/>
      <c r="P208" s="195">
        <f t="shared" si="1"/>
        <v>0</v>
      </c>
      <c r="Q208" s="195">
        <v>0</v>
      </c>
      <c r="R208" s="195">
        <f t="shared" si="2"/>
        <v>0</v>
      </c>
      <c r="S208" s="195">
        <v>0</v>
      </c>
      <c r="T208" s="196">
        <f t="shared" si="3"/>
        <v>0</v>
      </c>
      <c r="AR208" s="23" t="s">
        <v>217</v>
      </c>
      <c r="AT208" s="23" t="s">
        <v>139</v>
      </c>
      <c r="AU208" s="23" t="s">
        <v>89</v>
      </c>
      <c r="AY208" s="23" t="s">
        <v>137</v>
      </c>
      <c r="BE208" s="197">
        <f t="shared" si="4"/>
        <v>0</v>
      </c>
      <c r="BF208" s="197">
        <f t="shared" si="5"/>
        <v>0</v>
      </c>
      <c r="BG208" s="197">
        <f t="shared" si="6"/>
        <v>0</v>
      </c>
      <c r="BH208" s="197">
        <f t="shared" si="7"/>
        <v>0</v>
      </c>
      <c r="BI208" s="197">
        <f t="shared" si="8"/>
        <v>0</v>
      </c>
      <c r="BJ208" s="23" t="s">
        <v>80</v>
      </c>
      <c r="BK208" s="197">
        <f t="shared" si="9"/>
        <v>0</v>
      </c>
      <c r="BL208" s="23" t="s">
        <v>217</v>
      </c>
      <c r="BM208" s="23" t="s">
        <v>441</v>
      </c>
    </row>
    <row r="209" spans="2:63" s="10" customFormat="1" ht="29.25" customHeight="1">
      <c r="B209" s="170"/>
      <c r="C209" s="171"/>
      <c r="D209" s="172" t="s">
        <v>74</v>
      </c>
      <c r="E209" s="184" t="s">
        <v>442</v>
      </c>
      <c r="F209" s="184" t="s">
        <v>443</v>
      </c>
      <c r="G209" s="171"/>
      <c r="H209" s="171"/>
      <c r="I209" s="174"/>
      <c r="J209" s="185">
        <f>BK209</f>
        <v>0</v>
      </c>
      <c r="K209" s="171"/>
      <c r="L209" s="176"/>
      <c r="M209" s="177"/>
      <c r="N209" s="178"/>
      <c r="O209" s="178"/>
      <c r="P209" s="179">
        <f>SUM(P210:P244)</f>
        <v>0</v>
      </c>
      <c r="Q209" s="178"/>
      <c r="R209" s="179">
        <f>SUM(R210:R244)</f>
        <v>1.4301214</v>
      </c>
      <c r="S209" s="178"/>
      <c r="T209" s="180">
        <f>SUM(T210:T244)</f>
        <v>0</v>
      </c>
      <c r="AR209" s="181" t="s">
        <v>89</v>
      </c>
      <c r="AT209" s="182" t="s">
        <v>74</v>
      </c>
      <c r="AU209" s="182" t="s">
        <v>80</v>
      </c>
      <c r="AY209" s="181" t="s">
        <v>137</v>
      </c>
      <c r="BK209" s="183">
        <f>SUM(BK210:BK244)</f>
        <v>0</v>
      </c>
    </row>
    <row r="210" spans="2:65" s="1" customFormat="1" ht="25.5" customHeight="1">
      <c r="B210" s="40"/>
      <c r="C210" s="186" t="s">
        <v>444</v>
      </c>
      <c r="D210" s="186" t="s">
        <v>139</v>
      </c>
      <c r="E210" s="187" t="s">
        <v>445</v>
      </c>
      <c r="F210" s="188" t="s">
        <v>446</v>
      </c>
      <c r="G210" s="189" t="s">
        <v>142</v>
      </c>
      <c r="H210" s="190">
        <v>57</v>
      </c>
      <c r="I210" s="191"/>
      <c r="J210" s="192">
        <f>ROUND(I210*H210,2)</f>
        <v>0</v>
      </c>
      <c r="K210" s="188" t="s">
        <v>143</v>
      </c>
      <c r="L210" s="60"/>
      <c r="M210" s="193" t="s">
        <v>23</v>
      </c>
      <c r="N210" s="194" t="s">
        <v>46</v>
      </c>
      <c r="O210" s="4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AR210" s="23" t="s">
        <v>217</v>
      </c>
      <c r="AT210" s="23" t="s">
        <v>139</v>
      </c>
      <c r="AU210" s="23" t="s">
        <v>89</v>
      </c>
      <c r="AY210" s="23" t="s">
        <v>137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23" t="s">
        <v>80</v>
      </c>
      <c r="BK210" s="197">
        <f>ROUND(I210*H210,2)</f>
        <v>0</v>
      </c>
      <c r="BL210" s="23" t="s">
        <v>217</v>
      </c>
      <c r="BM210" s="23" t="s">
        <v>447</v>
      </c>
    </row>
    <row r="211" spans="2:51" s="11" customFormat="1" ht="13.5">
      <c r="B211" s="198"/>
      <c r="C211" s="199"/>
      <c r="D211" s="200" t="s">
        <v>146</v>
      </c>
      <c r="E211" s="201" t="s">
        <v>23</v>
      </c>
      <c r="F211" s="202" t="s">
        <v>448</v>
      </c>
      <c r="G211" s="199"/>
      <c r="H211" s="203">
        <v>57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146</v>
      </c>
      <c r="AU211" s="209" t="s">
        <v>89</v>
      </c>
      <c r="AV211" s="11" t="s">
        <v>89</v>
      </c>
      <c r="AW211" s="11" t="s">
        <v>38</v>
      </c>
      <c r="AX211" s="11" t="s">
        <v>80</v>
      </c>
      <c r="AY211" s="209" t="s">
        <v>137</v>
      </c>
    </row>
    <row r="212" spans="2:65" s="1" customFormat="1" ht="25.5" customHeight="1">
      <c r="B212" s="40"/>
      <c r="C212" s="186" t="s">
        <v>449</v>
      </c>
      <c r="D212" s="186" t="s">
        <v>139</v>
      </c>
      <c r="E212" s="187" t="s">
        <v>450</v>
      </c>
      <c r="F212" s="188" t="s">
        <v>451</v>
      </c>
      <c r="G212" s="189" t="s">
        <v>142</v>
      </c>
      <c r="H212" s="190">
        <v>3.805</v>
      </c>
      <c r="I212" s="191"/>
      <c r="J212" s="192">
        <f>ROUND(I212*H212,2)</f>
        <v>0</v>
      </c>
      <c r="K212" s="188" t="s">
        <v>143</v>
      </c>
      <c r="L212" s="60"/>
      <c r="M212" s="193" t="s">
        <v>23</v>
      </c>
      <c r="N212" s="194" t="s">
        <v>46</v>
      </c>
      <c r="O212" s="4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AR212" s="23" t="s">
        <v>217</v>
      </c>
      <c r="AT212" s="23" t="s">
        <v>139</v>
      </c>
      <c r="AU212" s="23" t="s">
        <v>89</v>
      </c>
      <c r="AY212" s="23" t="s">
        <v>137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3" t="s">
        <v>80</v>
      </c>
      <c r="BK212" s="197">
        <f>ROUND(I212*H212,2)</f>
        <v>0</v>
      </c>
      <c r="BL212" s="23" t="s">
        <v>217</v>
      </c>
      <c r="BM212" s="23" t="s">
        <v>452</v>
      </c>
    </row>
    <row r="213" spans="2:51" s="11" customFormat="1" ht="13.5">
      <c r="B213" s="198"/>
      <c r="C213" s="199"/>
      <c r="D213" s="200" t="s">
        <v>146</v>
      </c>
      <c r="E213" s="201" t="s">
        <v>23</v>
      </c>
      <c r="F213" s="202" t="s">
        <v>453</v>
      </c>
      <c r="G213" s="199"/>
      <c r="H213" s="203">
        <v>3.505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146</v>
      </c>
      <c r="AU213" s="209" t="s">
        <v>89</v>
      </c>
      <c r="AV213" s="11" t="s">
        <v>89</v>
      </c>
      <c r="AW213" s="11" t="s">
        <v>38</v>
      </c>
      <c r="AX213" s="11" t="s">
        <v>75</v>
      </c>
      <c r="AY213" s="209" t="s">
        <v>137</v>
      </c>
    </row>
    <row r="214" spans="2:51" s="11" customFormat="1" ht="13.5">
      <c r="B214" s="198"/>
      <c r="C214" s="199"/>
      <c r="D214" s="200" t="s">
        <v>146</v>
      </c>
      <c r="E214" s="201" t="s">
        <v>23</v>
      </c>
      <c r="F214" s="202" t="s">
        <v>454</v>
      </c>
      <c r="G214" s="199"/>
      <c r="H214" s="203">
        <v>0.3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146</v>
      </c>
      <c r="AU214" s="209" t="s">
        <v>89</v>
      </c>
      <c r="AV214" s="11" t="s">
        <v>89</v>
      </c>
      <c r="AW214" s="11" t="s">
        <v>38</v>
      </c>
      <c r="AX214" s="11" t="s">
        <v>75</v>
      </c>
      <c r="AY214" s="209" t="s">
        <v>137</v>
      </c>
    </row>
    <row r="215" spans="2:51" s="12" customFormat="1" ht="13.5">
      <c r="B215" s="210"/>
      <c r="C215" s="211"/>
      <c r="D215" s="200" t="s">
        <v>146</v>
      </c>
      <c r="E215" s="212" t="s">
        <v>23</v>
      </c>
      <c r="F215" s="213" t="s">
        <v>165</v>
      </c>
      <c r="G215" s="211"/>
      <c r="H215" s="214">
        <v>3.805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146</v>
      </c>
      <c r="AU215" s="220" t="s">
        <v>89</v>
      </c>
      <c r="AV215" s="12" t="s">
        <v>153</v>
      </c>
      <c r="AW215" s="12" t="s">
        <v>38</v>
      </c>
      <c r="AX215" s="12" t="s">
        <v>80</v>
      </c>
      <c r="AY215" s="220" t="s">
        <v>137</v>
      </c>
    </row>
    <row r="216" spans="2:65" s="1" customFormat="1" ht="16.5" customHeight="1">
      <c r="B216" s="40"/>
      <c r="C216" s="221" t="s">
        <v>455</v>
      </c>
      <c r="D216" s="221" t="s">
        <v>191</v>
      </c>
      <c r="E216" s="222" t="s">
        <v>456</v>
      </c>
      <c r="F216" s="223" t="s">
        <v>457</v>
      </c>
      <c r="G216" s="224" t="s">
        <v>142</v>
      </c>
      <c r="H216" s="225">
        <v>41.04</v>
      </c>
      <c r="I216" s="226"/>
      <c r="J216" s="227">
        <f>ROUND(I216*H216,2)</f>
        <v>0</v>
      </c>
      <c r="K216" s="223" t="s">
        <v>23</v>
      </c>
      <c r="L216" s="228"/>
      <c r="M216" s="229" t="s">
        <v>23</v>
      </c>
      <c r="N216" s="230" t="s">
        <v>46</v>
      </c>
      <c r="O216" s="41"/>
      <c r="P216" s="195">
        <f>O216*H216</f>
        <v>0</v>
      </c>
      <c r="Q216" s="195">
        <v>0.00931</v>
      </c>
      <c r="R216" s="195">
        <f>Q216*H216</f>
        <v>0.3820824</v>
      </c>
      <c r="S216" s="195">
        <v>0</v>
      </c>
      <c r="T216" s="196">
        <f>S216*H216</f>
        <v>0</v>
      </c>
      <c r="AR216" s="23" t="s">
        <v>294</v>
      </c>
      <c r="AT216" s="23" t="s">
        <v>191</v>
      </c>
      <c r="AU216" s="23" t="s">
        <v>89</v>
      </c>
      <c r="AY216" s="23" t="s">
        <v>137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23" t="s">
        <v>80</v>
      </c>
      <c r="BK216" s="197">
        <f>ROUND(I216*H216,2)</f>
        <v>0</v>
      </c>
      <c r="BL216" s="23" t="s">
        <v>217</v>
      </c>
      <c r="BM216" s="23" t="s">
        <v>458</v>
      </c>
    </row>
    <row r="217" spans="2:51" s="11" customFormat="1" ht="13.5">
      <c r="B217" s="198"/>
      <c r="C217" s="199"/>
      <c r="D217" s="200" t="s">
        <v>146</v>
      </c>
      <c r="E217" s="201" t="s">
        <v>23</v>
      </c>
      <c r="F217" s="202" t="s">
        <v>459</v>
      </c>
      <c r="G217" s="199"/>
      <c r="H217" s="203">
        <v>41.04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146</v>
      </c>
      <c r="AU217" s="209" t="s">
        <v>89</v>
      </c>
      <c r="AV217" s="11" t="s">
        <v>89</v>
      </c>
      <c r="AW217" s="11" t="s">
        <v>38</v>
      </c>
      <c r="AX217" s="11" t="s">
        <v>80</v>
      </c>
      <c r="AY217" s="209" t="s">
        <v>137</v>
      </c>
    </row>
    <row r="218" spans="2:65" s="1" customFormat="1" ht="16.5" customHeight="1">
      <c r="B218" s="40"/>
      <c r="C218" s="221" t="s">
        <v>460</v>
      </c>
      <c r="D218" s="221" t="s">
        <v>191</v>
      </c>
      <c r="E218" s="222" t="s">
        <v>461</v>
      </c>
      <c r="F218" s="223" t="s">
        <v>462</v>
      </c>
      <c r="G218" s="224" t="s">
        <v>142</v>
      </c>
      <c r="H218" s="225">
        <v>45.149</v>
      </c>
      <c r="I218" s="226"/>
      <c r="J218" s="227">
        <f>ROUND(I218*H218,2)</f>
        <v>0</v>
      </c>
      <c r="K218" s="223" t="s">
        <v>23</v>
      </c>
      <c r="L218" s="228"/>
      <c r="M218" s="229" t="s">
        <v>23</v>
      </c>
      <c r="N218" s="230" t="s">
        <v>46</v>
      </c>
      <c r="O218" s="41"/>
      <c r="P218" s="195">
        <f>O218*H218</f>
        <v>0</v>
      </c>
      <c r="Q218" s="195">
        <v>0.00931</v>
      </c>
      <c r="R218" s="195">
        <f>Q218*H218</f>
        <v>0.42033719</v>
      </c>
      <c r="S218" s="195">
        <v>0</v>
      </c>
      <c r="T218" s="196">
        <f>S218*H218</f>
        <v>0</v>
      </c>
      <c r="AR218" s="23" t="s">
        <v>294</v>
      </c>
      <c r="AT218" s="23" t="s">
        <v>191</v>
      </c>
      <c r="AU218" s="23" t="s">
        <v>89</v>
      </c>
      <c r="AY218" s="23" t="s">
        <v>137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23" t="s">
        <v>80</v>
      </c>
      <c r="BK218" s="197">
        <f>ROUND(I218*H218,2)</f>
        <v>0</v>
      </c>
      <c r="BL218" s="23" t="s">
        <v>217</v>
      </c>
      <c r="BM218" s="23" t="s">
        <v>463</v>
      </c>
    </row>
    <row r="219" spans="2:51" s="11" customFormat="1" ht="13.5">
      <c r="B219" s="198"/>
      <c r="C219" s="199"/>
      <c r="D219" s="200" t="s">
        <v>146</v>
      </c>
      <c r="E219" s="201" t="s">
        <v>23</v>
      </c>
      <c r="F219" s="202" t="s">
        <v>464</v>
      </c>
      <c r="G219" s="199"/>
      <c r="H219" s="203">
        <v>45.149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146</v>
      </c>
      <c r="AU219" s="209" t="s">
        <v>89</v>
      </c>
      <c r="AV219" s="11" t="s">
        <v>89</v>
      </c>
      <c r="AW219" s="11" t="s">
        <v>38</v>
      </c>
      <c r="AX219" s="11" t="s">
        <v>80</v>
      </c>
      <c r="AY219" s="209" t="s">
        <v>137</v>
      </c>
    </row>
    <row r="220" spans="2:65" s="1" customFormat="1" ht="16.5" customHeight="1">
      <c r="B220" s="40"/>
      <c r="C220" s="221" t="s">
        <v>465</v>
      </c>
      <c r="D220" s="221" t="s">
        <v>191</v>
      </c>
      <c r="E220" s="222" t="s">
        <v>466</v>
      </c>
      <c r="F220" s="223" t="s">
        <v>467</v>
      </c>
      <c r="G220" s="224" t="s">
        <v>142</v>
      </c>
      <c r="H220" s="225">
        <v>60.805</v>
      </c>
      <c r="I220" s="226"/>
      <c r="J220" s="227">
        <f>ROUND(I220*H220,2)</f>
        <v>0</v>
      </c>
      <c r="K220" s="223" t="s">
        <v>23</v>
      </c>
      <c r="L220" s="228"/>
      <c r="M220" s="229" t="s">
        <v>23</v>
      </c>
      <c r="N220" s="230" t="s">
        <v>46</v>
      </c>
      <c r="O220" s="41"/>
      <c r="P220" s="195">
        <f>O220*H220</f>
        <v>0</v>
      </c>
      <c r="Q220" s="195">
        <v>0.0004</v>
      </c>
      <c r="R220" s="195">
        <f>Q220*H220</f>
        <v>0.024322</v>
      </c>
      <c r="S220" s="195">
        <v>0</v>
      </c>
      <c r="T220" s="196">
        <f>S220*H220</f>
        <v>0</v>
      </c>
      <c r="AR220" s="23" t="s">
        <v>294</v>
      </c>
      <c r="AT220" s="23" t="s">
        <v>191</v>
      </c>
      <c r="AU220" s="23" t="s">
        <v>89</v>
      </c>
      <c r="AY220" s="23" t="s">
        <v>137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23" t="s">
        <v>80</v>
      </c>
      <c r="BK220" s="197">
        <f>ROUND(I220*H220,2)</f>
        <v>0</v>
      </c>
      <c r="BL220" s="23" t="s">
        <v>217</v>
      </c>
      <c r="BM220" s="23" t="s">
        <v>468</v>
      </c>
    </row>
    <row r="221" spans="2:65" s="1" customFormat="1" ht="16.5" customHeight="1">
      <c r="B221" s="40"/>
      <c r="C221" s="186" t="s">
        <v>469</v>
      </c>
      <c r="D221" s="186" t="s">
        <v>139</v>
      </c>
      <c r="E221" s="187" t="s">
        <v>470</v>
      </c>
      <c r="F221" s="188" t="s">
        <v>471</v>
      </c>
      <c r="G221" s="189" t="s">
        <v>316</v>
      </c>
      <c r="H221" s="190">
        <v>331.96</v>
      </c>
      <c r="I221" s="191"/>
      <c r="J221" s="192">
        <f>ROUND(I221*H221,2)</f>
        <v>0</v>
      </c>
      <c r="K221" s="188" t="s">
        <v>143</v>
      </c>
      <c r="L221" s="60"/>
      <c r="M221" s="193" t="s">
        <v>23</v>
      </c>
      <c r="N221" s="194" t="s">
        <v>46</v>
      </c>
      <c r="O221" s="4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3" t="s">
        <v>217</v>
      </c>
      <c r="AT221" s="23" t="s">
        <v>139</v>
      </c>
      <c r="AU221" s="23" t="s">
        <v>89</v>
      </c>
      <c r="AY221" s="23" t="s">
        <v>137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3" t="s">
        <v>80</v>
      </c>
      <c r="BK221" s="197">
        <f>ROUND(I221*H221,2)</f>
        <v>0</v>
      </c>
      <c r="BL221" s="23" t="s">
        <v>217</v>
      </c>
      <c r="BM221" s="23" t="s">
        <v>472</v>
      </c>
    </row>
    <row r="222" spans="2:51" s="11" customFormat="1" ht="13.5">
      <c r="B222" s="198"/>
      <c r="C222" s="199"/>
      <c r="D222" s="200" t="s">
        <v>146</v>
      </c>
      <c r="E222" s="201" t="s">
        <v>23</v>
      </c>
      <c r="F222" s="202" t="s">
        <v>473</v>
      </c>
      <c r="G222" s="199"/>
      <c r="H222" s="203">
        <v>115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146</v>
      </c>
      <c r="AU222" s="209" t="s">
        <v>89</v>
      </c>
      <c r="AV222" s="11" t="s">
        <v>89</v>
      </c>
      <c r="AW222" s="11" t="s">
        <v>38</v>
      </c>
      <c r="AX222" s="11" t="s">
        <v>75</v>
      </c>
      <c r="AY222" s="209" t="s">
        <v>137</v>
      </c>
    </row>
    <row r="223" spans="2:51" s="11" customFormat="1" ht="13.5">
      <c r="B223" s="198"/>
      <c r="C223" s="199"/>
      <c r="D223" s="200" t="s">
        <v>146</v>
      </c>
      <c r="E223" s="201" t="s">
        <v>23</v>
      </c>
      <c r="F223" s="202" t="s">
        <v>474</v>
      </c>
      <c r="G223" s="199"/>
      <c r="H223" s="203">
        <v>40.2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146</v>
      </c>
      <c r="AU223" s="209" t="s">
        <v>89</v>
      </c>
      <c r="AV223" s="11" t="s">
        <v>89</v>
      </c>
      <c r="AW223" s="11" t="s">
        <v>38</v>
      </c>
      <c r="AX223" s="11" t="s">
        <v>75</v>
      </c>
      <c r="AY223" s="209" t="s">
        <v>137</v>
      </c>
    </row>
    <row r="224" spans="2:51" s="12" customFormat="1" ht="13.5">
      <c r="B224" s="210"/>
      <c r="C224" s="211"/>
      <c r="D224" s="200" t="s">
        <v>146</v>
      </c>
      <c r="E224" s="212" t="s">
        <v>23</v>
      </c>
      <c r="F224" s="213" t="s">
        <v>165</v>
      </c>
      <c r="G224" s="211"/>
      <c r="H224" s="214">
        <v>155.2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146</v>
      </c>
      <c r="AU224" s="220" t="s">
        <v>89</v>
      </c>
      <c r="AV224" s="12" t="s">
        <v>153</v>
      </c>
      <c r="AW224" s="12" t="s">
        <v>38</v>
      </c>
      <c r="AX224" s="12" t="s">
        <v>75</v>
      </c>
      <c r="AY224" s="220" t="s">
        <v>137</v>
      </c>
    </row>
    <row r="225" spans="2:51" s="11" customFormat="1" ht="13.5">
      <c r="B225" s="198"/>
      <c r="C225" s="199"/>
      <c r="D225" s="200" t="s">
        <v>146</v>
      </c>
      <c r="E225" s="201" t="s">
        <v>23</v>
      </c>
      <c r="F225" s="202" t="s">
        <v>475</v>
      </c>
      <c r="G225" s="199"/>
      <c r="H225" s="203">
        <v>106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146</v>
      </c>
      <c r="AU225" s="209" t="s">
        <v>89</v>
      </c>
      <c r="AV225" s="11" t="s">
        <v>89</v>
      </c>
      <c r="AW225" s="11" t="s">
        <v>38</v>
      </c>
      <c r="AX225" s="11" t="s">
        <v>75</v>
      </c>
      <c r="AY225" s="209" t="s">
        <v>137</v>
      </c>
    </row>
    <row r="226" spans="2:51" s="11" customFormat="1" ht="13.5">
      <c r="B226" s="198"/>
      <c r="C226" s="199"/>
      <c r="D226" s="200" t="s">
        <v>146</v>
      </c>
      <c r="E226" s="201" t="s">
        <v>23</v>
      </c>
      <c r="F226" s="202" t="s">
        <v>476</v>
      </c>
      <c r="G226" s="199"/>
      <c r="H226" s="203">
        <v>40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146</v>
      </c>
      <c r="AU226" s="209" t="s">
        <v>89</v>
      </c>
      <c r="AV226" s="11" t="s">
        <v>89</v>
      </c>
      <c r="AW226" s="11" t="s">
        <v>38</v>
      </c>
      <c r="AX226" s="11" t="s">
        <v>75</v>
      </c>
      <c r="AY226" s="209" t="s">
        <v>137</v>
      </c>
    </row>
    <row r="227" spans="2:51" s="12" customFormat="1" ht="13.5">
      <c r="B227" s="210"/>
      <c r="C227" s="211"/>
      <c r="D227" s="200" t="s">
        <v>146</v>
      </c>
      <c r="E227" s="212" t="s">
        <v>87</v>
      </c>
      <c r="F227" s="213" t="s">
        <v>165</v>
      </c>
      <c r="G227" s="211"/>
      <c r="H227" s="214">
        <v>146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146</v>
      </c>
      <c r="AU227" s="220" t="s">
        <v>89</v>
      </c>
      <c r="AV227" s="12" t="s">
        <v>153</v>
      </c>
      <c r="AW227" s="12" t="s">
        <v>38</v>
      </c>
      <c r="AX227" s="12" t="s">
        <v>75</v>
      </c>
      <c r="AY227" s="220" t="s">
        <v>137</v>
      </c>
    </row>
    <row r="228" spans="2:51" s="11" customFormat="1" ht="13.5">
      <c r="B228" s="198"/>
      <c r="C228" s="199"/>
      <c r="D228" s="200" t="s">
        <v>146</v>
      </c>
      <c r="E228" s="201" t="s">
        <v>23</v>
      </c>
      <c r="F228" s="202" t="s">
        <v>477</v>
      </c>
      <c r="G228" s="199"/>
      <c r="H228" s="203">
        <v>30.76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146</v>
      </c>
      <c r="AU228" s="209" t="s">
        <v>89</v>
      </c>
      <c r="AV228" s="11" t="s">
        <v>89</v>
      </c>
      <c r="AW228" s="11" t="s">
        <v>38</v>
      </c>
      <c r="AX228" s="11" t="s">
        <v>75</v>
      </c>
      <c r="AY228" s="209" t="s">
        <v>137</v>
      </c>
    </row>
    <row r="229" spans="2:51" s="12" customFormat="1" ht="13.5">
      <c r="B229" s="210"/>
      <c r="C229" s="211"/>
      <c r="D229" s="200" t="s">
        <v>146</v>
      </c>
      <c r="E229" s="212" t="s">
        <v>90</v>
      </c>
      <c r="F229" s="213" t="s">
        <v>165</v>
      </c>
      <c r="G229" s="211"/>
      <c r="H229" s="214">
        <v>30.76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146</v>
      </c>
      <c r="AU229" s="220" t="s">
        <v>89</v>
      </c>
      <c r="AV229" s="12" t="s">
        <v>153</v>
      </c>
      <c r="AW229" s="12" t="s">
        <v>38</v>
      </c>
      <c r="AX229" s="12" t="s">
        <v>75</v>
      </c>
      <c r="AY229" s="220" t="s">
        <v>137</v>
      </c>
    </row>
    <row r="230" spans="2:51" s="13" customFormat="1" ht="13.5">
      <c r="B230" s="231"/>
      <c r="C230" s="232"/>
      <c r="D230" s="200" t="s">
        <v>146</v>
      </c>
      <c r="E230" s="233" t="s">
        <v>23</v>
      </c>
      <c r="F230" s="234" t="s">
        <v>216</v>
      </c>
      <c r="G230" s="232"/>
      <c r="H230" s="235">
        <v>331.96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146</v>
      </c>
      <c r="AU230" s="241" t="s">
        <v>89</v>
      </c>
      <c r="AV230" s="13" t="s">
        <v>144</v>
      </c>
      <c r="AW230" s="13" t="s">
        <v>38</v>
      </c>
      <c r="AX230" s="13" t="s">
        <v>80</v>
      </c>
      <c r="AY230" s="241" t="s">
        <v>137</v>
      </c>
    </row>
    <row r="231" spans="2:65" s="1" customFormat="1" ht="16.5" customHeight="1">
      <c r="B231" s="40"/>
      <c r="C231" s="221" t="s">
        <v>478</v>
      </c>
      <c r="D231" s="221" t="s">
        <v>191</v>
      </c>
      <c r="E231" s="222" t="s">
        <v>479</v>
      </c>
      <c r="F231" s="223" t="s">
        <v>480</v>
      </c>
      <c r="G231" s="224" t="s">
        <v>150</v>
      </c>
      <c r="H231" s="225">
        <v>0.813</v>
      </c>
      <c r="I231" s="226"/>
      <c r="J231" s="227">
        <f>ROUND(I231*H231,2)</f>
        <v>0</v>
      </c>
      <c r="K231" s="223" t="s">
        <v>143</v>
      </c>
      <c r="L231" s="228"/>
      <c r="M231" s="229" t="s">
        <v>23</v>
      </c>
      <c r="N231" s="230" t="s">
        <v>46</v>
      </c>
      <c r="O231" s="41"/>
      <c r="P231" s="195">
        <f>O231*H231</f>
        <v>0</v>
      </c>
      <c r="Q231" s="195">
        <v>0.55</v>
      </c>
      <c r="R231" s="195">
        <f>Q231*H231</f>
        <v>0.44715</v>
      </c>
      <c r="S231" s="195">
        <v>0</v>
      </c>
      <c r="T231" s="196">
        <f>S231*H231</f>
        <v>0</v>
      </c>
      <c r="AR231" s="23" t="s">
        <v>294</v>
      </c>
      <c r="AT231" s="23" t="s">
        <v>191</v>
      </c>
      <c r="AU231" s="23" t="s">
        <v>89</v>
      </c>
      <c r="AY231" s="23" t="s">
        <v>137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23" t="s">
        <v>80</v>
      </c>
      <c r="BK231" s="197">
        <f>ROUND(I231*H231,2)</f>
        <v>0</v>
      </c>
      <c r="BL231" s="23" t="s">
        <v>217</v>
      </c>
      <c r="BM231" s="23" t="s">
        <v>481</v>
      </c>
    </row>
    <row r="232" spans="2:51" s="11" customFormat="1" ht="13.5">
      <c r="B232" s="198"/>
      <c r="C232" s="199"/>
      <c r="D232" s="200" t="s">
        <v>146</v>
      </c>
      <c r="E232" s="201" t="s">
        <v>23</v>
      </c>
      <c r="F232" s="202" t="s">
        <v>482</v>
      </c>
      <c r="G232" s="199"/>
      <c r="H232" s="203">
        <v>0.813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146</v>
      </c>
      <c r="AU232" s="209" t="s">
        <v>89</v>
      </c>
      <c r="AV232" s="11" t="s">
        <v>89</v>
      </c>
      <c r="AW232" s="11" t="s">
        <v>38</v>
      </c>
      <c r="AX232" s="11" t="s">
        <v>75</v>
      </c>
      <c r="AY232" s="209" t="s">
        <v>137</v>
      </c>
    </row>
    <row r="233" spans="2:51" s="12" customFormat="1" ht="13.5">
      <c r="B233" s="210"/>
      <c r="C233" s="211"/>
      <c r="D233" s="200" t="s">
        <v>146</v>
      </c>
      <c r="E233" s="212" t="s">
        <v>93</v>
      </c>
      <c r="F233" s="213" t="s">
        <v>165</v>
      </c>
      <c r="G233" s="211"/>
      <c r="H233" s="214">
        <v>0.813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146</v>
      </c>
      <c r="AU233" s="220" t="s">
        <v>89</v>
      </c>
      <c r="AV233" s="12" t="s">
        <v>153</v>
      </c>
      <c r="AW233" s="12" t="s">
        <v>38</v>
      </c>
      <c r="AX233" s="12" t="s">
        <v>80</v>
      </c>
      <c r="AY233" s="220" t="s">
        <v>137</v>
      </c>
    </row>
    <row r="234" spans="2:65" s="1" customFormat="1" ht="25.5" customHeight="1">
      <c r="B234" s="40"/>
      <c r="C234" s="221" t="s">
        <v>483</v>
      </c>
      <c r="D234" s="221" t="s">
        <v>191</v>
      </c>
      <c r="E234" s="222" t="s">
        <v>484</v>
      </c>
      <c r="F234" s="223" t="s">
        <v>485</v>
      </c>
      <c r="G234" s="224" t="s">
        <v>316</v>
      </c>
      <c r="H234" s="225">
        <v>157.68</v>
      </c>
      <c r="I234" s="226"/>
      <c r="J234" s="227">
        <f>ROUND(I234*H234,2)</f>
        <v>0</v>
      </c>
      <c r="K234" s="223" t="s">
        <v>23</v>
      </c>
      <c r="L234" s="228"/>
      <c r="M234" s="229" t="s">
        <v>23</v>
      </c>
      <c r="N234" s="230" t="s">
        <v>46</v>
      </c>
      <c r="O234" s="41"/>
      <c r="P234" s="195">
        <f>O234*H234</f>
        <v>0</v>
      </c>
      <c r="Q234" s="195">
        <v>0.00081</v>
      </c>
      <c r="R234" s="195">
        <f>Q234*H234</f>
        <v>0.1277208</v>
      </c>
      <c r="S234" s="195">
        <v>0</v>
      </c>
      <c r="T234" s="196">
        <f>S234*H234</f>
        <v>0</v>
      </c>
      <c r="AR234" s="23" t="s">
        <v>294</v>
      </c>
      <c r="AT234" s="23" t="s">
        <v>191</v>
      </c>
      <c r="AU234" s="23" t="s">
        <v>89</v>
      </c>
      <c r="AY234" s="23" t="s">
        <v>137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23" t="s">
        <v>80</v>
      </c>
      <c r="BK234" s="197">
        <f>ROUND(I234*H234,2)</f>
        <v>0</v>
      </c>
      <c r="BL234" s="23" t="s">
        <v>217</v>
      </c>
      <c r="BM234" s="23" t="s">
        <v>486</v>
      </c>
    </row>
    <row r="235" spans="2:51" s="11" customFormat="1" ht="13.5">
      <c r="B235" s="198"/>
      <c r="C235" s="199"/>
      <c r="D235" s="200" t="s">
        <v>146</v>
      </c>
      <c r="E235" s="201" t="s">
        <v>23</v>
      </c>
      <c r="F235" s="202" t="s">
        <v>487</v>
      </c>
      <c r="G235" s="199"/>
      <c r="H235" s="203">
        <v>157.68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146</v>
      </c>
      <c r="AU235" s="209" t="s">
        <v>89</v>
      </c>
      <c r="AV235" s="11" t="s">
        <v>89</v>
      </c>
      <c r="AW235" s="11" t="s">
        <v>38</v>
      </c>
      <c r="AX235" s="11" t="s">
        <v>80</v>
      </c>
      <c r="AY235" s="209" t="s">
        <v>137</v>
      </c>
    </row>
    <row r="236" spans="2:65" s="1" customFormat="1" ht="25.5" customHeight="1">
      <c r="B236" s="40"/>
      <c r="C236" s="221" t="s">
        <v>488</v>
      </c>
      <c r="D236" s="221" t="s">
        <v>191</v>
      </c>
      <c r="E236" s="222" t="s">
        <v>489</v>
      </c>
      <c r="F236" s="223" t="s">
        <v>490</v>
      </c>
      <c r="G236" s="224" t="s">
        <v>316</v>
      </c>
      <c r="H236" s="225">
        <v>33.221</v>
      </c>
      <c r="I236" s="226"/>
      <c r="J236" s="227">
        <f>ROUND(I236*H236,2)</f>
        <v>0</v>
      </c>
      <c r="K236" s="223" t="s">
        <v>23</v>
      </c>
      <c r="L236" s="228"/>
      <c r="M236" s="229" t="s">
        <v>23</v>
      </c>
      <c r="N236" s="230" t="s">
        <v>46</v>
      </c>
      <c r="O236" s="41"/>
      <c r="P236" s="195">
        <f>O236*H236</f>
        <v>0</v>
      </c>
      <c r="Q236" s="195">
        <v>0.00081</v>
      </c>
      <c r="R236" s="195">
        <f>Q236*H236</f>
        <v>0.026909009999999997</v>
      </c>
      <c r="S236" s="195">
        <v>0</v>
      </c>
      <c r="T236" s="196">
        <f>S236*H236</f>
        <v>0</v>
      </c>
      <c r="AR236" s="23" t="s">
        <v>294</v>
      </c>
      <c r="AT236" s="23" t="s">
        <v>191</v>
      </c>
      <c r="AU236" s="23" t="s">
        <v>89</v>
      </c>
      <c r="AY236" s="23" t="s">
        <v>137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23" t="s">
        <v>80</v>
      </c>
      <c r="BK236" s="197">
        <f>ROUND(I236*H236,2)</f>
        <v>0</v>
      </c>
      <c r="BL236" s="23" t="s">
        <v>217</v>
      </c>
      <c r="BM236" s="23" t="s">
        <v>491</v>
      </c>
    </row>
    <row r="237" spans="2:51" s="11" customFormat="1" ht="13.5">
      <c r="B237" s="198"/>
      <c r="C237" s="199"/>
      <c r="D237" s="200" t="s">
        <v>146</v>
      </c>
      <c r="E237" s="201" t="s">
        <v>23</v>
      </c>
      <c r="F237" s="202" t="s">
        <v>492</v>
      </c>
      <c r="G237" s="199"/>
      <c r="H237" s="203">
        <v>33.221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146</v>
      </c>
      <c r="AU237" s="209" t="s">
        <v>89</v>
      </c>
      <c r="AV237" s="11" t="s">
        <v>89</v>
      </c>
      <c r="AW237" s="11" t="s">
        <v>38</v>
      </c>
      <c r="AX237" s="11" t="s">
        <v>80</v>
      </c>
      <c r="AY237" s="209" t="s">
        <v>137</v>
      </c>
    </row>
    <row r="238" spans="2:65" s="1" customFormat="1" ht="38.25" customHeight="1">
      <c r="B238" s="40"/>
      <c r="C238" s="186" t="s">
        <v>493</v>
      </c>
      <c r="D238" s="186" t="s">
        <v>139</v>
      </c>
      <c r="E238" s="187" t="s">
        <v>494</v>
      </c>
      <c r="F238" s="188" t="s">
        <v>495</v>
      </c>
      <c r="G238" s="189" t="s">
        <v>277</v>
      </c>
      <c r="H238" s="190">
        <v>544</v>
      </c>
      <c r="I238" s="191"/>
      <c r="J238" s="192">
        <f>ROUND(I238*H238,2)</f>
        <v>0</v>
      </c>
      <c r="K238" s="188" t="s">
        <v>23</v>
      </c>
      <c r="L238" s="60"/>
      <c r="M238" s="193" t="s">
        <v>23</v>
      </c>
      <c r="N238" s="194" t="s">
        <v>46</v>
      </c>
      <c r="O238" s="41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AR238" s="23" t="s">
        <v>217</v>
      </c>
      <c r="AT238" s="23" t="s">
        <v>139</v>
      </c>
      <c r="AU238" s="23" t="s">
        <v>89</v>
      </c>
      <c r="AY238" s="23" t="s">
        <v>137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23" t="s">
        <v>80</v>
      </c>
      <c r="BK238" s="197">
        <f>ROUND(I238*H238,2)</f>
        <v>0</v>
      </c>
      <c r="BL238" s="23" t="s">
        <v>217</v>
      </c>
      <c r="BM238" s="23" t="s">
        <v>496</v>
      </c>
    </row>
    <row r="239" spans="2:51" s="11" customFormat="1" ht="13.5">
      <c r="B239" s="198"/>
      <c r="C239" s="199"/>
      <c r="D239" s="200" t="s">
        <v>146</v>
      </c>
      <c r="E239" s="201" t="s">
        <v>23</v>
      </c>
      <c r="F239" s="202" t="s">
        <v>497</v>
      </c>
      <c r="G239" s="199"/>
      <c r="H239" s="203">
        <v>460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146</v>
      </c>
      <c r="AU239" s="209" t="s">
        <v>89</v>
      </c>
      <c r="AV239" s="11" t="s">
        <v>89</v>
      </c>
      <c r="AW239" s="11" t="s">
        <v>38</v>
      </c>
      <c r="AX239" s="11" t="s">
        <v>75</v>
      </c>
      <c r="AY239" s="209" t="s">
        <v>137</v>
      </c>
    </row>
    <row r="240" spans="2:51" s="11" customFormat="1" ht="13.5">
      <c r="B240" s="198"/>
      <c r="C240" s="199"/>
      <c r="D240" s="200" t="s">
        <v>146</v>
      </c>
      <c r="E240" s="201" t="s">
        <v>23</v>
      </c>
      <c r="F240" s="202" t="s">
        <v>498</v>
      </c>
      <c r="G240" s="199"/>
      <c r="H240" s="203">
        <v>84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146</v>
      </c>
      <c r="AU240" s="209" t="s">
        <v>89</v>
      </c>
      <c r="AV240" s="11" t="s">
        <v>89</v>
      </c>
      <c r="AW240" s="11" t="s">
        <v>38</v>
      </c>
      <c r="AX240" s="11" t="s">
        <v>75</v>
      </c>
      <c r="AY240" s="209" t="s">
        <v>137</v>
      </c>
    </row>
    <row r="241" spans="2:51" s="12" customFormat="1" ht="13.5">
      <c r="B241" s="210"/>
      <c r="C241" s="211"/>
      <c r="D241" s="200" t="s">
        <v>146</v>
      </c>
      <c r="E241" s="212" t="s">
        <v>23</v>
      </c>
      <c r="F241" s="213" t="s">
        <v>165</v>
      </c>
      <c r="G241" s="211"/>
      <c r="H241" s="214">
        <v>544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146</v>
      </c>
      <c r="AU241" s="220" t="s">
        <v>89</v>
      </c>
      <c r="AV241" s="12" t="s">
        <v>153</v>
      </c>
      <c r="AW241" s="12" t="s">
        <v>38</v>
      </c>
      <c r="AX241" s="12" t="s">
        <v>80</v>
      </c>
      <c r="AY241" s="220" t="s">
        <v>137</v>
      </c>
    </row>
    <row r="242" spans="2:65" s="1" customFormat="1" ht="16.5" customHeight="1">
      <c r="B242" s="40"/>
      <c r="C242" s="221" t="s">
        <v>499</v>
      </c>
      <c r="D242" s="221" t="s">
        <v>191</v>
      </c>
      <c r="E242" s="222" t="s">
        <v>500</v>
      </c>
      <c r="F242" s="223" t="s">
        <v>501</v>
      </c>
      <c r="G242" s="224" t="s">
        <v>502</v>
      </c>
      <c r="H242" s="225">
        <v>4</v>
      </c>
      <c r="I242" s="226"/>
      <c r="J242" s="227">
        <f>ROUND(I242*H242,2)</f>
        <v>0</v>
      </c>
      <c r="K242" s="223" t="s">
        <v>23</v>
      </c>
      <c r="L242" s="228"/>
      <c r="M242" s="229" t="s">
        <v>23</v>
      </c>
      <c r="N242" s="230" t="s">
        <v>46</v>
      </c>
      <c r="O242" s="41"/>
      <c r="P242" s="195">
        <f>O242*H242</f>
        <v>0</v>
      </c>
      <c r="Q242" s="195">
        <v>0.0004</v>
      </c>
      <c r="R242" s="195">
        <f>Q242*H242</f>
        <v>0.0016</v>
      </c>
      <c r="S242" s="195">
        <v>0</v>
      </c>
      <c r="T242" s="196">
        <f>S242*H242</f>
        <v>0</v>
      </c>
      <c r="AR242" s="23" t="s">
        <v>294</v>
      </c>
      <c r="AT242" s="23" t="s">
        <v>191</v>
      </c>
      <c r="AU242" s="23" t="s">
        <v>89</v>
      </c>
      <c r="AY242" s="23" t="s">
        <v>137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3" t="s">
        <v>80</v>
      </c>
      <c r="BK242" s="197">
        <f>ROUND(I242*H242,2)</f>
        <v>0</v>
      </c>
      <c r="BL242" s="23" t="s">
        <v>217</v>
      </c>
      <c r="BM242" s="23" t="s">
        <v>503</v>
      </c>
    </row>
    <row r="243" spans="2:65" s="1" customFormat="1" ht="16.5" customHeight="1">
      <c r="B243" s="40"/>
      <c r="C243" s="186" t="s">
        <v>504</v>
      </c>
      <c r="D243" s="186" t="s">
        <v>139</v>
      </c>
      <c r="E243" s="187" t="s">
        <v>505</v>
      </c>
      <c r="F243" s="188" t="s">
        <v>506</v>
      </c>
      <c r="G243" s="189" t="s">
        <v>277</v>
      </c>
      <c r="H243" s="190">
        <v>3</v>
      </c>
      <c r="I243" s="191"/>
      <c r="J243" s="192">
        <f>ROUND(I243*H243,2)</f>
        <v>0</v>
      </c>
      <c r="K243" s="188" t="s">
        <v>23</v>
      </c>
      <c r="L243" s="60"/>
      <c r="M243" s="193" t="s">
        <v>23</v>
      </c>
      <c r="N243" s="194" t="s">
        <v>46</v>
      </c>
      <c r="O243" s="4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AR243" s="23" t="s">
        <v>217</v>
      </c>
      <c r="AT243" s="23" t="s">
        <v>139</v>
      </c>
      <c r="AU243" s="23" t="s">
        <v>89</v>
      </c>
      <c r="AY243" s="23" t="s">
        <v>137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23" t="s">
        <v>80</v>
      </c>
      <c r="BK243" s="197">
        <f>ROUND(I243*H243,2)</f>
        <v>0</v>
      </c>
      <c r="BL243" s="23" t="s">
        <v>217</v>
      </c>
      <c r="BM243" s="23" t="s">
        <v>507</v>
      </c>
    </row>
    <row r="244" spans="2:65" s="1" customFormat="1" ht="38.25" customHeight="1">
      <c r="B244" s="40"/>
      <c r="C244" s="186" t="s">
        <v>508</v>
      </c>
      <c r="D244" s="186" t="s">
        <v>139</v>
      </c>
      <c r="E244" s="187" t="s">
        <v>509</v>
      </c>
      <c r="F244" s="188" t="s">
        <v>510</v>
      </c>
      <c r="G244" s="189" t="s">
        <v>284</v>
      </c>
      <c r="H244" s="190">
        <v>1.43</v>
      </c>
      <c r="I244" s="191"/>
      <c r="J244" s="192">
        <f>ROUND(I244*H244,2)</f>
        <v>0</v>
      </c>
      <c r="K244" s="188" t="s">
        <v>143</v>
      </c>
      <c r="L244" s="60"/>
      <c r="M244" s="193" t="s">
        <v>23</v>
      </c>
      <c r="N244" s="194" t="s">
        <v>46</v>
      </c>
      <c r="O244" s="41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AR244" s="23" t="s">
        <v>217</v>
      </c>
      <c r="AT244" s="23" t="s">
        <v>139</v>
      </c>
      <c r="AU244" s="23" t="s">
        <v>89</v>
      </c>
      <c r="AY244" s="23" t="s">
        <v>137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23" t="s">
        <v>80</v>
      </c>
      <c r="BK244" s="197">
        <f>ROUND(I244*H244,2)</f>
        <v>0</v>
      </c>
      <c r="BL244" s="23" t="s">
        <v>217</v>
      </c>
      <c r="BM244" s="23" t="s">
        <v>511</v>
      </c>
    </row>
    <row r="245" spans="2:63" s="10" customFormat="1" ht="29.25" customHeight="1">
      <c r="B245" s="170"/>
      <c r="C245" s="171"/>
      <c r="D245" s="172" t="s">
        <v>74</v>
      </c>
      <c r="E245" s="184" t="s">
        <v>512</v>
      </c>
      <c r="F245" s="184" t="s">
        <v>513</v>
      </c>
      <c r="G245" s="171"/>
      <c r="H245" s="171"/>
      <c r="I245" s="174"/>
      <c r="J245" s="185">
        <f>BK245</f>
        <v>0</v>
      </c>
      <c r="K245" s="171"/>
      <c r="L245" s="176"/>
      <c r="M245" s="177"/>
      <c r="N245" s="178"/>
      <c r="O245" s="178"/>
      <c r="P245" s="179">
        <f>SUM(P246:P247)</f>
        <v>0</v>
      </c>
      <c r="Q245" s="178"/>
      <c r="R245" s="179">
        <f>SUM(R246:R247)</f>
        <v>5E-05</v>
      </c>
      <c r="S245" s="178"/>
      <c r="T245" s="180">
        <f>SUM(T246:T247)</f>
        <v>0.1</v>
      </c>
      <c r="AR245" s="181" t="s">
        <v>89</v>
      </c>
      <c r="AT245" s="182" t="s">
        <v>74</v>
      </c>
      <c r="AU245" s="182" t="s">
        <v>80</v>
      </c>
      <c r="AY245" s="181" t="s">
        <v>137</v>
      </c>
      <c r="BK245" s="183">
        <f>SUM(BK246:BK247)</f>
        <v>0</v>
      </c>
    </row>
    <row r="246" spans="2:65" s="1" customFormat="1" ht="16.5" customHeight="1">
      <c r="B246" s="40"/>
      <c r="C246" s="186" t="s">
        <v>514</v>
      </c>
      <c r="D246" s="186" t="s">
        <v>139</v>
      </c>
      <c r="E246" s="187" t="s">
        <v>515</v>
      </c>
      <c r="F246" s="188" t="s">
        <v>516</v>
      </c>
      <c r="G246" s="189" t="s">
        <v>277</v>
      </c>
      <c r="H246" s="190">
        <v>5</v>
      </c>
      <c r="I246" s="191"/>
      <c r="J246" s="192">
        <f>ROUND(I246*H246,2)</f>
        <v>0</v>
      </c>
      <c r="K246" s="188" t="s">
        <v>23</v>
      </c>
      <c r="L246" s="60"/>
      <c r="M246" s="193" t="s">
        <v>23</v>
      </c>
      <c r="N246" s="194" t="s">
        <v>46</v>
      </c>
      <c r="O246" s="41"/>
      <c r="P246" s="195">
        <f>O246*H246</f>
        <v>0</v>
      </c>
      <c r="Q246" s="195">
        <v>0</v>
      </c>
      <c r="R246" s="195">
        <f>Q246*H246</f>
        <v>0</v>
      </c>
      <c r="S246" s="195">
        <v>0.02</v>
      </c>
      <c r="T246" s="196">
        <f>S246*H246</f>
        <v>0.1</v>
      </c>
      <c r="AR246" s="23" t="s">
        <v>217</v>
      </c>
      <c r="AT246" s="23" t="s">
        <v>139</v>
      </c>
      <c r="AU246" s="23" t="s">
        <v>89</v>
      </c>
      <c r="AY246" s="23" t="s">
        <v>137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23" t="s">
        <v>80</v>
      </c>
      <c r="BK246" s="197">
        <f>ROUND(I246*H246,2)</f>
        <v>0</v>
      </c>
      <c r="BL246" s="23" t="s">
        <v>217</v>
      </c>
      <c r="BM246" s="23" t="s">
        <v>517</v>
      </c>
    </row>
    <row r="247" spans="2:65" s="1" customFormat="1" ht="25.5" customHeight="1">
      <c r="B247" s="40"/>
      <c r="C247" s="186" t="s">
        <v>518</v>
      </c>
      <c r="D247" s="186" t="s">
        <v>139</v>
      </c>
      <c r="E247" s="187" t="s">
        <v>519</v>
      </c>
      <c r="F247" s="188" t="s">
        <v>520</v>
      </c>
      <c r="G247" s="189" t="s">
        <v>277</v>
      </c>
      <c r="H247" s="190">
        <v>5</v>
      </c>
      <c r="I247" s="191"/>
      <c r="J247" s="192">
        <f>ROUND(I247*H247,2)</f>
        <v>0</v>
      </c>
      <c r="K247" s="188" t="s">
        <v>23</v>
      </c>
      <c r="L247" s="60"/>
      <c r="M247" s="193" t="s">
        <v>23</v>
      </c>
      <c r="N247" s="194" t="s">
        <v>46</v>
      </c>
      <c r="O247" s="41"/>
      <c r="P247" s="195">
        <f>O247*H247</f>
        <v>0</v>
      </c>
      <c r="Q247" s="195">
        <v>1E-05</v>
      </c>
      <c r="R247" s="195">
        <f>Q247*H247</f>
        <v>5E-05</v>
      </c>
      <c r="S247" s="195">
        <v>0</v>
      </c>
      <c r="T247" s="196">
        <f>S247*H247</f>
        <v>0</v>
      </c>
      <c r="AR247" s="23" t="s">
        <v>217</v>
      </c>
      <c r="AT247" s="23" t="s">
        <v>139</v>
      </c>
      <c r="AU247" s="23" t="s">
        <v>89</v>
      </c>
      <c r="AY247" s="23" t="s">
        <v>137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23" t="s">
        <v>80</v>
      </c>
      <c r="BK247" s="197">
        <f>ROUND(I247*H247,2)</f>
        <v>0</v>
      </c>
      <c r="BL247" s="23" t="s">
        <v>217</v>
      </c>
      <c r="BM247" s="23" t="s">
        <v>521</v>
      </c>
    </row>
    <row r="248" spans="2:63" s="10" customFormat="1" ht="29.25" customHeight="1">
      <c r="B248" s="170"/>
      <c r="C248" s="171"/>
      <c r="D248" s="172" t="s">
        <v>74</v>
      </c>
      <c r="E248" s="184" t="s">
        <v>522</v>
      </c>
      <c r="F248" s="184" t="s">
        <v>523</v>
      </c>
      <c r="G248" s="171"/>
      <c r="H248" s="171"/>
      <c r="I248" s="174"/>
      <c r="J248" s="185">
        <f>BK248</f>
        <v>0</v>
      </c>
      <c r="K248" s="171"/>
      <c r="L248" s="176"/>
      <c r="M248" s="177"/>
      <c r="N248" s="178"/>
      <c r="O248" s="178"/>
      <c r="P248" s="179">
        <f>SUM(P249:P251)</f>
        <v>0</v>
      </c>
      <c r="Q248" s="178"/>
      <c r="R248" s="179">
        <f>SUM(R249:R251)</f>
        <v>0.017291400000000002</v>
      </c>
      <c r="S248" s="178"/>
      <c r="T248" s="180">
        <f>SUM(T249:T251)</f>
        <v>0</v>
      </c>
      <c r="AR248" s="181" t="s">
        <v>89</v>
      </c>
      <c r="AT248" s="182" t="s">
        <v>74</v>
      </c>
      <c r="AU248" s="182" t="s">
        <v>80</v>
      </c>
      <c r="AY248" s="181" t="s">
        <v>137</v>
      </c>
      <c r="BK248" s="183">
        <f>SUM(BK249:BK251)</f>
        <v>0</v>
      </c>
    </row>
    <row r="249" spans="2:65" s="1" customFormat="1" ht="16.5" customHeight="1">
      <c r="B249" s="40"/>
      <c r="C249" s="186" t="s">
        <v>524</v>
      </c>
      <c r="D249" s="186" t="s">
        <v>139</v>
      </c>
      <c r="E249" s="187" t="s">
        <v>525</v>
      </c>
      <c r="F249" s="188" t="s">
        <v>526</v>
      </c>
      <c r="G249" s="189" t="s">
        <v>277</v>
      </c>
      <c r="H249" s="190">
        <v>3</v>
      </c>
      <c r="I249" s="191"/>
      <c r="J249" s="192">
        <f>ROUND(I249*H249,2)</f>
        <v>0</v>
      </c>
      <c r="K249" s="188" t="s">
        <v>23</v>
      </c>
      <c r="L249" s="60"/>
      <c r="M249" s="193" t="s">
        <v>23</v>
      </c>
      <c r="N249" s="194" t="s">
        <v>46</v>
      </c>
      <c r="O249" s="4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AR249" s="23" t="s">
        <v>217</v>
      </c>
      <c r="AT249" s="23" t="s">
        <v>139</v>
      </c>
      <c r="AU249" s="23" t="s">
        <v>89</v>
      </c>
      <c r="AY249" s="23" t="s">
        <v>137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23" t="s">
        <v>80</v>
      </c>
      <c r="BK249" s="197">
        <f>ROUND(I249*H249,2)</f>
        <v>0</v>
      </c>
      <c r="BL249" s="23" t="s">
        <v>217</v>
      </c>
      <c r="BM249" s="23" t="s">
        <v>527</v>
      </c>
    </row>
    <row r="250" spans="2:65" s="1" customFormat="1" ht="25.5" customHeight="1">
      <c r="B250" s="40"/>
      <c r="C250" s="186" t="s">
        <v>528</v>
      </c>
      <c r="D250" s="186" t="s">
        <v>139</v>
      </c>
      <c r="E250" s="187" t="s">
        <v>529</v>
      </c>
      <c r="F250" s="188" t="s">
        <v>530</v>
      </c>
      <c r="G250" s="189" t="s">
        <v>142</v>
      </c>
      <c r="H250" s="190">
        <v>18.795</v>
      </c>
      <c r="I250" s="191"/>
      <c r="J250" s="192">
        <f>ROUND(I250*H250,2)</f>
        <v>0</v>
      </c>
      <c r="K250" s="188" t="s">
        <v>143</v>
      </c>
      <c r="L250" s="60"/>
      <c r="M250" s="193" t="s">
        <v>23</v>
      </c>
      <c r="N250" s="194" t="s">
        <v>46</v>
      </c>
      <c r="O250" s="41"/>
      <c r="P250" s="195">
        <f>O250*H250</f>
        <v>0</v>
      </c>
      <c r="Q250" s="195">
        <v>0.0002</v>
      </c>
      <c r="R250" s="195">
        <f>Q250*H250</f>
        <v>0.0037590000000000006</v>
      </c>
      <c r="S250" s="195">
        <v>0</v>
      </c>
      <c r="T250" s="196">
        <f>S250*H250</f>
        <v>0</v>
      </c>
      <c r="AR250" s="23" t="s">
        <v>217</v>
      </c>
      <c r="AT250" s="23" t="s">
        <v>139</v>
      </c>
      <c r="AU250" s="23" t="s">
        <v>89</v>
      </c>
      <c r="AY250" s="23" t="s">
        <v>137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23" t="s">
        <v>80</v>
      </c>
      <c r="BK250" s="197">
        <f>ROUND(I250*H250,2)</f>
        <v>0</v>
      </c>
      <c r="BL250" s="23" t="s">
        <v>217</v>
      </c>
      <c r="BM250" s="23" t="s">
        <v>531</v>
      </c>
    </row>
    <row r="251" spans="2:65" s="1" customFormat="1" ht="25.5" customHeight="1">
      <c r="B251" s="40"/>
      <c r="C251" s="186" t="s">
        <v>532</v>
      </c>
      <c r="D251" s="186" t="s">
        <v>139</v>
      </c>
      <c r="E251" s="187" t="s">
        <v>533</v>
      </c>
      <c r="F251" s="188" t="s">
        <v>534</v>
      </c>
      <c r="G251" s="189" t="s">
        <v>142</v>
      </c>
      <c r="H251" s="190">
        <v>18.795</v>
      </c>
      <c r="I251" s="191"/>
      <c r="J251" s="192">
        <f>ROUND(I251*H251,2)</f>
        <v>0</v>
      </c>
      <c r="K251" s="188" t="s">
        <v>143</v>
      </c>
      <c r="L251" s="60"/>
      <c r="M251" s="193" t="s">
        <v>23</v>
      </c>
      <c r="N251" s="194" t="s">
        <v>46</v>
      </c>
      <c r="O251" s="41"/>
      <c r="P251" s="195">
        <f>O251*H251</f>
        <v>0</v>
      </c>
      <c r="Q251" s="195">
        <v>0.00072</v>
      </c>
      <c r="R251" s="195">
        <f>Q251*H251</f>
        <v>0.013532400000000002</v>
      </c>
      <c r="S251" s="195">
        <v>0</v>
      </c>
      <c r="T251" s="196">
        <f>S251*H251</f>
        <v>0</v>
      </c>
      <c r="AR251" s="23" t="s">
        <v>217</v>
      </c>
      <c r="AT251" s="23" t="s">
        <v>139</v>
      </c>
      <c r="AU251" s="23" t="s">
        <v>89</v>
      </c>
      <c r="AY251" s="23" t="s">
        <v>137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23" t="s">
        <v>80</v>
      </c>
      <c r="BK251" s="197">
        <f>ROUND(I251*H251,2)</f>
        <v>0</v>
      </c>
      <c r="BL251" s="23" t="s">
        <v>217</v>
      </c>
      <c r="BM251" s="23" t="s">
        <v>535</v>
      </c>
    </row>
    <row r="252" spans="2:63" s="10" customFormat="1" ht="36.75" customHeight="1">
      <c r="B252" s="170"/>
      <c r="C252" s="171"/>
      <c r="D252" s="172" t="s">
        <v>74</v>
      </c>
      <c r="E252" s="173" t="s">
        <v>536</v>
      </c>
      <c r="F252" s="173" t="s">
        <v>537</v>
      </c>
      <c r="G252" s="171"/>
      <c r="H252" s="171"/>
      <c r="I252" s="174"/>
      <c r="J252" s="175">
        <f>BK252</f>
        <v>0</v>
      </c>
      <c r="K252" s="171"/>
      <c r="L252" s="176"/>
      <c r="M252" s="177"/>
      <c r="N252" s="178"/>
      <c r="O252" s="178"/>
      <c r="P252" s="179">
        <f>P253+P255</f>
        <v>0</v>
      </c>
      <c r="Q252" s="178"/>
      <c r="R252" s="179">
        <f>R253+R255</f>
        <v>0</v>
      </c>
      <c r="S252" s="178"/>
      <c r="T252" s="180">
        <f>T253+T255</f>
        <v>0</v>
      </c>
      <c r="AR252" s="181" t="s">
        <v>160</v>
      </c>
      <c r="AT252" s="182" t="s">
        <v>74</v>
      </c>
      <c r="AU252" s="182" t="s">
        <v>75</v>
      </c>
      <c r="AY252" s="181" t="s">
        <v>137</v>
      </c>
      <c r="BK252" s="183">
        <f>BK253+BK255</f>
        <v>0</v>
      </c>
    </row>
    <row r="253" spans="2:63" s="10" customFormat="1" ht="19.5" customHeight="1">
      <c r="B253" s="170"/>
      <c r="C253" s="171"/>
      <c r="D253" s="172" t="s">
        <v>74</v>
      </c>
      <c r="E253" s="184" t="s">
        <v>538</v>
      </c>
      <c r="F253" s="184" t="s">
        <v>539</v>
      </c>
      <c r="G253" s="171"/>
      <c r="H253" s="171"/>
      <c r="I253" s="174"/>
      <c r="J253" s="185">
        <f>BK253</f>
        <v>0</v>
      </c>
      <c r="K253" s="171"/>
      <c r="L253" s="176"/>
      <c r="M253" s="177"/>
      <c r="N253" s="178"/>
      <c r="O253" s="178"/>
      <c r="P253" s="179">
        <f>P254</f>
        <v>0</v>
      </c>
      <c r="Q253" s="178"/>
      <c r="R253" s="179">
        <f>R254</f>
        <v>0</v>
      </c>
      <c r="S253" s="178"/>
      <c r="T253" s="180">
        <f>T254</f>
        <v>0</v>
      </c>
      <c r="AR253" s="181" t="s">
        <v>160</v>
      </c>
      <c r="AT253" s="182" t="s">
        <v>74</v>
      </c>
      <c r="AU253" s="182" t="s">
        <v>80</v>
      </c>
      <c r="AY253" s="181" t="s">
        <v>137</v>
      </c>
      <c r="BK253" s="183">
        <f>BK254</f>
        <v>0</v>
      </c>
    </row>
    <row r="254" spans="2:65" s="1" customFormat="1" ht="16.5" customHeight="1">
      <c r="B254" s="40"/>
      <c r="C254" s="186" t="s">
        <v>540</v>
      </c>
      <c r="D254" s="186" t="s">
        <v>139</v>
      </c>
      <c r="E254" s="187" t="s">
        <v>541</v>
      </c>
      <c r="F254" s="188" t="s">
        <v>542</v>
      </c>
      <c r="G254" s="189" t="s">
        <v>543</v>
      </c>
      <c r="H254" s="190">
        <v>1</v>
      </c>
      <c r="I254" s="191"/>
      <c r="J254" s="192">
        <f>ROUND(I254*H254,2)</f>
        <v>0</v>
      </c>
      <c r="K254" s="188" t="s">
        <v>23</v>
      </c>
      <c r="L254" s="60"/>
      <c r="M254" s="193" t="s">
        <v>23</v>
      </c>
      <c r="N254" s="194" t="s">
        <v>46</v>
      </c>
      <c r="O254" s="4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AR254" s="23" t="s">
        <v>544</v>
      </c>
      <c r="AT254" s="23" t="s">
        <v>139</v>
      </c>
      <c r="AU254" s="23" t="s">
        <v>89</v>
      </c>
      <c r="AY254" s="23" t="s">
        <v>137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23" t="s">
        <v>80</v>
      </c>
      <c r="BK254" s="197">
        <f>ROUND(I254*H254,2)</f>
        <v>0</v>
      </c>
      <c r="BL254" s="23" t="s">
        <v>544</v>
      </c>
      <c r="BM254" s="23" t="s">
        <v>545</v>
      </c>
    </row>
    <row r="255" spans="2:63" s="10" customFormat="1" ht="29.25" customHeight="1">
      <c r="B255" s="170"/>
      <c r="C255" s="171"/>
      <c r="D255" s="172" t="s">
        <v>74</v>
      </c>
      <c r="E255" s="184" t="s">
        <v>546</v>
      </c>
      <c r="F255" s="184" t="s">
        <v>547</v>
      </c>
      <c r="G255" s="171"/>
      <c r="H255" s="171"/>
      <c r="I255" s="174"/>
      <c r="J255" s="185">
        <f>BK255</f>
        <v>0</v>
      </c>
      <c r="K255" s="171"/>
      <c r="L255" s="176"/>
      <c r="M255" s="177"/>
      <c r="N255" s="178"/>
      <c r="O255" s="178"/>
      <c r="P255" s="179">
        <f>SUM(P256:P257)</f>
        <v>0</v>
      </c>
      <c r="Q255" s="178"/>
      <c r="R255" s="179">
        <f>SUM(R256:R257)</f>
        <v>0</v>
      </c>
      <c r="S255" s="178"/>
      <c r="T255" s="180">
        <f>SUM(T256:T257)</f>
        <v>0</v>
      </c>
      <c r="AR255" s="181" t="s">
        <v>160</v>
      </c>
      <c r="AT255" s="182" t="s">
        <v>74</v>
      </c>
      <c r="AU255" s="182" t="s">
        <v>80</v>
      </c>
      <c r="AY255" s="181" t="s">
        <v>137</v>
      </c>
      <c r="BK255" s="183">
        <f>SUM(BK256:BK257)</f>
        <v>0</v>
      </c>
    </row>
    <row r="256" spans="2:65" s="1" customFormat="1" ht="16.5" customHeight="1">
      <c r="B256" s="40"/>
      <c r="C256" s="186" t="s">
        <v>548</v>
      </c>
      <c r="D256" s="186" t="s">
        <v>139</v>
      </c>
      <c r="E256" s="187" t="s">
        <v>549</v>
      </c>
      <c r="F256" s="188" t="s">
        <v>550</v>
      </c>
      <c r="G256" s="189" t="s">
        <v>543</v>
      </c>
      <c r="H256" s="190">
        <v>1</v>
      </c>
      <c r="I256" s="191"/>
      <c r="J256" s="192">
        <f>ROUND(I256*H256,2)</f>
        <v>0</v>
      </c>
      <c r="K256" s="188" t="s">
        <v>23</v>
      </c>
      <c r="L256" s="60"/>
      <c r="M256" s="193" t="s">
        <v>23</v>
      </c>
      <c r="N256" s="194" t="s">
        <v>46</v>
      </c>
      <c r="O256" s="4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AR256" s="23" t="s">
        <v>544</v>
      </c>
      <c r="AT256" s="23" t="s">
        <v>139</v>
      </c>
      <c r="AU256" s="23" t="s">
        <v>89</v>
      </c>
      <c r="AY256" s="23" t="s">
        <v>137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23" t="s">
        <v>80</v>
      </c>
      <c r="BK256" s="197">
        <f>ROUND(I256*H256,2)</f>
        <v>0</v>
      </c>
      <c r="BL256" s="23" t="s">
        <v>544</v>
      </c>
      <c r="BM256" s="23" t="s">
        <v>551</v>
      </c>
    </row>
    <row r="257" spans="2:65" s="1" customFormat="1" ht="25.5" customHeight="1">
      <c r="B257" s="40"/>
      <c r="C257" s="186" t="s">
        <v>552</v>
      </c>
      <c r="D257" s="186" t="s">
        <v>139</v>
      </c>
      <c r="E257" s="187" t="s">
        <v>553</v>
      </c>
      <c r="F257" s="188" t="s">
        <v>554</v>
      </c>
      <c r="G257" s="189" t="s">
        <v>543</v>
      </c>
      <c r="H257" s="190">
        <v>1</v>
      </c>
      <c r="I257" s="191"/>
      <c r="J257" s="192">
        <f>ROUND(I257*H257,2)</f>
        <v>0</v>
      </c>
      <c r="K257" s="188" t="s">
        <v>23</v>
      </c>
      <c r="L257" s="60"/>
      <c r="M257" s="193" t="s">
        <v>23</v>
      </c>
      <c r="N257" s="242" t="s">
        <v>46</v>
      </c>
      <c r="O257" s="243"/>
      <c r="P257" s="244">
        <f>O257*H257</f>
        <v>0</v>
      </c>
      <c r="Q257" s="244">
        <v>0</v>
      </c>
      <c r="R257" s="244">
        <f>Q257*H257</f>
        <v>0</v>
      </c>
      <c r="S257" s="244">
        <v>0</v>
      </c>
      <c r="T257" s="245">
        <f>S257*H257</f>
        <v>0</v>
      </c>
      <c r="AR257" s="23" t="s">
        <v>544</v>
      </c>
      <c r="AT257" s="23" t="s">
        <v>139</v>
      </c>
      <c r="AU257" s="23" t="s">
        <v>89</v>
      </c>
      <c r="AY257" s="23" t="s">
        <v>137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23" t="s">
        <v>80</v>
      </c>
      <c r="BK257" s="197">
        <f>ROUND(I257*H257,2)</f>
        <v>0</v>
      </c>
      <c r="BL257" s="23" t="s">
        <v>544</v>
      </c>
      <c r="BM257" s="23" t="s">
        <v>555</v>
      </c>
    </row>
    <row r="258" spans="2:12" s="1" customFormat="1" ht="6.75" customHeight="1">
      <c r="B258" s="55"/>
      <c r="C258" s="56"/>
      <c r="D258" s="56"/>
      <c r="E258" s="56"/>
      <c r="F258" s="56"/>
      <c r="G258" s="56"/>
      <c r="H258" s="56"/>
      <c r="I258" s="133"/>
      <c r="J258" s="56"/>
      <c r="K258" s="56"/>
      <c r="L258" s="60"/>
    </row>
  </sheetData>
  <sheetProtection sheet="1" objects="1" scenarios="1" formatColumns="0" formatRows="0" autoFilter="0"/>
  <autoFilter ref="C88:K257"/>
  <mergeCells count="7">
    <mergeCell ref="E43:H43"/>
    <mergeCell ref="J47:J48"/>
    <mergeCell ref="E81:H81"/>
    <mergeCell ref="G1:H1"/>
    <mergeCell ref="L2:V2"/>
    <mergeCell ref="E7:H7"/>
    <mergeCell ref="E22:H22"/>
  </mergeCells>
  <hyperlinks>
    <hyperlink ref="F1:G1" location="C2" display="1) Krycí list soupisu"/>
    <hyperlink ref="G1:H1" location="C50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64" t="s">
        <v>556</v>
      </c>
      <c r="D3" s="364"/>
      <c r="E3" s="364"/>
      <c r="F3" s="364"/>
      <c r="G3" s="364"/>
      <c r="H3" s="364"/>
      <c r="I3" s="364"/>
      <c r="J3" s="364"/>
      <c r="K3" s="251"/>
    </row>
    <row r="4" spans="2:11" ht="25.5" customHeight="1">
      <c r="B4" s="252"/>
      <c r="C4" s="365" t="s">
        <v>557</v>
      </c>
      <c r="D4" s="365"/>
      <c r="E4" s="365"/>
      <c r="F4" s="365"/>
      <c r="G4" s="365"/>
      <c r="H4" s="365"/>
      <c r="I4" s="365"/>
      <c r="J4" s="365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63" t="s">
        <v>558</v>
      </c>
      <c r="D6" s="363"/>
      <c r="E6" s="363"/>
      <c r="F6" s="363"/>
      <c r="G6" s="363"/>
      <c r="H6" s="363"/>
      <c r="I6" s="363"/>
      <c r="J6" s="363"/>
      <c r="K6" s="253"/>
    </row>
    <row r="7" spans="2:11" ht="15" customHeight="1">
      <c r="B7" s="256"/>
      <c r="C7" s="363" t="s">
        <v>559</v>
      </c>
      <c r="D7" s="363"/>
      <c r="E7" s="363"/>
      <c r="F7" s="363"/>
      <c r="G7" s="363"/>
      <c r="H7" s="363"/>
      <c r="I7" s="363"/>
      <c r="J7" s="363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63" t="s">
        <v>560</v>
      </c>
      <c r="D9" s="363"/>
      <c r="E9" s="363"/>
      <c r="F9" s="363"/>
      <c r="G9" s="363"/>
      <c r="H9" s="363"/>
      <c r="I9" s="363"/>
      <c r="J9" s="363"/>
      <c r="K9" s="253"/>
    </row>
    <row r="10" spans="2:11" ht="15" customHeight="1">
      <c r="B10" s="256"/>
      <c r="C10" s="255"/>
      <c r="D10" s="363" t="s">
        <v>561</v>
      </c>
      <c r="E10" s="363"/>
      <c r="F10" s="363"/>
      <c r="G10" s="363"/>
      <c r="H10" s="363"/>
      <c r="I10" s="363"/>
      <c r="J10" s="363"/>
      <c r="K10" s="253"/>
    </row>
    <row r="11" spans="2:11" ht="15" customHeight="1">
      <c r="B11" s="256"/>
      <c r="C11" s="257"/>
      <c r="D11" s="363" t="s">
        <v>562</v>
      </c>
      <c r="E11" s="363"/>
      <c r="F11" s="363"/>
      <c r="G11" s="363"/>
      <c r="H11" s="363"/>
      <c r="I11" s="363"/>
      <c r="J11" s="363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63" t="s">
        <v>563</v>
      </c>
      <c r="E13" s="363"/>
      <c r="F13" s="363"/>
      <c r="G13" s="363"/>
      <c r="H13" s="363"/>
      <c r="I13" s="363"/>
      <c r="J13" s="363"/>
      <c r="K13" s="253"/>
    </row>
    <row r="14" spans="2:11" ht="15" customHeight="1">
      <c r="B14" s="256"/>
      <c r="C14" s="257"/>
      <c r="D14" s="363" t="s">
        <v>564</v>
      </c>
      <c r="E14" s="363"/>
      <c r="F14" s="363"/>
      <c r="G14" s="363"/>
      <c r="H14" s="363"/>
      <c r="I14" s="363"/>
      <c r="J14" s="363"/>
      <c r="K14" s="253"/>
    </row>
    <row r="15" spans="2:11" ht="15" customHeight="1">
      <c r="B15" s="256"/>
      <c r="C15" s="257"/>
      <c r="D15" s="363" t="s">
        <v>565</v>
      </c>
      <c r="E15" s="363"/>
      <c r="F15" s="363"/>
      <c r="G15" s="363"/>
      <c r="H15" s="363"/>
      <c r="I15" s="363"/>
      <c r="J15" s="363"/>
      <c r="K15" s="253"/>
    </row>
    <row r="16" spans="2:11" ht="15" customHeight="1">
      <c r="B16" s="256"/>
      <c r="C16" s="257"/>
      <c r="D16" s="257"/>
      <c r="E16" s="258" t="s">
        <v>79</v>
      </c>
      <c r="F16" s="363" t="s">
        <v>566</v>
      </c>
      <c r="G16" s="363"/>
      <c r="H16" s="363"/>
      <c r="I16" s="363"/>
      <c r="J16" s="363"/>
      <c r="K16" s="253"/>
    </row>
    <row r="17" spans="2:11" ht="15" customHeight="1">
      <c r="B17" s="256"/>
      <c r="C17" s="257"/>
      <c r="D17" s="257"/>
      <c r="E17" s="258" t="s">
        <v>567</v>
      </c>
      <c r="F17" s="363" t="s">
        <v>568</v>
      </c>
      <c r="G17" s="363"/>
      <c r="H17" s="363"/>
      <c r="I17" s="363"/>
      <c r="J17" s="363"/>
      <c r="K17" s="253"/>
    </row>
    <row r="18" spans="2:11" ht="15" customHeight="1">
      <c r="B18" s="256"/>
      <c r="C18" s="257"/>
      <c r="D18" s="257"/>
      <c r="E18" s="258" t="s">
        <v>569</v>
      </c>
      <c r="F18" s="363" t="s">
        <v>570</v>
      </c>
      <c r="G18" s="363"/>
      <c r="H18" s="363"/>
      <c r="I18" s="363"/>
      <c r="J18" s="363"/>
      <c r="K18" s="253"/>
    </row>
    <row r="19" spans="2:11" ht="15" customHeight="1">
      <c r="B19" s="256"/>
      <c r="C19" s="257"/>
      <c r="D19" s="257"/>
      <c r="E19" s="258" t="s">
        <v>571</v>
      </c>
      <c r="F19" s="363" t="s">
        <v>572</v>
      </c>
      <c r="G19" s="363"/>
      <c r="H19" s="363"/>
      <c r="I19" s="363"/>
      <c r="J19" s="363"/>
      <c r="K19" s="253"/>
    </row>
    <row r="20" spans="2:11" ht="15" customHeight="1">
      <c r="B20" s="256"/>
      <c r="C20" s="257"/>
      <c r="D20" s="257"/>
      <c r="E20" s="258" t="s">
        <v>573</v>
      </c>
      <c r="F20" s="363" t="s">
        <v>574</v>
      </c>
      <c r="G20" s="363"/>
      <c r="H20" s="363"/>
      <c r="I20" s="363"/>
      <c r="J20" s="363"/>
      <c r="K20" s="253"/>
    </row>
    <row r="21" spans="2:11" ht="15" customHeight="1">
      <c r="B21" s="256"/>
      <c r="C21" s="257"/>
      <c r="D21" s="257"/>
      <c r="E21" s="258" t="s">
        <v>575</v>
      </c>
      <c r="F21" s="363" t="s">
        <v>576</v>
      </c>
      <c r="G21" s="363"/>
      <c r="H21" s="363"/>
      <c r="I21" s="363"/>
      <c r="J21" s="363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63" t="s">
        <v>577</v>
      </c>
      <c r="D23" s="363"/>
      <c r="E23" s="363"/>
      <c r="F23" s="363"/>
      <c r="G23" s="363"/>
      <c r="H23" s="363"/>
      <c r="I23" s="363"/>
      <c r="J23" s="363"/>
      <c r="K23" s="253"/>
    </row>
    <row r="24" spans="2:11" ht="15" customHeight="1">
      <c r="B24" s="256"/>
      <c r="C24" s="363" t="s">
        <v>578</v>
      </c>
      <c r="D24" s="363"/>
      <c r="E24" s="363"/>
      <c r="F24" s="363"/>
      <c r="G24" s="363"/>
      <c r="H24" s="363"/>
      <c r="I24" s="363"/>
      <c r="J24" s="363"/>
      <c r="K24" s="253"/>
    </row>
    <row r="25" spans="2:11" ht="15" customHeight="1">
      <c r="B25" s="256"/>
      <c r="C25" s="255"/>
      <c r="D25" s="363" t="s">
        <v>579</v>
      </c>
      <c r="E25" s="363"/>
      <c r="F25" s="363"/>
      <c r="G25" s="363"/>
      <c r="H25" s="363"/>
      <c r="I25" s="363"/>
      <c r="J25" s="363"/>
      <c r="K25" s="253"/>
    </row>
    <row r="26" spans="2:11" ht="15" customHeight="1">
      <c r="B26" s="256"/>
      <c r="C26" s="257"/>
      <c r="D26" s="363" t="s">
        <v>580</v>
      </c>
      <c r="E26" s="363"/>
      <c r="F26" s="363"/>
      <c r="G26" s="363"/>
      <c r="H26" s="363"/>
      <c r="I26" s="363"/>
      <c r="J26" s="363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63" t="s">
        <v>581</v>
      </c>
      <c r="E28" s="363"/>
      <c r="F28" s="363"/>
      <c r="G28" s="363"/>
      <c r="H28" s="363"/>
      <c r="I28" s="363"/>
      <c r="J28" s="363"/>
      <c r="K28" s="253"/>
    </row>
    <row r="29" spans="2:11" ht="15" customHeight="1">
      <c r="B29" s="256"/>
      <c r="C29" s="257"/>
      <c r="D29" s="363" t="s">
        <v>582</v>
      </c>
      <c r="E29" s="363"/>
      <c r="F29" s="363"/>
      <c r="G29" s="363"/>
      <c r="H29" s="363"/>
      <c r="I29" s="363"/>
      <c r="J29" s="363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63" t="s">
        <v>583</v>
      </c>
      <c r="E31" s="363"/>
      <c r="F31" s="363"/>
      <c r="G31" s="363"/>
      <c r="H31" s="363"/>
      <c r="I31" s="363"/>
      <c r="J31" s="363"/>
      <c r="K31" s="253"/>
    </row>
    <row r="32" spans="2:11" ht="15" customHeight="1">
      <c r="B32" s="256"/>
      <c r="C32" s="257"/>
      <c r="D32" s="363" t="s">
        <v>584</v>
      </c>
      <c r="E32" s="363"/>
      <c r="F32" s="363"/>
      <c r="G32" s="363"/>
      <c r="H32" s="363"/>
      <c r="I32" s="363"/>
      <c r="J32" s="363"/>
      <c r="K32" s="253"/>
    </row>
    <row r="33" spans="2:11" ht="15" customHeight="1">
      <c r="B33" s="256"/>
      <c r="C33" s="257"/>
      <c r="D33" s="363" t="s">
        <v>585</v>
      </c>
      <c r="E33" s="363"/>
      <c r="F33" s="363"/>
      <c r="G33" s="363"/>
      <c r="H33" s="363"/>
      <c r="I33" s="363"/>
      <c r="J33" s="363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63" t="s">
        <v>586</v>
      </c>
      <c r="H34" s="363"/>
      <c r="I34" s="363"/>
      <c r="J34" s="363"/>
      <c r="K34" s="253"/>
    </row>
    <row r="35" spans="2:11" ht="30.75" customHeight="1">
      <c r="B35" s="256"/>
      <c r="C35" s="257"/>
      <c r="D35" s="255"/>
      <c r="E35" s="259" t="s">
        <v>587</v>
      </c>
      <c r="F35" s="255"/>
      <c r="G35" s="363" t="s">
        <v>588</v>
      </c>
      <c r="H35" s="363"/>
      <c r="I35" s="363"/>
      <c r="J35" s="363"/>
      <c r="K35" s="253"/>
    </row>
    <row r="36" spans="2:11" ht="15" customHeight="1">
      <c r="B36" s="256"/>
      <c r="C36" s="257"/>
      <c r="D36" s="255"/>
      <c r="E36" s="259" t="s">
        <v>56</v>
      </c>
      <c r="F36" s="255"/>
      <c r="G36" s="363" t="s">
        <v>589</v>
      </c>
      <c r="H36" s="363"/>
      <c r="I36" s="363"/>
      <c r="J36" s="363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63" t="s">
        <v>590</v>
      </c>
      <c r="H37" s="363"/>
      <c r="I37" s="363"/>
      <c r="J37" s="363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63" t="s">
        <v>591</v>
      </c>
      <c r="H38" s="363"/>
      <c r="I38" s="363"/>
      <c r="J38" s="363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63" t="s">
        <v>592</v>
      </c>
      <c r="H39" s="363"/>
      <c r="I39" s="363"/>
      <c r="J39" s="363"/>
      <c r="K39" s="253"/>
    </row>
    <row r="40" spans="2:11" ht="15" customHeight="1">
      <c r="B40" s="256"/>
      <c r="C40" s="257"/>
      <c r="D40" s="255"/>
      <c r="E40" s="259" t="s">
        <v>593</v>
      </c>
      <c r="F40" s="255"/>
      <c r="G40" s="363" t="s">
        <v>594</v>
      </c>
      <c r="H40" s="363"/>
      <c r="I40" s="363"/>
      <c r="J40" s="363"/>
      <c r="K40" s="253"/>
    </row>
    <row r="41" spans="2:11" ht="15" customHeight="1">
      <c r="B41" s="256"/>
      <c r="C41" s="257"/>
      <c r="D41" s="255"/>
      <c r="E41" s="259"/>
      <c r="F41" s="255"/>
      <c r="G41" s="363" t="s">
        <v>595</v>
      </c>
      <c r="H41" s="363"/>
      <c r="I41" s="363"/>
      <c r="J41" s="363"/>
      <c r="K41" s="253"/>
    </row>
    <row r="42" spans="2:11" ht="15" customHeight="1">
      <c r="B42" s="256"/>
      <c r="C42" s="257"/>
      <c r="D42" s="255"/>
      <c r="E42" s="259" t="s">
        <v>596</v>
      </c>
      <c r="F42" s="255"/>
      <c r="G42" s="363" t="s">
        <v>597</v>
      </c>
      <c r="H42" s="363"/>
      <c r="I42" s="363"/>
      <c r="J42" s="363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63" t="s">
        <v>598</v>
      </c>
      <c r="H43" s="363"/>
      <c r="I43" s="363"/>
      <c r="J43" s="363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63" t="s">
        <v>599</v>
      </c>
      <c r="E45" s="363"/>
      <c r="F45" s="363"/>
      <c r="G45" s="363"/>
      <c r="H45" s="363"/>
      <c r="I45" s="363"/>
      <c r="J45" s="363"/>
      <c r="K45" s="253"/>
    </row>
    <row r="46" spans="2:11" ht="15" customHeight="1">
      <c r="B46" s="256"/>
      <c r="C46" s="257"/>
      <c r="D46" s="257"/>
      <c r="E46" s="363" t="s">
        <v>600</v>
      </c>
      <c r="F46" s="363"/>
      <c r="G46" s="363"/>
      <c r="H46" s="363"/>
      <c r="I46" s="363"/>
      <c r="J46" s="363"/>
      <c r="K46" s="253"/>
    </row>
    <row r="47" spans="2:11" ht="15" customHeight="1">
      <c r="B47" s="256"/>
      <c r="C47" s="257"/>
      <c r="D47" s="257"/>
      <c r="E47" s="363" t="s">
        <v>601</v>
      </c>
      <c r="F47" s="363"/>
      <c r="G47" s="363"/>
      <c r="H47" s="363"/>
      <c r="I47" s="363"/>
      <c r="J47" s="363"/>
      <c r="K47" s="253"/>
    </row>
    <row r="48" spans="2:11" ht="15" customHeight="1">
      <c r="B48" s="256"/>
      <c r="C48" s="257"/>
      <c r="D48" s="257"/>
      <c r="E48" s="363" t="s">
        <v>602</v>
      </c>
      <c r="F48" s="363"/>
      <c r="G48" s="363"/>
      <c r="H48" s="363"/>
      <c r="I48" s="363"/>
      <c r="J48" s="363"/>
      <c r="K48" s="253"/>
    </row>
    <row r="49" spans="2:11" ht="15" customHeight="1">
      <c r="B49" s="256"/>
      <c r="C49" s="257"/>
      <c r="D49" s="363" t="s">
        <v>603</v>
      </c>
      <c r="E49" s="363"/>
      <c r="F49" s="363"/>
      <c r="G49" s="363"/>
      <c r="H49" s="363"/>
      <c r="I49" s="363"/>
      <c r="J49" s="363"/>
      <c r="K49" s="253"/>
    </row>
    <row r="50" spans="2:11" ht="25.5" customHeight="1">
      <c r="B50" s="252"/>
      <c r="C50" s="365" t="s">
        <v>604</v>
      </c>
      <c r="D50" s="365"/>
      <c r="E50" s="365"/>
      <c r="F50" s="365"/>
      <c r="G50" s="365"/>
      <c r="H50" s="365"/>
      <c r="I50" s="365"/>
      <c r="J50" s="365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63" t="s">
        <v>605</v>
      </c>
      <c r="D52" s="363"/>
      <c r="E52" s="363"/>
      <c r="F52" s="363"/>
      <c r="G52" s="363"/>
      <c r="H52" s="363"/>
      <c r="I52" s="363"/>
      <c r="J52" s="363"/>
      <c r="K52" s="253"/>
    </row>
    <row r="53" spans="2:11" ht="15" customHeight="1">
      <c r="B53" s="252"/>
      <c r="C53" s="363" t="s">
        <v>606</v>
      </c>
      <c r="D53" s="363"/>
      <c r="E53" s="363"/>
      <c r="F53" s="363"/>
      <c r="G53" s="363"/>
      <c r="H53" s="363"/>
      <c r="I53" s="363"/>
      <c r="J53" s="363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63" t="s">
        <v>607</v>
      </c>
      <c r="D55" s="363"/>
      <c r="E55" s="363"/>
      <c r="F55" s="363"/>
      <c r="G55" s="363"/>
      <c r="H55" s="363"/>
      <c r="I55" s="363"/>
      <c r="J55" s="363"/>
      <c r="K55" s="253"/>
    </row>
    <row r="56" spans="2:11" ht="15" customHeight="1">
      <c r="B56" s="252"/>
      <c r="C56" s="257"/>
      <c r="D56" s="363" t="s">
        <v>608</v>
      </c>
      <c r="E56" s="363"/>
      <c r="F56" s="363"/>
      <c r="G56" s="363"/>
      <c r="H56" s="363"/>
      <c r="I56" s="363"/>
      <c r="J56" s="363"/>
      <c r="K56" s="253"/>
    </row>
    <row r="57" spans="2:11" ht="15" customHeight="1">
      <c r="B57" s="252"/>
      <c r="C57" s="257"/>
      <c r="D57" s="363" t="s">
        <v>609</v>
      </c>
      <c r="E57" s="363"/>
      <c r="F57" s="363"/>
      <c r="G57" s="363"/>
      <c r="H57" s="363"/>
      <c r="I57" s="363"/>
      <c r="J57" s="363"/>
      <c r="K57" s="253"/>
    </row>
    <row r="58" spans="2:11" ht="15" customHeight="1">
      <c r="B58" s="252"/>
      <c r="C58" s="257"/>
      <c r="D58" s="363" t="s">
        <v>610</v>
      </c>
      <c r="E58" s="363"/>
      <c r="F58" s="363"/>
      <c r="G58" s="363"/>
      <c r="H58" s="363"/>
      <c r="I58" s="363"/>
      <c r="J58" s="363"/>
      <c r="K58" s="253"/>
    </row>
    <row r="59" spans="2:11" ht="15" customHeight="1">
      <c r="B59" s="252"/>
      <c r="C59" s="257"/>
      <c r="D59" s="363" t="s">
        <v>611</v>
      </c>
      <c r="E59" s="363"/>
      <c r="F59" s="363"/>
      <c r="G59" s="363"/>
      <c r="H59" s="363"/>
      <c r="I59" s="363"/>
      <c r="J59" s="363"/>
      <c r="K59" s="253"/>
    </row>
    <row r="60" spans="2:11" ht="15" customHeight="1">
      <c r="B60" s="252"/>
      <c r="C60" s="257"/>
      <c r="D60" s="367" t="s">
        <v>612</v>
      </c>
      <c r="E60" s="367"/>
      <c r="F60" s="367"/>
      <c r="G60" s="367"/>
      <c r="H60" s="367"/>
      <c r="I60" s="367"/>
      <c r="J60" s="367"/>
      <c r="K60" s="253"/>
    </row>
    <row r="61" spans="2:11" ht="15" customHeight="1">
      <c r="B61" s="252"/>
      <c r="C61" s="257"/>
      <c r="D61" s="363" t="s">
        <v>613</v>
      </c>
      <c r="E61" s="363"/>
      <c r="F61" s="363"/>
      <c r="G61" s="363"/>
      <c r="H61" s="363"/>
      <c r="I61" s="363"/>
      <c r="J61" s="363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63" t="s">
        <v>614</v>
      </c>
      <c r="E63" s="363"/>
      <c r="F63" s="363"/>
      <c r="G63" s="363"/>
      <c r="H63" s="363"/>
      <c r="I63" s="363"/>
      <c r="J63" s="363"/>
      <c r="K63" s="253"/>
    </row>
    <row r="64" spans="2:11" ht="15" customHeight="1">
      <c r="B64" s="252"/>
      <c r="C64" s="257"/>
      <c r="D64" s="367" t="s">
        <v>615</v>
      </c>
      <c r="E64" s="367"/>
      <c r="F64" s="367"/>
      <c r="G64" s="367"/>
      <c r="H64" s="367"/>
      <c r="I64" s="367"/>
      <c r="J64" s="367"/>
      <c r="K64" s="253"/>
    </row>
    <row r="65" spans="2:11" ht="15" customHeight="1">
      <c r="B65" s="252"/>
      <c r="C65" s="257"/>
      <c r="D65" s="363" t="s">
        <v>616</v>
      </c>
      <c r="E65" s="363"/>
      <c r="F65" s="363"/>
      <c r="G65" s="363"/>
      <c r="H65" s="363"/>
      <c r="I65" s="363"/>
      <c r="J65" s="363"/>
      <c r="K65" s="253"/>
    </row>
    <row r="66" spans="2:11" ht="15" customHeight="1">
      <c r="B66" s="252"/>
      <c r="C66" s="257"/>
      <c r="D66" s="363" t="s">
        <v>617</v>
      </c>
      <c r="E66" s="363"/>
      <c r="F66" s="363"/>
      <c r="G66" s="363"/>
      <c r="H66" s="363"/>
      <c r="I66" s="363"/>
      <c r="J66" s="363"/>
      <c r="K66" s="253"/>
    </row>
    <row r="67" spans="2:11" ht="15" customHeight="1">
      <c r="B67" s="252"/>
      <c r="C67" s="257"/>
      <c r="D67" s="363" t="s">
        <v>618</v>
      </c>
      <c r="E67" s="363"/>
      <c r="F67" s="363"/>
      <c r="G67" s="363"/>
      <c r="H67" s="363"/>
      <c r="I67" s="363"/>
      <c r="J67" s="363"/>
      <c r="K67" s="253"/>
    </row>
    <row r="68" spans="2:11" ht="15" customHeight="1">
      <c r="B68" s="252"/>
      <c r="C68" s="257"/>
      <c r="D68" s="363" t="s">
        <v>619</v>
      </c>
      <c r="E68" s="363"/>
      <c r="F68" s="363"/>
      <c r="G68" s="363"/>
      <c r="H68" s="363"/>
      <c r="I68" s="363"/>
      <c r="J68" s="363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68" t="s">
        <v>86</v>
      </c>
      <c r="D73" s="368"/>
      <c r="E73" s="368"/>
      <c r="F73" s="368"/>
      <c r="G73" s="368"/>
      <c r="H73" s="368"/>
      <c r="I73" s="368"/>
      <c r="J73" s="368"/>
      <c r="K73" s="270"/>
    </row>
    <row r="74" spans="2:11" ht="17.25" customHeight="1">
      <c r="B74" s="269"/>
      <c r="C74" s="271" t="s">
        <v>620</v>
      </c>
      <c r="D74" s="271"/>
      <c r="E74" s="271"/>
      <c r="F74" s="271" t="s">
        <v>621</v>
      </c>
      <c r="G74" s="272"/>
      <c r="H74" s="271" t="s">
        <v>123</v>
      </c>
      <c r="I74" s="271" t="s">
        <v>60</v>
      </c>
      <c r="J74" s="271" t="s">
        <v>622</v>
      </c>
      <c r="K74" s="270"/>
    </row>
    <row r="75" spans="2:11" ht="17.25" customHeight="1">
      <c r="B75" s="269"/>
      <c r="C75" s="273" t="s">
        <v>623</v>
      </c>
      <c r="D75" s="273"/>
      <c r="E75" s="273"/>
      <c r="F75" s="274" t="s">
        <v>624</v>
      </c>
      <c r="G75" s="275"/>
      <c r="H75" s="273"/>
      <c r="I75" s="273"/>
      <c r="J75" s="273" t="s">
        <v>625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56</v>
      </c>
      <c r="D77" s="276"/>
      <c r="E77" s="276"/>
      <c r="F77" s="278" t="s">
        <v>626</v>
      </c>
      <c r="G77" s="277"/>
      <c r="H77" s="259" t="s">
        <v>627</v>
      </c>
      <c r="I77" s="259" t="s">
        <v>628</v>
      </c>
      <c r="J77" s="259">
        <v>20</v>
      </c>
      <c r="K77" s="270"/>
    </row>
    <row r="78" spans="2:11" ht="15" customHeight="1">
      <c r="B78" s="269"/>
      <c r="C78" s="259" t="s">
        <v>629</v>
      </c>
      <c r="D78" s="259"/>
      <c r="E78" s="259"/>
      <c r="F78" s="278" t="s">
        <v>626</v>
      </c>
      <c r="G78" s="277"/>
      <c r="H78" s="259" t="s">
        <v>630</v>
      </c>
      <c r="I78" s="259" t="s">
        <v>628</v>
      </c>
      <c r="J78" s="259">
        <v>120</v>
      </c>
      <c r="K78" s="270"/>
    </row>
    <row r="79" spans="2:11" ht="15" customHeight="1">
      <c r="B79" s="279"/>
      <c r="C79" s="259" t="s">
        <v>631</v>
      </c>
      <c r="D79" s="259"/>
      <c r="E79" s="259"/>
      <c r="F79" s="278" t="s">
        <v>632</v>
      </c>
      <c r="G79" s="277"/>
      <c r="H79" s="259" t="s">
        <v>633</v>
      </c>
      <c r="I79" s="259" t="s">
        <v>628</v>
      </c>
      <c r="J79" s="259">
        <v>50</v>
      </c>
      <c r="K79" s="270"/>
    </row>
    <row r="80" spans="2:11" ht="15" customHeight="1">
      <c r="B80" s="279"/>
      <c r="C80" s="259" t="s">
        <v>634</v>
      </c>
      <c r="D80" s="259"/>
      <c r="E80" s="259"/>
      <c r="F80" s="278" t="s">
        <v>626</v>
      </c>
      <c r="G80" s="277"/>
      <c r="H80" s="259" t="s">
        <v>635</v>
      </c>
      <c r="I80" s="259" t="s">
        <v>636</v>
      </c>
      <c r="J80" s="259"/>
      <c r="K80" s="270"/>
    </row>
    <row r="81" spans="2:11" ht="15" customHeight="1">
      <c r="B81" s="279"/>
      <c r="C81" s="280" t="s">
        <v>637</v>
      </c>
      <c r="D81" s="280"/>
      <c r="E81" s="280"/>
      <c r="F81" s="281" t="s">
        <v>632</v>
      </c>
      <c r="G81" s="280"/>
      <c r="H81" s="280" t="s">
        <v>638</v>
      </c>
      <c r="I81" s="280" t="s">
        <v>628</v>
      </c>
      <c r="J81" s="280">
        <v>15</v>
      </c>
      <c r="K81" s="270"/>
    </row>
    <row r="82" spans="2:11" ht="15" customHeight="1">
      <c r="B82" s="279"/>
      <c r="C82" s="280" t="s">
        <v>639</v>
      </c>
      <c r="D82" s="280"/>
      <c r="E82" s="280"/>
      <c r="F82" s="281" t="s">
        <v>632</v>
      </c>
      <c r="G82" s="280"/>
      <c r="H82" s="280" t="s">
        <v>640</v>
      </c>
      <c r="I82" s="280" t="s">
        <v>628</v>
      </c>
      <c r="J82" s="280">
        <v>15</v>
      </c>
      <c r="K82" s="270"/>
    </row>
    <row r="83" spans="2:11" ht="15" customHeight="1">
      <c r="B83" s="279"/>
      <c r="C83" s="280" t="s">
        <v>641</v>
      </c>
      <c r="D83" s="280"/>
      <c r="E83" s="280"/>
      <c r="F83" s="281" t="s">
        <v>632</v>
      </c>
      <c r="G83" s="280"/>
      <c r="H83" s="280" t="s">
        <v>642</v>
      </c>
      <c r="I83" s="280" t="s">
        <v>628</v>
      </c>
      <c r="J83" s="280">
        <v>20</v>
      </c>
      <c r="K83" s="270"/>
    </row>
    <row r="84" spans="2:11" ht="15" customHeight="1">
      <c r="B84" s="279"/>
      <c r="C84" s="280" t="s">
        <v>643</v>
      </c>
      <c r="D84" s="280"/>
      <c r="E84" s="280"/>
      <c r="F84" s="281" t="s">
        <v>632</v>
      </c>
      <c r="G84" s="280"/>
      <c r="H84" s="280" t="s">
        <v>644</v>
      </c>
      <c r="I84" s="280" t="s">
        <v>628</v>
      </c>
      <c r="J84" s="280">
        <v>20</v>
      </c>
      <c r="K84" s="270"/>
    </row>
    <row r="85" spans="2:11" ht="15" customHeight="1">
      <c r="B85" s="279"/>
      <c r="C85" s="259" t="s">
        <v>645</v>
      </c>
      <c r="D85" s="259"/>
      <c r="E85" s="259"/>
      <c r="F85" s="278" t="s">
        <v>632</v>
      </c>
      <c r="G85" s="277"/>
      <c r="H85" s="259" t="s">
        <v>646</v>
      </c>
      <c r="I85" s="259" t="s">
        <v>628</v>
      </c>
      <c r="J85" s="259">
        <v>50</v>
      </c>
      <c r="K85" s="270"/>
    </row>
    <row r="86" spans="2:11" ht="15" customHeight="1">
      <c r="B86" s="279"/>
      <c r="C86" s="259" t="s">
        <v>647</v>
      </c>
      <c r="D86" s="259"/>
      <c r="E86" s="259"/>
      <c r="F86" s="278" t="s">
        <v>632</v>
      </c>
      <c r="G86" s="277"/>
      <c r="H86" s="259" t="s">
        <v>648</v>
      </c>
      <c r="I86" s="259" t="s">
        <v>628</v>
      </c>
      <c r="J86" s="259">
        <v>20</v>
      </c>
      <c r="K86" s="270"/>
    </row>
    <row r="87" spans="2:11" ht="15" customHeight="1">
      <c r="B87" s="279"/>
      <c r="C87" s="259" t="s">
        <v>649</v>
      </c>
      <c r="D87" s="259"/>
      <c r="E87" s="259"/>
      <c r="F87" s="278" t="s">
        <v>632</v>
      </c>
      <c r="G87" s="277"/>
      <c r="H87" s="259" t="s">
        <v>650</v>
      </c>
      <c r="I87" s="259" t="s">
        <v>628</v>
      </c>
      <c r="J87" s="259">
        <v>20</v>
      </c>
      <c r="K87" s="270"/>
    </row>
    <row r="88" spans="2:11" ht="15" customHeight="1">
      <c r="B88" s="279"/>
      <c r="C88" s="259" t="s">
        <v>651</v>
      </c>
      <c r="D88" s="259"/>
      <c r="E88" s="259"/>
      <c r="F88" s="278" t="s">
        <v>632</v>
      </c>
      <c r="G88" s="277"/>
      <c r="H88" s="259" t="s">
        <v>652</v>
      </c>
      <c r="I88" s="259" t="s">
        <v>628</v>
      </c>
      <c r="J88" s="259">
        <v>50</v>
      </c>
      <c r="K88" s="270"/>
    </row>
    <row r="89" spans="2:11" ht="15" customHeight="1">
      <c r="B89" s="279"/>
      <c r="C89" s="259" t="s">
        <v>653</v>
      </c>
      <c r="D89" s="259"/>
      <c r="E89" s="259"/>
      <c r="F89" s="278" t="s">
        <v>632</v>
      </c>
      <c r="G89" s="277"/>
      <c r="H89" s="259" t="s">
        <v>653</v>
      </c>
      <c r="I89" s="259" t="s">
        <v>628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632</v>
      </c>
      <c r="G90" s="277"/>
      <c r="H90" s="259" t="s">
        <v>654</v>
      </c>
      <c r="I90" s="259" t="s">
        <v>628</v>
      </c>
      <c r="J90" s="259">
        <v>255</v>
      </c>
      <c r="K90" s="270"/>
    </row>
    <row r="91" spans="2:11" ht="15" customHeight="1">
      <c r="B91" s="279"/>
      <c r="C91" s="259" t="s">
        <v>655</v>
      </c>
      <c r="D91" s="259"/>
      <c r="E91" s="259"/>
      <c r="F91" s="278" t="s">
        <v>626</v>
      </c>
      <c r="G91" s="277"/>
      <c r="H91" s="259" t="s">
        <v>656</v>
      </c>
      <c r="I91" s="259" t="s">
        <v>657</v>
      </c>
      <c r="J91" s="259"/>
      <c r="K91" s="270"/>
    </row>
    <row r="92" spans="2:11" ht="15" customHeight="1">
      <c r="B92" s="279"/>
      <c r="C92" s="259" t="s">
        <v>658</v>
      </c>
      <c r="D92" s="259"/>
      <c r="E92" s="259"/>
      <c r="F92" s="278" t="s">
        <v>626</v>
      </c>
      <c r="G92" s="277"/>
      <c r="H92" s="259" t="s">
        <v>659</v>
      </c>
      <c r="I92" s="259" t="s">
        <v>660</v>
      </c>
      <c r="J92" s="259"/>
      <c r="K92" s="270"/>
    </row>
    <row r="93" spans="2:11" ht="15" customHeight="1">
      <c r="B93" s="279"/>
      <c r="C93" s="259" t="s">
        <v>661</v>
      </c>
      <c r="D93" s="259"/>
      <c r="E93" s="259"/>
      <c r="F93" s="278" t="s">
        <v>626</v>
      </c>
      <c r="G93" s="277"/>
      <c r="H93" s="259" t="s">
        <v>661</v>
      </c>
      <c r="I93" s="259" t="s">
        <v>660</v>
      </c>
      <c r="J93" s="259"/>
      <c r="K93" s="270"/>
    </row>
    <row r="94" spans="2:11" ht="15" customHeight="1">
      <c r="B94" s="279"/>
      <c r="C94" s="259" t="s">
        <v>41</v>
      </c>
      <c r="D94" s="259"/>
      <c r="E94" s="259"/>
      <c r="F94" s="278" t="s">
        <v>626</v>
      </c>
      <c r="G94" s="277"/>
      <c r="H94" s="259" t="s">
        <v>662</v>
      </c>
      <c r="I94" s="259" t="s">
        <v>660</v>
      </c>
      <c r="J94" s="259"/>
      <c r="K94" s="270"/>
    </row>
    <row r="95" spans="2:11" ht="15" customHeight="1">
      <c r="B95" s="279"/>
      <c r="C95" s="259" t="s">
        <v>51</v>
      </c>
      <c r="D95" s="259"/>
      <c r="E95" s="259"/>
      <c r="F95" s="278" t="s">
        <v>626</v>
      </c>
      <c r="G95" s="277"/>
      <c r="H95" s="259" t="s">
        <v>663</v>
      </c>
      <c r="I95" s="259" t="s">
        <v>660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68" t="s">
        <v>664</v>
      </c>
      <c r="D100" s="368"/>
      <c r="E100" s="368"/>
      <c r="F100" s="368"/>
      <c r="G100" s="368"/>
      <c r="H100" s="368"/>
      <c r="I100" s="368"/>
      <c r="J100" s="368"/>
      <c r="K100" s="270"/>
    </row>
    <row r="101" spans="2:11" ht="17.25" customHeight="1">
      <c r="B101" s="269"/>
      <c r="C101" s="271" t="s">
        <v>620</v>
      </c>
      <c r="D101" s="271"/>
      <c r="E101" s="271"/>
      <c r="F101" s="271" t="s">
        <v>621</v>
      </c>
      <c r="G101" s="272"/>
      <c r="H101" s="271" t="s">
        <v>123</v>
      </c>
      <c r="I101" s="271" t="s">
        <v>60</v>
      </c>
      <c r="J101" s="271" t="s">
        <v>622</v>
      </c>
      <c r="K101" s="270"/>
    </row>
    <row r="102" spans="2:11" ht="17.25" customHeight="1">
      <c r="B102" s="269"/>
      <c r="C102" s="273" t="s">
        <v>623</v>
      </c>
      <c r="D102" s="273"/>
      <c r="E102" s="273"/>
      <c r="F102" s="274" t="s">
        <v>624</v>
      </c>
      <c r="G102" s="275"/>
      <c r="H102" s="273"/>
      <c r="I102" s="273"/>
      <c r="J102" s="273" t="s">
        <v>625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56</v>
      </c>
      <c r="D104" s="276"/>
      <c r="E104" s="276"/>
      <c r="F104" s="278" t="s">
        <v>626</v>
      </c>
      <c r="G104" s="287"/>
      <c r="H104" s="259" t="s">
        <v>665</v>
      </c>
      <c r="I104" s="259" t="s">
        <v>628</v>
      </c>
      <c r="J104" s="259">
        <v>20</v>
      </c>
      <c r="K104" s="270"/>
    </row>
    <row r="105" spans="2:11" ht="15" customHeight="1">
      <c r="B105" s="269"/>
      <c r="C105" s="259" t="s">
        <v>629</v>
      </c>
      <c r="D105" s="259"/>
      <c r="E105" s="259"/>
      <c r="F105" s="278" t="s">
        <v>626</v>
      </c>
      <c r="G105" s="259"/>
      <c r="H105" s="259" t="s">
        <v>665</v>
      </c>
      <c r="I105" s="259" t="s">
        <v>628</v>
      </c>
      <c r="J105" s="259">
        <v>120</v>
      </c>
      <c r="K105" s="270"/>
    </row>
    <row r="106" spans="2:11" ht="15" customHeight="1">
      <c r="B106" s="279"/>
      <c r="C106" s="259" t="s">
        <v>631</v>
      </c>
      <c r="D106" s="259"/>
      <c r="E106" s="259"/>
      <c r="F106" s="278" t="s">
        <v>632</v>
      </c>
      <c r="G106" s="259"/>
      <c r="H106" s="259" t="s">
        <v>665</v>
      </c>
      <c r="I106" s="259" t="s">
        <v>628</v>
      </c>
      <c r="J106" s="259">
        <v>50</v>
      </c>
      <c r="K106" s="270"/>
    </row>
    <row r="107" spans="2:11" ht="15" customHeight="1">
      <c r="B107" s="279"/>
      <c r="C107" s="259" t="s">
        <v>634</v>
      </c>
      <c r="D107" s="259"/>
      <c r="E107" s="259"/>
      <c r="F107" s="278" t="s">
        <v>626</v>
      </c>
      <c r="G107" s="259"/>
      <c r="H107" s="259" t="s">
        <v>665</v>
      </c>
      <c r="I107" s="259" t="s">
        <v>636</v>
      </c>
      <c r="J107" s="259"/>
      <c r="K107" s="270"/>
    </row>
    <row r="108" spans="2:11" ht="15" customHeight="1">
      <c r="B108" s="279"/>
      <c r="C108" s="259" t="s">
        <v>645</v>
      </c>
      <c r="D108" s="259"/>
      <c r="E108" s="259"/>
      <c r="F108" s="278" t="s">
        <v>632</v>
      </c>
      <c r="G108" s="259"/>
      <c r="H108" s="259" t="s">
        <v>665</v>
      </c>
      <c r="I108" s="259" t="s">
        <v>628</v>
      </c>
      <c r="J108" s="259">
        <v>50</v>
      </c>
      <c r="K108" s="270"/>
    </row>
    <row r="109" spans="2:11" ht="15" customHeight="1">
      <c r="B109" s="279"/>
      <c r="C109" s="259" t="s">
        <v>653</v>
      </c>
      <c r="D109" s="259"/>
      <c r="E109" s="259"/>
      <c r="F109" s="278" t="s">
        <v>632</v>
      </c>
      <c r="G109" s="259"/>
      <c r="H109" s="259" t="s">
        <v>665</v>
      </c>
      <c r="I109" s="259" t="s">
        <v>628</v>
      </c>
      <c r="J109" s="259">
        <v>50</v>
      </c>
      <c r="K109" s="270"/>
    </row>
    <row r="110" spans="2:11" ht="15" customHeight="1">
      <c r="B110" s="279"/>
      <c r="C110" s="259" t="s">
        <v>651</v>
      </c>
      <c r="D110" s="259"/>
      <c r="E110" s="259"/>
      <c r="F110" s="278" t="s">
        <v>632</v>
      </c>
      <c r="G110" s="259"/>
      <c r="H110" s="259" t="s">
        <v>665</v>
      </c>
      <c r="I110" s="259" t="s">
        <v>628</v>
      </c>
      <c r="J110" s="259">
        <v>50</v>
      </c>
      <c r="K110" s="270"/>
    </row>
    <row r="111" spans="2:11" ht="15" customHeight="1">
      <c r="B111" s="279"/>
      <c r="C111" s="259" t="s">
        <v>56</v>
      </c>
      <c r="D111" s="259"/>
      <c r="E111" s="259"/>
      <c r="F111" s="278" t="s">
        <v>626</v>
      </c>
      <c r="G111" s="259"/>
      <c r="H111" s="259" t="s">
        <v>666</v>
      </c>
      <c r="I111" s="259" t="s">
        <v>628</v>
      </c>
      <c r="J111" s="259">
        <v>20</v>
      </c>
      <c r="K111" s="270"/>
    </row>
    <row r="112" spans="2:11" ht="15" customHeight="1">
      <c r="B112" s="279"/>
      <c r="C112" s="259" t="s">
        <v>667</v>
      </c>
      <c r="D112" s="259"/>
      <c r="E112" s="259"/>
      <c r="F112" s="278" t="s">
        <v>626</v>
      </c>
      <c r="G112" s="259"/>
      <c r="H112" s="259" t="s">
        <v>668</v>
      </c>
      <c r="I112" s="259" t="s">
        <v>628</v>
      </c>
      <c r="J112" s="259">
        <v>120</v>
      </c>
      <c r="K112" s="270"/>
    </row>
    <row r="113" spans="2:11" ht="15" customHeight="1">
      <c r="B113" s="279"/>
      <c r="C113" s="259" t="s">
        <v>41</v>
      </c>
      <c r="D113" s="259"/>
      <c r="E113" s="259"/>
      <c r="F113" s="278" t="s">
        <v>626</v>
      </c>
      <c r="G113" s="259"/>
      <c r="H113" s="259" t="s">
        <v>669</v>
      </c>
      <c r="I113" s="259" t="s">
        <v>660</v>
      </c>
      <c r="J113" s="259"/>
      <c r="K113" s="270"/>
    </row>
    <row r="114" spans="2:11" ht="15" customHeight="1">
      <c r="B114" s="279"/>
      <c r="C114" s="259" t="s">
        <v>51</v>
      </c>
      <c r="D114" s="259"/>
      <c r="E114" s="259"/>
      <c r="F114" s="278" t="s">
        <v>626</v>
      </c>
      <c r="G114" s="259"/>
      <c r="H114" s="259" t="s">
        <v>670</v>
      </c>
      <c r="I114" s="259" t="s">
        <v>660</v>
      </c>
      <c r="J114" s="259"/>
      <c r="K114" s="270"/>
    </row>
    <row r="115" spans="2:11" ht="15" customHeight="1">
      <c r="B115" s="279"/>
      <c r="C115" s="259" t="s">
        <v>60</v>
      </c>
      <c r="D115" s="259"/>
      <c r="E115" s="259"/>
      <c r="F115" s="278" t="s">
        <v>626</v>
      </c>
      <c r="G115" s="259"/>
      <c r="H115" s="259" t="s">
        <v>671</v>
      </c>
      <c r="I115" s="259" t="s">
        <v>672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64" t="s">
        <v>673</v>
      </c>
      <c r="D120" s="364"/>
      <c r="E120" s="364"/>
      <c r="F120" s="364"/>
      <c r="G120" s="364"/>
      <c r="H120" s="364"/>
      <c r="I120" s="364"/>
      <c r="J120" s="364"/>
      <c r="K120" s="295"/>
    </row>
    <row r="121" spans="2:11" ht="17.25" customHeight="1">
      <c r="B121" s="296"/>
      <c r="C121" s="271" t="s">
        <v>620</v>
      </c>
      <c r="D121" s="271"/>
      <c r="E121" s="271"/>
      <c r="F121" s="271" t="s">
        <v>621</v>
      </c>
      <c r="G121" s="272"/>
      <c r="H121" s="271" t="s">
        <v>123</v>
      </c>
      <c r="I121" s="271" t="s">
        <v>60</v>
      </c>
      <c r="J121" s="271" t="s">
        <v>622</v>
      </c>
      <c r="K121" s="297"/>
    </row>
    <row r="122" spans="2:11" ht="17.25" customHeight="1">
      <c r="B122" s="296"/>
      <c r="C122" s="273" t="s">
        <v>623</v>
      </c>
      <c r="D122" s="273"/>
      <c r="E122" s="273"/>
      <c r="F122" s="274" t="s">
        <v>624</v>
      </c>
      <c r="G122" s="275"/>
      <c r="H122" s="273"/>
      <c r="I122" s="273"/>
      <c r="J122" s="273" t="s">
        <v>625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629</v>
      </c>
      <c r="D124" s="276"/>
      <c r="E124" s="276"/>
      <c r="F124" s="278" t="s">
        <v>626</v>
      </c>
      <c r="G124" s="259"/>
      <c r="H124" s="259" t="s">
        <v>665</v>
      </c>
      <c r="I124" s="259" t="s">
        <v>628</v>
      </c>
      <c r="J124" s="259">
        <v>120</v>
      </c>
      <c r="K124" s="300"/>
    </row>
    <row r="125" spans="2:11" ht="15" customHeight="1">
      <c r="B125" s="298"/>
      <c r="C125" s="259" t="s">
        <v>674</v>
      </c>
      <c r="D125" s="259"/>
      <c r="E125" s="259"/>
      <c r="F125" s="278" t="s">
        <v>626</v>
      </c>
      <c r="G125" s="259"/>
      <c r="H125" s="259" t="s">
        <v>675</v>
      </c>
      <c r="I125" s="259" t="s">
        <v>628</v>
      </c>
      <c r="J125" s="259" t="s">
        <v>676</v>
      </c>
      <c r="K125" s="300"/>
    </row>
    <row r="126" spans="2:11" ht="15" customHeight="1">
      <c r="B126" s="298"/>
      <c r="C126" s="259" t="s">
        <v>575</v>
      </c>
      <c r="D126" s="259"/>
      <c r="E126" s="259"/>
      <c r="F126" s="278" t="s">
        <v>626</v>
      </c>
      <c r="G126" s="259"/>
      <c r="H126" s="259" t="s">
        <v>677</v>
      </c>
      <c r="I126" s="259" t="s">
        <v>628</v>
      </c>
      <c r="J126" s="259" t="s">
        <v>676</v>
      </c>
      <c r="K126" s="300"/>
    </row>
    <row r="127" spans="2:11" ht="15" customHeight="1">
      <c r="B127" s="298"/>
      <c r="C127" s="259" t="s">
        <v>637</v>
      </c>
      <c r="D127" s="259"/>
      <c r="E127" s="259"/>
      <c r="F127" s="278" t="s">
        <v>632</v>
      </c>
      <c r="G127" s="259"/>
      <c r="H127" s="259" t="s">
        <v>638</v>
      </c>
      <c r="I127" s="259" t="s">
        <v>628</v>
      </c>
      <c r="J127" s="259">
        <v>15</v>
      </c>
      <c r="K127" s="300"/>
    </row>
    <row r="128" spans="2:11" ht="15" customHeight="1">
      <c r="B128" s="298"/>
      <c r="C128" s="280" t="s">
        <v>639</v>
      </c>
      <c r="D128" s="280"/>
      <c r="E128" s="280"/>
      <c r="F128" s="281" t="s">
        <v>632</v>
      </c>
      <c r="G128" s="280"/>
      <c r="H128" s="280" t="s">
        <v>640</v>
      </c>
      <c r="I128" s="280" t="s">
        <v>628</v>
      </c>
      <c r="J128" s="280">
        <v>15</v>
      </c>
      <c r="K128" s="300"/>
    </row>
    <row r="129" spans="2:11" ht="15" customHeight="1">
      <c r="B129" s="298"/>
      <c r="C129" s="280" t="s">
        <v>641</v>
      </c>
      <c r="D129" s="280"/>
      <c r="E129" s="280"/>
      <c r="F129" s="281" t="s">
        <v>632</v>
      </c>
      <c r="G129" s="280"/>
      <c r="H129" s="280" t="s">
        <v>642</v>
      </c>
      <c r="I129" s="280" t="s">
        <v>628</v>
      </c>
      <c r="J129" s="280">
        <v>20</v>
      </c>
      <c r="K129" s="300"/>
    </row>
    <row r="130" spans="2:11" ht="15" customHeight="1">
      <c r="B130" s="298"/>
      <c r="C130" s="280" t="s">
        <v>643</v>
      </c>
      <c r="D130" s="280"/>
      <c r="E130" s="280"/>
      <c r="F130" s="281" t="s">
        <v>632</v>
      </c>
      <c r="G130" s="280"/>
      <c r="H130" s="280" t="s">
        <v>644</v>
      </c>
      <c r="I130" s="280" t="s">
        <v>628</v>
      </c>
      <c r="J130" s="280">
        <v>20</v>
      </c>
      <c r="K130" s="300"/>
    </row>
    <row r="131" spans="2:11" ht="15" customHeight="1">
      <c r="B131" s="298"/>
      <c r="C131" s="259" t="s">
        <v>631</v>
      </c>
      <c r="D131" s="259"/>
      <c r="E131" s="259"/>
      <c r="F131" s="278" t="s">
        <v>632</v>
      </c>
      <c r="G131" s="259"/>
      <c r="H131" s="259" t="s">
        <v>665</v>
      </c>
      <c r="I131" s="259" t="s">
        <v>628</v>
      </c>
      <c r="J131" s="259">
        <v>50</v>
      </c>
      <c r="K131" s="300"/>
    </row>
    <row r="132" spans="2:11" ht="15" customHeight="1">
      <c r="B132" s="298"/>
      <c r="C132" s="259" t="s">
        <v>645</v>
      </c>
      <c r="D132" s="259"/>
      <c r="E132" s="259"/>
      <c r="F132" s="278" t="s">
        <v>632</v>
      </c>
      <c r="G132" s="259"/>
      <c r="H132" s="259" t="s">
        <v>665</v>
      </c>
      <c r="I132" s="259" t="s">
        <v>628</v>
      </c>
      <c r="J132" s="259">
        <v>50</v>
      </c>
      <c r="K132" s="300"/>
    </row>
    <row r="133" spans="2:11" ht="15" customHeight="1">
      <c r="B133" s="298"/>
      <c r="C133" s="259" t="s">
        <v>651</v>
      </c>
      <c r="D133" s="259"/>
      <c r="E133" s="259"/>
      <c r="F133" s="278" t="s">
        <v>632</v>
      </c>
      <c r="G133" s="259"/>
      <c r="H133" s="259" t="s">
        <v>665</v>
      </c>
      <c r="I133" s="259" t="s">
        <v>628</v>
      </c>
      <c r="J133" s="259">
        <v>50</v>
      </c>
      <c r="K133" s="300"/>
    </row>
    <row r="134" spans="2:11" ht="15" customHeight="1">
      <c r="B134" s="298"/>
      <c r="C134" s="259" t="s">
        <v>653</v>
      </c>
      <c r="D134" s="259"/>
      <c r="E134" s="259"/>
      <c r="F134" s="278" t="s">
        <v>632</v>
      </c>
      <c r="G134" s="259"/>
      <c r="H134" s="259" t="s">
        <v>665</v>
      </c>
      <c r="I134" s="259" t="s">
        <v>628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632</v>
      </c>
      <c r="G135" s="259"/>
      <c r="H135" s="259" t="s">
        <v>678</v>
      </c>
      <c r="I135" s="259" t="s">
        <v>628</v>
      </c>
      <c r="J135" s="259">
        <v>255</v>
      </c>
      <c r="K135" s="300"/>
    </row>
    <row r="136" spans="2:11" ht="15" customHeight="1">
      <c r="B136" s="298"/>
      <c r="C136" s="259" t="s">
        <v>655</v>
      </c>
      <c r="D136" s="259"/>
      <c r="E136" s="259"/>
      <c r="F136" s="278" t="s">
        <v>626</v>
      </c>
      <c r="G136" s="259"/>
      <c r="H136" s="259" t="s">
        <v>679</v>
      </c>
      <c r="I136" s="259" t="s">
        <v>657</v>
      </c>
      <c r="J136" s="259"/>
      <c r="K136" s="300"/>
    </row>
    <row r="137" spans="2:11" ht="15" customHeight="1">
      <c r="B137" s="298"/>
      <c r="C137" s="259" t="s">
        <v>658</v>
      </c>
      <c r="D137" s="259"/>
      <c r="E137" s="259"/>
      <c r="F137" s="278" t="s">
        <v>626</v>
      </c>
      <c r="G137" s="259"/>
      <c r="H137" s="259" t="s">
        <v>680</v>
      </c>
      <c r="I137" s="259" t="s">
        <v>660</v>
      </c>
      <c r="J137" s="259"/>
      <c r="K137" s="300"/>
    </row>
    <row r="138" spans="2:11" ht="15" customHeight="1">
      <c r="B138" s="298"/>
      <c r="C138" s="259" t="s">
        <v>661</v>
      </c>
      <c r="D138" s="259"/>
      <c r="E138" s="259"/>
      <c r="F138" s="278" t="s">
        <v>626</v>
      </c>
      <c r="G138" s="259"/>
      <c r="H138" s="259" t="s">
        <v>661</v>
      </c>
      <c r="I138" s="259" t="s">
        <v>660</v>
      </c>
      <c r="J138" s="259"/>
      <c r="K138" s="300"/>
    </row>
    <row r="139" spans="2:11" ht="15" customHeight="1">
      <c r="B139" s="298"/>
      <c r="C139" s="259" t="s">
        <v>41</v>
      </c>
      <c r="D139" s="259"/>
      <c r="E139" s="259"/>
      <c r="F139" s="278" t="s">
        <v>626</v>
      </c>
      <c r="G139" s="259"/>
      <c r="H139" s="259" t="s">
        <v>681</v>
      </c>
      <c r="I139" s="259" t="s">
        <v>660</v>
      </c>
      <c r="J139" s="259"/>
      <c r="K139" s="300"/>
    </row>
    <row r="140" spans="2:11" ht="15" customHeight="1">
      <c r="B140" s="298"/>
      <c r="C140" s="259" t="s">
        <v>682</v>
      </c>
      <c r="D140" s="259"/>
      <c r="E140" s="259"/>
      <c r="F140" s="278" t="s">
        <v>626</v>
      </c>
      <c r="G140" s="259"/>
      <c r="H140" s="259" t="s">
        <v>683</v>
      </c>
      <c r="I140" s="259" t="s">
        <v>660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68" t="s">
        <v>684</v>
      </c>
      <c r="D145" s="368"/>
      <c r="E145" s="368"/>
      <c r="F145" s="368"/>
      <c r="G145" s="368"/>
      <c r="H145" s="368"/>
      <c r="I145" s="368"/>
      <c r="J145" s="368"/>
      <c r="K145" s="270"/>
    </row>
    <row r="146" spans="2:11" ht="17.25" customHeight="1">
      <c r="B146" s="269"/>
      <c r="C146" s="271" t="s">
        <v>620</v>
      </c>
      <c r="D146" s="271"/>
      <c r="E146" s="271"/>
      <c r="F146" s="271" t="s">
        <v>621</v>
      </c>
      <c r="G146" s="272"/>
      <c r="H146" s="271" t="s">
        <v>123</v>
      </c>
      <c r="I146" s="271" t="s">
        <v>60</v>
      </c>
      <c r="J146" s="271" t="s">
        <v>622</v>
      </c>
      <c r="K146" s="270"/>
    </row>
    <row r="147" spans="2:11" ht="17.25" customHeight="1">
      <c r="B147" s="269"/>
      <c r="C147" s="273" t="s">
        <v>623</v>
      </c>
      <c r="D147" s="273"/>
      <c r="E147" s="273"/>
      <c r="F147" s="274" t="s">
        <v>624</v>
      </c>
      <c r="G147" s="275"/>
      <c r="H147" s="273"/>
      <c r="I147" s="273"/>
      <c r="J147" s="273" t="s">
        <v>625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629</v>
      </c>
      <c r="D149" s="259"/>
      <c r="E149" s="259"/>
      <c r="F149" s="305" t="s">
        <v>626</v>
      </c>
      <c r="G149" s="259"/>
      <c r="H149" s="304" t="s">
        <v>665</v>
      </c>
      <c r="I149" s="304" t="s">
        <v>628</v>
      </c>
      <c r="J149" s="304">
        <v>120</v>
      </c>
      <c r="K149" s="300"/>
    </row>
    <row r="150" spans="2:11" ht="15" customHeight="1">
      <c r="B150" s="279"/>
      <c r="C150" s="304" t="s">
        <v>674</v>
      </c>
      <c r="D150" s="259"/>
      <c r="E150" s="259"/>
      <c r="F150" s="305" t="s">
        <v>626</v>
      </c>
      <c r="G150" s="259"/>
      <c r="H150" s="304" t="s">
        <v>685</v>
      </c>
      <c r="I150" s="304" t="s">
        <v>628</v>
      </c>
      <c r="J150" s="304" t="s">
        <v>676</v>
      </c>
      <c r="K150" s="300"/>
    </row>
    <row r="151" spans="2:11" ht="15" customHeight="1">
      <c r="B151" s="279"/>
      <c r="C151" s="304" t="s">
        <v>575</v>
      </c>
      <c r="D151" s="259"/>
      <c r="E151" s="259"/>
      <c r="F151" s="305" t="s">
        <v>626</v>
      </c>
      <c r="G151" s="259"/>
      <c r="H151" s="304" t="s">
        <v>686</v>
      </c>
      <c r="I151" s="304" t="s">
        <v>628</v>
      </c>
      <c r="J151" s="304" t="s">
        <v>676</v>
      </c>
      <c r="K151" s="300"/>
    </row>
    <row r="152" spans="2:11" ht="15" customHeight="1">
      <c r="B152" s="279"/>
      <c r="C152" s="304" t="s">
        <v>631</v>
      </c>
      <c r="D152" s="259"/>
      <c r="E152" s="259"/>
      <c r="F152" s="305" t="s">
        <v>632</v>
      </c>
      <c r="G152" s="259"/>
      <c r="H152" s="304" t="s">
        <v>665</v>
      </c>
      <c r="I152" s="304" t="s">
        <v>628</v>
      </c>
      <c r="J152" s="304">
        <v>50</v>
      </c>
      <c r="K152" s="300"/>
    </row>
    <row r="153" spans="2:11" ht="15" customHeight="1">
      <c r="B153" s="279"/>
      <c r="C153" s="304" t="s">
        <v>634</v>
      </c>
      <c r="D153" s="259"/>
      <c r="E153" s="259"/>
      <c r="F153" s="305" t="s">
        <v>626</v>
      </c>
      <c r="G153" s="259"/>
      <c r="H153" s="304" t="s">
        <v>665</v>
      </c>
      <c r="I153" s="304" t="s">
        <v>636</v>
      </c>
      <c r="J153" s="304"/>
      <c r="K153" s="300"/>
    </row>
    <row r="154" spans="2:11" ht="15" customHeight="1">
      <c r="B154" s="279"/>
      <c r="C154" s="304" t="s">
        <v>645</v>
      </c>
      <c r="D154" s="259"/>
      <c r="E154" s="259"/>
      <c r="F154" s="305" t="s">
        <v>632</v>
      </c>
      <c r="G154" s="259"/>
      <c r="H154" s="304" t="s">
        <v>665</v>
      </c>
      <c r="I154" s="304" t="s">
        <v>628</v>
      </c>
      <c r="J154" s="304">
        <v>50</v>
      </c>
      <c r="K154" s="300"/>
    </row>
    <row r="155" spans="2:11" ht="15" customHeight="1">
      <c r="B155" s="279"/>
      <c r="C155" s="304" t="s">
        <v>653</v>
      </c>
      <c r="D155" s="259"/>
      <c r="E155" s="259"/>
      <c r="F155" s="305" t="s">
        <v>632</v>
      </c>
      <c r="G155" s="259"/>
      <c r="H155" s="304" t="s">
        <v>665</v>
      </c>
      <c r="I155" s="304" t="s">
        <v>628</v>
      </c>
      <c r="J155" s="304">
        <v>50</v>
      </c>
      <c r="K155" s="300"/>
    </row>
    <row r="156" spans="2:11" ht="15" customHeight="1">
      <c r="B156" s="279"/>
      <c r="C156" s="304" t="s">
        <v>651</v>
      </c>
      <c r="D156" s="259"/>
      <c r="E156" s="259"/>
      <c r="F156" s="305" t="s">
        <v>632</v>
      </c>
      <c r="G156" s="259"/>
      <c r="H156" s="304" t="s">
        <v>665</v>
      </c>
      <c r="I156" s="304" t="s">
        <v>628</v>
      </c>
      <c r="J156" s="304">
        <v>50</v>
      </c>
      <c r="K156" s="300"/>
    </row>
    <row r="157" spans="2:11" ht="15" customHeight="1">
      <c r="B157" s="279"/>
      <c r="C157" s="304" t="s">
        <v>98</v>
      </c>
      <c r="D157" s="259"/>
      <c r="E157" s="259"/>
      <c r="F157" s="305" t="s">
        <v>626</v>
      </c>
      <c r="G157" s="259"/>
      <c r="H157" s="304" t="s">
        <v>687</v>
      </c>
      <c r="I157" s="304" t="s">
        <v>628</v>
      </c>
      <c r="J157" s="304" t="s">
        <v>688</v>
      </c>
      <c r="K157" s="300"/>
    </row>
    <row r="158" spans="2:11" ht="15" customHeight="1">
      <c r="B158" s="279"/>
      <c r="C158" s="304" t="s">
        <v>689</v>
      </c>
      <c r="D158" s="259"/>
      <c r="E158" s="259"/>
      <c r="F158" s="305" t="s">
        <v>626</v>
      </c>
      <c r="G158" s="259"/>
      <c r="H158" s="304" t="s">
        <v>690</v>
      </c>
      <c r="I158" s="304" t="s">
        <v>660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64" t="s">
        <v>691</v>
      </c>
      <c r="D163" s="364"/>
      <c r="E163" s="364"/>
      <c r="F163" s="364"/>
      <c r="G163" s="364"/>
      <c r="H163" s="364"/>
      <c r="I163" s="364"/>
      <c r="J163" s="364"/>
      <c r="K163" s="251"/>
    </row>
    <row r="164" spans="2:11" ht="17.25" customHeight="1">
      <c r="B164" s="250"/>
      <c r="C164" s="271" t="s">
        <v>620</v>
      </c>
      <c r="D164" s="271"/>
      <c r="E164" s="271"/>
      <c r="F164" s="271" t="s">
        <v>621</v>
      </c>
      <c r="G164" s="308"/>
      <c r="H164" s="309" t="s">
        <v>123</v>
      </c>
      <c r="I164" s="309" t="s">
        <v>60</v>
      </c>
      <c r="J164" s="271" t="s">
        <v>622</v>
      </c>
      <c r="K164" s="251"/>
    </row>
    <row r="165" spans="2:11" ht="17.25" customHeight="1">
      <c r="B165" s="252"/>
      <c r="C165" s="273" t="s">
        <v>623</v>
      </c>
      <c r="D165" s="273"/>
      <c r="E165" s="273"/>
      <c r="F165" s="274" t="s">
        <v>624</v>
      </c>
      <c r="G165" s="310"/>
      <c r="H165" s="311"/>
      <c r="I165" s="311"/>
      <c r="J165" s="273" t="s">
        <v>625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629</v>
      </c>
      <c r="D167" s="259"/>
      <c r="E167" s="259"/>
      <c r="F167" s="278" t="s">
        <v>626</v>
      </c>
      <c r="G167" s="259"/>
      <c r="H167" s="259" t="s">
        <v>665</v>
      </c>
      <c r="I167" s="259" t="s">
        <v>628</v>
      </c>
      <c r="J167" s="259">
        <v>120</v>
      </c>
      <c r="K167" s="300"/>
    </row>
    <row r="168" spans="2:11" ht="15" customHeight="1">
      <c r="B168" s="279"/>
      <c r="C168" s="259" t="s">
        <v>674</v>
      </c>
      <c r="D168" s="259"/>
      <c r="E168" s="259"/>
      <c r="F168" s="278" t="s">
        <v>626</v>
      </c>
      <c r="G168" s="259"/>
      <c r="H168" s="259" t="s">
        <v>675</v>
      </c>
      <c r="I168" s="259" t="s">
        <v>628</v>
      </c>
      <c r="J168" s="259" t="s">
        <v>676</v>
      </c>
      <c r="K168" s="300"/>
    </row>
    <row r="169" spans="2:11" ht="15" customHeight="1">
      <c r="B169" s="279"/>
      <c r="C169" s="259" t="s">
        <v>575</v>
      </c>
      <c r="D169" s="259"/>
      <c r="E169" s="259"/>
      <c r="F169" s="278" t="s">
        <v>626</v>
      </c>
      <c r="G169" s="259"/>
      <c r="H169" s="259" t="s">
        <v>692</v>
      </c>
      <c r="I169" s="259" t="s">
        <v>628</v>
      </c>
      <c r="J169" s="259" t="s">
        <v>676</v>
      </c>
      <c r="K169" s="300"/>
    </row>
    <row r="170" spans="2:11" ht="15" customHeight="1">
      <c r="B170" s="279"/>
      <c r="C170" s="259" t="s">
        <v>631</v>
      </c>
      <c r="D170" s="259"/>
      <c r="E170" s="259"/>
      <c r="F170" s="278" t="s">
        <v>632</v>
      </c>
      <c r="G170" s="259"/>
      <c r="H170" s="259" t="s">
        <v>692</v>
      </c>
      <c r="I170" s="259" t="s">
        <v>628</v>
      </c>
      <c r="J170" s="259">
        <v>50</v>
      </c>
      <c r="K170" s="300"/>
    </row>
    <row r="171" spans="2:11" ht="15" customHeight="1">
      <c r="B171" s="279"/>
      <c r="C171" s="259" t="s">
        <v>634</v>
      </c>
      <c r="D171" s="259"/>
      <c r="E171" s="259"/>
      <c r="F171" s="278" t="s">
        <v>626</v>
      </c>
      <c r="G171" s="259"/>
      <c r="H171" s="259" t="s">
        <v>692</v>
      </c>
      <c r="I171" s="259" t="s">
        <v>636</v>
      </c>
      <c r="J171" s="259"/>
      <c r="K171" s="300"/>
    </row>
    <row r="172" spans="2:11" ht="15" customHeight="1">
      <c r="B172" s="279"/>
      <c r="C172" s="259" t="s">
        <v>645</v>
      </c>
      <c r="D172" s="259"/>
      <c r="E172" s="259"/>
      <c r="F172" s="278" t="s">
        <v>632</v>
      </c>
      <c r="G172" s="259"/>
      <c r="H172" s="259" t="s">
        <v>692</v>
      </c>
      <c r="I172" s="259" t="s">
        <v>628</v>
      </c>
      <c r="J172" s="259">
        <v>50</v>
      </c>
      <c r="K172" s="300"/>
    </row>
    <row r="173" spans="2:11" ht="15" customHeight="1">
      <c r="B173" s="279"/>
      <c r="C173" s="259" t="s">
        <v>653</v>
      </c>
      <c r="D173" s="259"/>
      <c r="E173" s="259"/>
      <c r="F173" s="278" t="s">
        <v>632</v>
      </c>
      <c r="G173" s="259"/>
      <c r="H173" s="259" t="s">
        <v>692</v>
      </c>
      <c r="I173" s="259" t="s">
        <v>628</v>
      </c>
      <c r="J173" s="259">
        <v>50</v>
      </c>
      <c r="K173" s="300"/>
    </row>
    <row r="174" spans="2:11" ht="15" customHeight="1">
      <c r="B174" s="279"/>
      <c r="C174" s="259" t="s">
        <v>651</v>
      </c>
      <c r="D174" s="259"/>
      <c r="E174" s="259"/>
      <c r="F174" s="278" t="s">
        <v>632</v>
      </c>
      <c r="G174" s="259"/>
      <c r="H174" s="259" t="s">
        <v>692</v>
      </c>
      <c r="I174" s="259" t="s">
        <v>628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626</v>
      </c>
      <c r="G175" s="259"/>
      <c r="H175" s="259" t="s">
        <v>693</v>
      </c>
      <c r="I175" s="259" t="s">
        <v>694</v>
      </c>
      <c r="J175" s="259"/>
      <c r="K175" s="300"/>
    </row>
    <row r="176" spans="2:11" ht="15" customHeight="1">
      <c r="B176" s="279"/>
      <c r="C176" s="259" t="s">
        <v>60</v>
      </c>
      <c r="D176" s="259"/>
      <c r="E176" s="259"/>
      <c r="F176" s="278" t="s">
        <v>626</v>
      </c>
      <c r="G176" s="259"/>
      <c r="H176" s="259" t="s">
        <v>695</v>
      </c>
      <c r="I176" s="259" t="s">
        <v>696</v>
      </c>
      <c r="J176" s="259">
        <v>1</v>
      </c>
      <c r="K176" s="300"/>
    </row>
    <row r="177" spans="2:11" ht="15" customHeight="1">
      <c r="B177" s="279"/>
      <c r="C177" s="259" t="s">
        <v>56</v>
      </c>
      <c r="D177" s="259"/>
      <c r="E177" s="259"/>
      <c r="F177" s="278" t="s">
        <v>626</v>
      </c>
      <c r="G177" s="259"/>
      <c r="H177" s="259" t="s">
        <v>697</v>
      </c>
      <c r="I177" s="259" t="s">
        <v>628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626</v>
      </c>
      <c r="G178" s="259"/>
      <c r="H178" s="259" t="s">
        <v>698</v>
      </c>
      <c r="I178" s="259" t="s">
        <v>628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626</v>
      </c>
      <c r="G179" s="259"/>
      <c r="H179" s="259" t="s">
        <v>591</v>
      </c>
      <c r="I179" s="259" t="s">
        <v>628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626</v>
      </c>
      <c r="G180" s="259"/>
      <c r="H180" s="259" t="s">
        <v>699</v>
      </c>
      <c r="I180" s="259" t="s">
        <v>660</v>
      </c>
      <c r="J180" s="259"/>
      <c r="K180" s="300"/>
    </row>
    <row r="181" spans="2:11" ht="15" customHeight="1">
      <c r="B181" s="279"/>
      <c r="C181" s="259" t="s">
        <v>700</v>
      </c>
      <c r="D181" s="259"/>
      <c r="E181" s="259"/>
      <c r="F181" s="278" t="s">
        <v>626</v>
      </c>
      <c r="G181" s="259"/>
      <c r="H181" s="259" t="s">
        <v>701</v>
      </c>
      <c r="I181" s="259" t="s">
        <v>660</v>
      </c>
      <c r="J181" s="259"/>
      <c r="K181" s="300"/>
    </row>
    <row r="182" spans="2:11" ht="15" customHeight="1">
      <c r="B182" s="279"/>
      <c r="C182" s="259" t="s">
        <v>689</v>
      </c>
      <c r="D182" s="259"/>
      <c r="E182" s="259"/>
      <c r="F182" s="278" t="s">
        <v>626</v>
      </c>
      <c r="G182" s="259"/>
      <c r="H182" s="259" t="s">
        <v>702</v>
      </c>
      <c r="I182" s="259" t="s">
        <v>660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632</v>
      </c>
      <c r="G183" s="259"/>
      <c r="H183" s="259" t="s">
        <v>703</v>
      </c>
      <c r="I183" s="259" t="s">
        <v>628</v>
      </c>
      <c r="J183" s="259">
        <v>50</v>
      </c>
      <c r="K183" s="300"/>
    </row>
    <row r="184" spans="2:11" ht="15" customHeight="1">
      <c r="B184" s="279"/>
      <c r="C184" s="259" t="s">
        <v>704</v>
      </c>
      <c r="D184" s="259"/>
      <c r="E184" s="259"/>
      <c r="F184" s="278" t="s">
        <v>632</v>
      </c>
      <c r="G184" s="259"/>
      <c r="H184" s="259" t="s">
        <v>705</v>
      </c>
      <c r="I184" s="259" t="s">
        <v>706</v>
      </c>
      <c r="J184" s="259"/>
      <c r="K184" s="300"/>
    </row>
    <row r="185" spans="2:11" ht="15" customHeight="1">
      <c r="B185" s="279"/>
      <c r="C185" s="259" t="s">
        <v>707</v>
      </c>
      <c r="D185" s="259"/>
      <c r="E185" s="259"/>
      <c r="F185" s="278" t="s">
        <v>632</v>
      </c>
      <c r="G185" s="259"/>
      <c r="H185" s="259" t="s">
        <v>708</v>
      </c>
      <c r="I185" s="259" t="s">
        <v>706</v>
      </c>
      <c r="J185" s="259"/>
      <c r="K185" s="300"/>
    </row>
    <row r="186" spans="2:11" ht="15" customHeight="1">
      <c r="B186" s="279"/>
      <c r="C186" s="259" t="s">
        <v>709</v>
      </c>
      <c r="D186" s="259"/>
      <c r="E186" s="259"/>
      <c r="F186" s="278" t="s">
        <v>632</v>
      </c>
      <c r="G186" s="259"/>
      <c r="H186" s="259" t="s">
        <v>710</v>
      </c>
      <c r="I186" s="259" t="s">
        <v>706</v>
      </c>
      <c r="J186" s="259"/>
      <c r="K186" s="300"/>
    </row>
    <row r="187" spans="2:11" ht="15" customHeight="1">
      <c r="B187" s="279"/>
      <c r="C187" s="312" t="s">
        <v>711</v>
      </c>
      <c r="D187" s="259"/>
      <c r="E187" s="259"/>
      <c r="F187" s="278" t="s">
        <v>632</v>
      </c>
      <c r="G187" s="259"/>
      <c r="H187" s="259" t="s">
        <v>712</v>
      </c>
      <c r="I187" s="259" t="s">
        <v>713</v>
      </c>
      <c r="J187" s="313" t="s">
        <v>714</v>
      </c>
      <c r="K187" s="300"/>
    </row>
    <row r="188" spans="2:11" ht="15" customHeight="1">
      <c r="B188" s="279"/>
      <c r="C188" s="264" t="s">
        <v>45</v>
      </c>
      <c r="D188" s="259"/>
      <c r="E188" s="259"/>
      <c r="F188" s="278" t="s">
        <v>626</v>
      </c>
      <c r="G188" s="259"/>
      <c r="H188" s="255" t="s">
        <v>715</v>
      </c>
      <c r="I188" s="259" t="s">
        <v>716</v>
      </c>
      <c r="J188" s="259"/>
      <c r="K188" s="300"/>
    </row>
    <row r="189" spans="2:11" ht="15" customHeight="1">
      <c r="B189" s="279"/>
      <c r="C189" s="264" t="s">
        <v>717</v>
      </c>
      <c r="D189" s="259"/>
      <c r="E189" s="259"/>
      <c r="F189" s="278" t="s">
        <v>626</v>
      </c>
      <c r="G189" s="259"/>
      <c r="H189" s="259" t="s">
        <v>718</v>
      </c>
      <c r="I189" s="259" t="s">
        <v>660</v>
      </c>
      <c r="J189" s="259"/>
      <c r="K189" s="300"/>
    </row>
    <row r="190" spans="2:11" ht="15" customHeight="1">
      <c r="B190" s="279"/>
      <c r="C190" s="264" t="s">
        <v>719</v>
      </c>
      <c r="D190" s="259"/>
      <c r="E190" s="259"/>
      <c r="F190" s="278" t="s">
        <v>626</v>
      </c>
      <c r="G190" s="259"/>
      <c r="H190" s="259" t="s">
        <v>720</v>
      </c>
      <c r="I190" s="259" t="s">
        <v>660</v>
      </c>
      <c r="J190" s="259"/>
      <c r="K190" s="300"/>
    </row>
    <row r="191" spans="2:11" ht="15" customHeight="1">
      <c r="B191" s="279"/>
      <c r="C191" s="264" t="s">
        <v>721</v>
      </c>
      <c r="D191" s="259"/>
      <c r="E191" s="259"/>
      <c r="F191" s="278" t="s">
        <v>632</v>
      </c>
      <c r="G191" s="259"/>
      <c r="H191" s="259" t="s">
        <v>722</v>
      </c>
      <c r="I191" s="259" t="s">
        <v>660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64" t="s">
        <v>723</v>
      </c>
      <c r="D197" s="364"/>
      <c r="E197" s="364"/>
      <c r="F197" s="364"/>
      <c r="G197" s="364"/>
      <c r="H197" s="364"/>
      <c r="I197" s="364"/>
      <c r="J197" s="364"/>
      <c r="K197" s="251"/>
    </row>
    <row r="198" spans="2:11" ht="25.5" customHeight="1">
      <c r="B198" s="250"/>
      <c r="C198" s="315" t="s">
        <v>724</v>
      </c>
      <c r="D198" s="315"/>
      <c r="E198" s="315"/>
      <c r="F198" s="315" t="s">
        <v>725</v>
      </c>
      <c r="G198" s="316"/>
      <c r="H198" s="369" t="s">
        <v>726</v>
      </c>
      <c r="I198" s="369"/>
      <c r="J198" s="369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716</v>
      </c>
      <c r="D200" s="259"/>
      <c r="E200" s="259"/>
      <c r="F200" s="278" t="s">
        <v>46</v>
      </c>
      <c r="G200" s="259"/>
      <c r="H200" s="366" t="s">
        <v>727</v>
      </c>
      <c r="I200" s="366"/>
      <c r="J200" s="366"/>
      <c r="K200" s="300"/>
    </row>
    <row r="201" spans="2:11" ht="15" customHeight="1">
      <c r="B201" s="279"/>
      <c r="C201" s="285"/>
      <c r="D201" s="259"/>
      <c r="E201" s="259"/>
      <c r="F201" s="278" t="s">
        <v>47</v>
      </c>
      <c r="G201" s="259"/>
      <c r="H201" s="366" t="s">
        <v>728</v>
      </c>
      <c r="I201" s="366"/>
      <c r="J201" s="366"/>
      <c r="K201" s="300"/>
    </row>
    <row r="202" spans="2:11" ht="15" customHeight="1">
      <c r="B202" s="279"/>
      <c r="C202" s="285"/>
      <c r="D202" s="259"/>
      <c r="E202" s="259"/>
      <c r="F202" s="278" t="s">
        <v>50</v>
      </c>
      <c r="G202" s="259"/>
      <c r="H202" s="366" t="s">
        <v>729</v>
      </c>
      <c r="I202" s="366"/>
      <c r="J202" s="366"/>
      <c r="K202" s="300"/>
    </row>
    <row r="203" spans="2:11" ht="15" customHeight="1">
      <c r="B203" s="279"/>
      <c r="C203" s="259"/>
      <c r="D203" s="259"/>
      <c r="E203" s="259"/>
      <c r="F203" s="278" t="s">
        <v>48</v>
      </c>
      <c r="G203" s="259"/>
      <c r="H203" s="366" t="s">
        <v>730</v>
      </c>
      <c r="I203" s="366"/>
      <c r="J203" s="366"/>
      <c r="K203" s="300"/>
    </row>
    <row r="204" spans="2:11" ht="15" customHeight="1">
      <c r="B204" s="279"/>
      <c r="C204" s="259"/>
      <c r="D204" s="259"/>
      <c r="E204" s="259"/>
      <c r="F204" s="278" t="s">
        <v>49</v>
      </c>
      <c r="G204" s="259"/>
      <c r="H204" s="366" t="s">
        <v>731</v>
      </c>
      <c r="I204" s="366"/>
      <c r="J204" s="366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672</v>
      </c>
      <c r="D206" s="259"/>
      <c r="E206" s="259"/>
      <c r="F206" s="278" t="s">
        <v>79</v>
      </c>
      <c r="G206" s="259"/>
      <c r="H206" s="366" t="s">
        <v>732</v>
      </c>
      <c r="I206" s="366"/>
      <c r="J206" s="366"/>
      <c r="K206" s="300"/>
    </row>
    <row r="207" spans="2:11" ht="15" customHeight="1">
      <c r="B207" s="279"/>
      <c r="C207" s="285"/>
      <c r="D207" s="259"/>
      <c r="E207" s="259"/>
      <c r="F207" s="278" t="s">
        <v>569</v>
      </c>
      <c r="G207" s="259"/>
      <c r="H207" s="366" t="s">
        <v>570</v>
      </c>
      <c r="I207" s="366"/>
      <c r="J207" s="366"/>
      <c r="K207" s="300"/>
    </row>
    <row r="208" spans="2:11" ht="15" customHeight="1">
      <c r="B208" s="279"/>
      <c r="C208" s="259"/>
      <c r="D208" s="259"/>
      <c r="E208" s="259"/>
      <c r="F208" s="278" t="s">
        <v>567</v>
      </c>
      <c r="G208" s="259"/>
      <c r="H208" s="366" t="s">
        <v>733</v>
      </c>
      <c r="I208" s="366"/>
      <c r="J208" s="366"/>
      <c r="K208" s="300"/>
    </row>
    <row r="209" spans="2:11" ht="15" customHeight="1">
      <c r="B209" s="317"/>
      <c r="C209" s="285"/>
      <c r="D209" s="285"/>
      <c r="E209" s="285"/>
      <c r="F209" s="278" t="s">
        <v>571</v>
      </c>
      <c r="G209" s="264"/>
      <c r="H209" s="370" t="s">
        <v>572</v>
      </c>
      <c r="I209" s="370"/>
      <c r="J209" s="370"/>
      <c r="K209" s="318"/>
    </row>
    <row r="210" spans="2:11" ht="15" customHeight="1">
      <c r="B210" s="317"/>
      <c r="C210" s="285"/>
      <c r="D210" s="285"/>
      <c r="E210" s="285"/>
      <c r="F210" s="278" t="s">
        <v>573</v>
      </c>
      <c r="G210" s="264"/>
      <c r="H210" s="370" t="s">
        <v>547</v>
      </c>
      <c r="I210" s="370"/>
      <c r="J210" s="370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696</v>
      </c>
      <c r="D212" s="285"/>
      <c r="E212" s="285"/>
      <c r="F212" s="278">
        <v>1</v>
      </c>
      <c r="G212" s="264"/>
      <c r="H212" s="370" t="s">
        <v>734</v>
      </c>
      <c r="I212" s="370"/>
      <c r="J212" s="370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0" t="s">
        <v>735</v>
      </c>
      <c r="I213" s="370"/>
      <c r="J213" s="370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0" t="s">
        <v>736</v>
      </c>
      <c r="I214" s="370"/>
      <c r="J214" s="370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0" t="s">
        <v>737</v>
      </c>
      <c r="I215" s="370"/>
      <c r="J215" s="370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H207:J207"/>
    <mergeCell ref="H208:J208"/>
    <mergeCell ref="H203:J203"/>
    <mergeCell ref="H201:J201"/>
    <mergeCell ref="H206:J206"/>
    <mergeCell ref="H204:J204"/>
    <mergeCell ref="H202:J202"/>
    <mergeCell ref="H215:J215"/>
    <mergeCell ref="H213:J213"/>
    <mergeCell ref="H210:J210"/>
    <mergeCell ref="H209:J209"/>
    <mergeCell ref="H212:J212"/>
    <mergeCell ref="H214:J214"/>
    <mergeCell ref="D68:J68"/>
    <mergeCell ref="C73:J73"/>
    <mergeCell ref="H198:J198"/>
    <mergeCell ref="C163:J163"/>
    <mergeCell ref="C120:J120"/>
    <mergeCell ref="C145:J145"/>
    <mergeCell ref="C197:J197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C52:J52"/>
    <mergeCell ref="C53:J53"/>
    <mergeCell ref="C55:J55"/>
    <mergeCell ref="D56:J56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MiksikovaEva</cp:lastModifiedBy>
  <dcterms:created xsi:type="dcterms:W3CDTF">2018-05-10T21:47:13Z</dcterms:created>
  <dcterms:modified xsi:type="dcterms:W3CDTF">2018-05-18T10:39:31Z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