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2"/>
  </bookViews>
  <sheets>
    <sheet name="Stavba" sheetId="1" r:id="rId1"/>
    <sheet name="VzorPolozky" sheetId="2" state="hidden" r:id="rId2"/>
    <sheet name="Rozpočet Pol" sheetId="3" r:id="rId3"/>
    <sheet name="Pokyny pro vyplnění" sheetId="4" r:id="rId4"/>
  </sheets>
  <externalReferences>
    <externalReference r:id="rId7"/>
  </externalReferences>
  <definedNames>
    <definedName name="CelkemDPHVypocet" localSheetId="0">'Stavba'!$H$40</definedName>
    <definedName name="CenaCelkem">'Stavba'!$G$29</definedName>
    <definedName name="CenaCelkemBezDPH">'Stavba'!$G$28</definedName>
    <definedName name="CenaCelkemVypocet" localSheetId="0">'Stavba'!$I$40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'Stavba'!$E$4</definedName>
    <definedName name="_xlnm.Print_Titles" localSheetId="2">'Rozpočet Pol'!$1:$8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'Rozpočet Pol'!$A$1:$U$154</definedName>
    <definedName name="_xlnm.Print_Area" localSheetId="0">'Stavba'!$A$1:$J$59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<sst xmlns="http://schemas.openxmlformats.org/spreadsheetml/2006/main" count="541" uniqueCount="280">
  <si>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</si>
  <si>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</si>
  <si>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</si>
  <si>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</si>
  <si>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</si>
  <si>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</si>
  <si>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</si>
  <si>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</si>
  <si>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</si>
  <si>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</si>
  <si>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</si>
  <si>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</si>
  <si>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</si>
  <si>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</si>
  <si>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</si>
  <si>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</si>
  <si>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</si>
  <si>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</si>
  <si>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</si>
  <si>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</si>
  <si>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</si>
  <si>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</si>
  <si>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</si>
  <si>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</si>
  <si>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</si>
  <si>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</si>
  <si>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</si>
  <si>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</si>
  <si>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</si>
  <si>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</si>
  <si>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</si>
  <si>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</si>
  <si>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</si>
  <si>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</si>
  <si>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</si>
  <si>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</si>
  <si>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</si>
  <si>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</si>
  <si>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</si>
  <si>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</si>
  <si>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</si>
  <si>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</si>
  <si>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</si>
  <si>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</si>
  <si>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</si>
  <si>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Pojízdný chodník u čp. 517 ve Vrchlabí - varianta zámková dlažba</t>
  </si>
  <si>
    <t>Město Vrchlabí</t>
  </si>
  <si>
    <t>Rozpočet</t>
  </si>
  <si>
    <t>Celkem za stavbu</t>
  </si>
  <si>
    <t>CZK</t>
  </si>
  <si>
    <t xml:space="preserve">Popis rozpočtu:  - </t>
  </si>
  <si>
    <t>Rozpočet zpracován dle cenové soustavy : www.cenovasoustava.cz,cenová úroveň RTS 2018.</t>
  </si>
  <si>
    <t>Rekapitulace dílů</t>
  </si>
  <si>
    <t>Typ dílu</t>
  </si>
  <si>
    <t>1</t>
  </si>
  <si>
    <t>Zemní práce</t>
  </si>
  <si>
    <t>113</t>
  </si>
  <si>
    <t>Bourání konstrukcí</t>
  </si>
  <si>
    <t>2</t>
  </si>
  <si>
    <t>Základy,zvláštní zakládání</t>
  </si>
  <si>
    <t>45</t>
  </si>
  <si>
    <t>Podkladní a vedlejší konstrukce</t>
  </si>
  <si>
    <t>5</t>
  </si>
  <si>
    <t>Komunikace</t>
  </si>
  <si>
    <t>8</t>
  </si>
  <si>
    <t>Trubní vedení</t>
  </si>
  <si>
    <t>894</t>
  </si>
  <si>
    <t>Šachty</t>
  </si>
  <si>
    <t>91</t>
  </si>
  <si>
    <t>Doplňující práce na komunikaci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</si>
  <si>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</si>
  <si>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</si>
  <si>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</si>
  <si>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</si>
  <si>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</si>
  <si>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</si>
  <si>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</si>
  <si>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</si>
  <si>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</si>
  <si>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</si>
  <si>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</si>
  <si>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</si>
  <si>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</si>
  <si>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</si>
  <si>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</si>
  <si>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</si>
  <si>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</si>
  <si>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</si>
  <si>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</si>
  <si>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</si>
  <si>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</si>
  <si>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</si>
  <si>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</si>
  <si>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</si>
  <si>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</si>
  <si>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</si>
  <si>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</si>
  <si>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</si>
  <si>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</si>
  <si>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</si>
  <si>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122302201R00</t>
  </si>
  <si>
    <t>Odkopávky pro silnice v hor. 4 do 100 m3</t>
  </si>
  <si>
    <t>m3</t>
  </si>
  <si>
    <t>POL1_0</t>
  </si>
  <si>
    <t>mimo původní asfaltovou plochu:49*4,2*0,32</t>
  </si>
  <si>
    <t>VV</t>
  </si>
  <si>
    <t>131301201R00</t>
  </si>
  <si>
    <t>Hloubení zapažených jam v hor.4 do 100 m3</t>
  </si>
  <si>
    <t>vsakovací jáma:2*2*2</t>
  </si>
  <si>
    <t>132301111R00</t>
  </si>
  <si>
    <t>Hloubení rýh š.do 60 cm v hor.4 do 100 m3,STROJNĚ</t>
  </si>
  <si>
    <t>drenáže:(78,5-5+6*2)*0,3*0,35</t>
  </si>
  <si>
    <t>potrubí od vpustí:</t>
  </si>
  <si>
    <t>DV1:7,2*(1+1,14)*0,5*0,6</t>
  </si>
  <si>
    <t>DV2:22,7*(1,3+3,18)*0,5*0,6</t>
  </si>
  <si>
    <t>DV3:11*(1+2,76)*0,5*0,6</t>
  </si>
  <si>
    <t>DV4:9*(1+2,39)*0,5*0,6</t>
  </si>
  <si>
    <t>zahloubení vpustí:0,6*0,6*0,42*4</t>
  </si>
  <si>
    <t>151101101R00</t>
  </si>
  <si>
    <t>Pažení a rozepření stěn rýh - příložné - hl.do 2 m</t>
  </si>
  <si>
    <t>m2</t>
  </si>
  <si>
    <t>DV2:22,7*(1,3+3,18)*0,5*2</t>
  </si>
  <si>
    <t>DV3:11*(1+2,76)*0,5*2</t>
  </si>
  <si>
    <t>DV4:9*(1+2,39)*0,5*2</t>
  </si>
  <si>
    <t>vsakovací jáma:2*2*4</t>
  </si>
  <si>
    <t>151101111R00</t>
  </si>
  <si>
    <t>Odstranění pažení stěn rýh - příložné - hl. do 2 m</t>
  </si>
  <si>
    <t>161101101R00</t>
  </si>
  <si>
    <t>Svislé přemístění výkopku z hor.1-4 do 2,5 m</t>
  </si>
  <si>
    <t>162601101R00</t>
  </si>
  <si>
    <t>Vodorovné přemístění výkopku z hor.1-4 do 4000 m</t>
  </si>
  <si>
    <t>- předpokládná skládka - 4 km</t>
  </si>
  <si>
    <t>POP</t>
  </si>
  <si>
    <t>odpočet lože pod potrubí:2,5</t>
  </si>
  <si>
    <t>odpočet obsypu potrubí:12,48</t>
  </si>
  <si>
    <t>vsakovací jímka kamenivem ve specifikaci:2*2*2</t>
  </si>
  <si>
    <t>odpočet obsypu obrubníků:-19,6</t>
  </si>
  <si>
    <t>174101101R00</t>
  </si>
  <si>
    <t>Zásyp jam, rýh, šachet se zhutněním</t>
  </si>
  <si>
    <t>potrubí:66,28</t>
  </si>
  <si>
    <t>odpočet lože pod potrubí:-2,5</t>
  </si>
  <si>
    <t>odpočet obsypu potrubí:-12,48</t>
  </si>
  <si>
    <t>583419003R</t>
  </si>
  <si>
    <t>Kamenivo drcené - zásyp vsakovací jímka</t>
  </si>
  <si>
    <t>t</t>
  </si>
  <si>
    <t>POL3_0</t>
  </si>
  <si>
    <t>2*2*2*1,95</t>
  </si>
  <si>
    <t>175101101RT2</t>
  </si>
  <si>
    <t>Obsyp potrubí bez prohození sypaniny, s dodáním štěrkopísku frakce 0 - 22 mm</t>
  </si>
  <si>
    <t>DV1:7,2*0,5*0,5</t>
  </si>
  <si>
    <t>DV2:22,7*0,5*0,5</t>
  </si>
  <si>
    <t>DV3:11*0,5*0,5</t>
  </si>
  <si>
    <t>DV4:9*0,5*0,5</t>
  </si>
  <si>
    <t>175101201R00</t>
  </si>
  <si>
    <t>Obsyp objektu bez prohození sypaniny</t>
  </si>
  <si>
    <t>kolem obrubníků mimo asfalt:49*0,5*0,4*2</t>
  </si>
  <si>
    <t>199000002R00</t>
  </si>
  <si>
    <t>Poplatek za skládku horniny 1- 4</t>
  </si>
  <si>
    <t>113107610R00</t>
  </si>
  <si>
    <t>Odstranění podkladu nad 50 m2,kam.drcené tl.10 cm</t>
  </si>
  <si>
    <t>mimo původní asfaltovou plochu:49*4,2</t>
  </si>
  <si>
    <t>113107630R00</t>
  </si>
  <si>
    <t>Odstranění podkladu nad 50 m2,kam.drcené tl.30 cm</t>
  </si>
  <si>
    <t>původní asfaltová plocha:18*4,2</t>
  </si>
  <si>
    <t>rozšířené napojení:4,5*(4,2+6,2)*0,5+2*(6,2+7,2)*0,5+2,5*(7,2+8,5)*0,5+2,5*(8,5+20,2)*0,5</t>
  </si>
  <si>
    <t>DV1:5*0,6</t>
  </si>
  <si>
    <t>113108410R00</t>
  </si>
  <si>
    <t>Odstranění asfaltové vrstvy pl.nad 50 m2, tl.10 cm</t>
  </si>
  <si>
    <t>919735112R00</t>
  </si>
  <si>
    <t>Řezání stávajícího živičného krytu tl. 5 - 10 cm</t>
  </si>
  <si>
    <t>m</t>
  </si>
  <si>
    <t>28+20+39</t>
  </si>
  <si>
    <t>979082213R00</t>
  </si>
  <si>
    <t>Vodorovná doprava suti po suchu do 1 km</t>
  </si>
  <si>
    <t>979082219R00</t>
  </si>
  <si>
    <t>Příplatek za dopravu suti po suchu za další 1 km</t>
  </si>
  <si>
    <t>dlaší 3 km:195,67*3</t>
  </si>
  <si>
    <t>979087212R00</t>
  </si>
  <si>
    <t>Nakládání suti na dopravní prostředky - komunikace</t>
  </si>
  <si>
    <t>979089000x01</t>
  </si>
  <si>
    <t>Poplatek za skládku - suť</t>
  </si>
  <si>
    <t>979089001x01</t>
  </si>
  <si>
    <t>Poplatek za skládku - asfalt</t>
  </si>
  <si>
    <t>212572121R00</t>
  </si>
  <si>
    <t>Lože trativodu z kameniva drobného těženého</t>
  </si>
  <si>
    <t>drenáže:(78,5-5+6*2)*0,3*0,1</t>
  </si>
  <si>
    <t>212561111R00</t>
  </si>
  <si>
    <t>Výplň odvodňov. trativodů kam. hrubě drcen. 16 mm</t>
  </si>
  <si>
    <t>212755114R00</t>
  </si>
  <si>
    <t>Trativody z drenážních trubek DN 10 cm bez lože</t>
  </si>
  <si>
    <t>drenáže:78,5-5+6*2</t>
  </si>
  <si>
    <t>212971110R00</t>
  </si>
  <si>
    <t>Opláštění trativodů z geotext., do sklonu 1:2,5,  vč.dodávky geotextilie</t>
  </si>
  <si>
    <t>drenáže:(78,5-5+6*2)*(0,3+0,35)*2</t>
  </si>
  <si>
    <t>vsakovací jímka:2*2*6</t>
  </si>
  <si>
    <t>451572111R00</t>
  </si>
  <si>
    <t>Lože pod potrubí z kameniva těženého 0 - 4 mm</t>
  </si>
  <si>
    <t>DV1:7,2*0,5*0,1</t>
  </si>
  <si>
    <t>DV2:22,7*0,5*0,1</t>
  </si>
  <si>
    <t>DV3:11*0,5*0,1</t>
  </si>
  <si>
    <t>DV4:9*0,5*0,1</t>
  </si>
  <si>
    <t>561242211R00</t>
  </si>
  <si>
    <t>Podklad ze zeminy/nákup/stabil.cem. S I tl. 12 cm</t>
  </si>
  <si>
    <t>š.3 m:67*3,0</t>
  </si>
  <si>
    <t>rozšířené napojení:4,5*(3+5)*0,5+2*(5+6)*0,5+2,5*(6+7,3)*0,5+2,5*(7,3+20)*0,5</t>
  </si>
  <si>
    <t>564851114R00</t>
  </si>
  <si>
    <t>Podklad ze štěrkodrti po zhutnění tloušťky 18 cm</t>
  </si>
  <si>
    <t>š.3 m:67*3,6</t>
  </si>
  <si>
    <t>rozšířené napojení:4,5*(3,6+5,6)*0,5+2*(5,6+6,6)*0,5+2,5*(6,6+7,9)*0,5+2,5*(7,9+20,6)*0,5</t>
  </si>
  <si>
    <t>566903111R00</t>
  </si>
  <si>
    <t>Vyspravení podkladu po překopech kam.hrubě drceným</t>
  </si>
  <si>
    <t>DV1:5*0,6*1,95*0,3</t>
  </si>
  <si>
    <t>kolem obrubníků v asfaltové části:(28+39)*0,5*1,95*0,35</t>
  </si>
  <si>
    <t>566904111R00</t>
  </si>
  <si>
    <t>Vyspravení podkladu po překopech kam.obal.asfaltem</t>
  </si>
  <si>
    <t>DV1:5*0,6*2,5*0,1</t>
  </si>
  <si>
    <t>kolem obrubníků v asfaltové části:(28+39)*0,5*2,5*0,1</t>
  </si>
  <si>
    <t>596215040R00</t>
  </si>
  <si>
    <t>Kladení zámkové dlažby tl. 8 cm do drtě tl. 4 cm</t>
  </si>
  <si>
    <t>59245300R</t>
  </si>
  <si>
    <t>Dlažba BEST BEATON přírodní  20x16,5x8</t>
  </si>
  <si>
    <t>1,02*280,75</t>
  </si>
  <si>
    <t>871353121RT2</t>
  </si>
  <si>
    <t>Montáž trub z plastu, gumový kroužek, DN 200, vč.dodávky trub PVC hrdlových 200x4,9x5000 SN 8</t>
  </si>
  <si>
    <t>895941311RT2</t>
  </si>
  <si>
    <t>Zřízení vpusti uliční z dílcůbetonových, včetně dodávky dílců pro uliční vpusti</t>
  </si>
  <si>
    <t>kus</t>
  </si>
  <si>
    <t>899203111RT3</t>
  </si>
  <si>
    <t>Osazení mříží litinových s rámem do 150kg, včetně dodávky vtokové mříže 500 x 500 mm, D400</t>
  </si>
  <si>
    <t>970051200R00</t>
  </si>
  <si>
    <t>Vrtání jádrové do ŽB do D 200 mm</t>
  </si>
  <si>
    <t>napojení do stávajícího potrubí:0,1*3</t>
  </si>
  <si>
    <t>877355122R00</t>
  </si>
  <si>
    <t>Utěsnění napojení potrubí DN 200,  tmelem,tvarovkou vč.dodávky</t>
  </si>
  <si>
    <t>899623141R00</t>
  </si>
  <si>
    <t>Obetonování potrubí nebo zdiva stok betonem C12/15</t>
  </si>
  <si>
    <t>napojení potrubí:0,2*3</t>
  </si>
  <si>
    <t>vpusti:0,5*4</t>
  </si>
  <si>
    <t>894401211R00</t>
  </si>
  <si>
    <t>Osazení betonových skruží rovných 29/100/9</t>
  </si>
  <si>
    <t>- vsakovací jímka</t>
  </si>
  <si>
    <t>59224001R</t>
  </si>
  <si>
    <t>Skruž šachtová SR - F 1000x 500 PS 100x50x9 cm</t>
  </si>
  <si>
    <t>894402211R00</t>
  </si>
  <si>
    <t>Osazení beton. skruží přechodových 60/100/70/9</t>
  </si>
  <si>
    <t>59224353.AR</t>
  </si>
  <si>
    <t>Konus šachetní TBR-Q.1 100-63/58/12 KPS</t>
  </si>
  <si>
    <t>894403011R00</t>
  </si>
  <si>
    <t>Osazení betonových stropních dílců jakýchkoliv</t>
  </si>
  <si>
    <t>59225710R</t>
  </si>
  <si>
    <t>Poklop betonový TBH 6-100 DN 121x9 cm</t>
  </si>
  <si>
    <t>916661111RT5</t>
  </si>
  <si>
    <t>Osazení park. obrubníků do lože z C 12/15 s opěrou, včetně obrubníku 80x250x1000 mm</t>
  </si>
  <si>
    <t>39+49</t>
  </si>
  <si>
    <t>917862111RT7</t>
  </si>
  <si>
    <t>Osazení stojat. obrub.bet. s opěrou,lože z C 12/15, včetně obrubníku ABO 2 - 15 100/15/25</t>
  </si>
  <si>
    <t>28+49</t>
  </si>
  <si>
    <t>918101111R00</t>
  </si>
  <si>
    <t>Lože pod obrubníky nebo obruby dlažeb z C 12/15</t>
  </si>
  <si>
    <t>(88*0,3+77*0,35)*0,15</t>
  </si>
  <si>
    <t>998223011R00</t>
  </si>
  <si>
    <t>Přesun hmot, pozemní komunikace, kryt dlážděný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</si>
  <si>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</si>
  <si>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</si>
  <si>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</si>
  <si>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</si>
  <si>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</si>
  <si>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</si>
  <si>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staveniště, vč.provozu a likvidace</t>
  </si>
  <si>
    <t>005124010R</t>
  </si>
  <si>
    <t>Koordinační činnost</t>
  </si>
  <si>
    <t>005211030R</t>
  </si>
  <si>
    <t xml:space="preserve">Dočasná dopravní opatření </t>
  </si>
  <si>
    <t>005241010R</t>
  </si>
  <si>
    <t xml:space="preserve">Dokumentace skutečného provedení </t>
  </si>
  <si>
    <t/>
  </si>
  <si>
    <t>SUM</t>
  </si>
  <si>
    <t>POPUZIV</t>
  </si>
  <si>
    <t>END</t>
  </si>
  <si>
    <t>Stavba 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</si>
</sst>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indent="1"/>
    </xf>
    <xf numFmtId="1" fontId="5" fillId="0" borderId="2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0" fillId="0" borderId="23" xfId="0" applyBorder="1" applyAlignment="1">
      <alignment vertical="top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2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49" fontId="4" fillId="19" borderId="0" xfId="0" applyNumberFormat="1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8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18" borderId="28" xfId="0" applyNumberFormat="1" applyFill="1" applyBorder="1" applyAlignment="1">
      <alignment/>
    </xf>
    <xf numFmtId="3" fontId="3" fillId="19" borderId="29" xfId="0" applyNumberFormat="1" applyFont="1" applyFill="1" applyBorder="1" applyAlignment="1">
      <alignment vertical="center"/>
    </xf>
    <xf numFmtId="3" fontId="3" fillId="19" borderId="23" xfId="0" applyNumberFormat="1" applyFont="1" applyFill="1" applyBorder="1" applyAlignment="1">
      <alignment vertical="center"/>
    </xf>
    <xf numFmtId="3" fontId="3" fillId="19" borderId="23" xfId="0" applyNumberFormat="1" applyFont="1" applyFill="1" applyBorder="1" applyAlignment="1">
      <alignment vertical="center" wrapText="1"/>
    </xf>
    <xf numFmtId="3" fontId="3" fillId="19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0" xfId="0" applyNumberFormat="1" applyFont="1" applyFill="1" applyBorder="1" applyAlignment="1">
      <alignment horizontal="center" vertical="center" wrapText="1" shrinkToFit="1"/>
    </xf>
    <xf numFmtId="3" fontId="3" fillId="19" borderId="30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18" borderId="28" xfId="0" applyNumberFormat="1" applyFill="1" applyBorder="1" applyAlignment="1">
      <alignment wrapText="1" shrinkToFit="1"/>
    </xf>
    <xf numFmtId="3" fontId="0" fillId="18" borderId="28" xfId="0" applyNumberFormat="1" applyFill="1" applyBorder="1" applyAlignment="1">
      <alignment shrinkToFit="1"/>
    </xf>
    <xf numFmtId="0" fontId="4" fillId="19" borderId="33" xfId="0" applyFont="1" applyFill="1" applyBorder="1" applyAlignment="1">
      <alignment horizontal="left" vertical="center" indent="1"/>
    </xf>
    <xf numFmtId="0" fontId="5" fillId="19" borderId="34" xfId="0" applyFont="1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4" fontId="4" fillId="19" borderId="34" xfId="0" applyNumberFormat="1" applyFont="1" applyFill="1" applyBorder="1" applyAlignment="1">
      <alignment horizontal="left" vertical="center"/>
    </xf>
    <xf numFmtId="0" fontId="0" fillId="19" borderId="34" xfId="0" applyFill="1" applyBorder="1" applyAlignment="1">
      <alignment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 vertical="center"/>
    </xf>
    <xf numFmtId="0" fontId="13" fillId="19" borderId="35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13" fillId="19" borderId="36" xfId="0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18" borderId="38" xfId="0" applyNumberFormat="1" applyFont="1" applyFill="1" applyBorder="1" applyAlignment="1">
      <alignment horizontal="center"/>
    </xf>
    <xf numFmtId="4" fontId="3" fillId="18" borderId="3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19" borderId="41" xfId="0" applyFill="1" applyBorder="1" applyAlignment="1">
      <alignment/>
    </xf>
    <xf numFmtId="49" fontId="0" fillId="19" borderId="42" xfId="0" applyNumberFormat="1" applyFill="1" applyBorder="1" applyAlignment="1">
      <alignment/>
    </xf>
    <xf numFmtId="49" fontId="0" fillId="19" borderId="42" xfId="0" applyNumberFormat="1" applyFill="1" applyBorder="1" applyAlignment="1">
      <alignment/>
    </xf>
    <xf numFmtId="0" fontId="0" fillId="19" borderId="42" xfId="0" applyFill="1" applyBorder="1" applyAlignment="1">
      <alignment/>
    </xf>
    <xf numFmtId="0" fontId="0" fillId="19" borderId="43" xfId="0" applyFill="1" applyBorder="1" applyAlignment="1">
      <alignment/>
    </xf>
    <xf numFmtId="0" fontId="0" fillId="19" borderId="35" xfId="0" applyFill="1" applyBorder="1" applyAlignment="1">
      <alignment/>
    </xf>
    <xf numFmtId="0" fontId="0" fillId="19" borderId="44" xfId="0" applyFill="1" applyBorder="1" applyAlignment="1">
      <alignment wrapText="1"/>
    </xf>
    <xf numFmtId="0" fontId="0" fillId="19" borderId="45" xfId="0" applyFill="1" applyBorder="1" applyAlignment="1">
      <alignment wrapText="1"/>
    </xf>
    <xf numFmtId="0" fontId="14" fillId="0" borderId="0" xfId="0" applyFont="1" applyAlignment="1">
      <alignment/>
    </xf>
    <xf numFmtId="0" fontId="14" fillId="0" borderId="27" xfId="0" applyFont="1" applyBorder="1" applyAlignment="1">
      <alignment vertical="top"/>
    </xf>
    <xf numFmtId="0" fontId="0" fillId="19" borderId="38" xfId="0" applyFill="1" applyBorder="1" applyAlignment="1">
      <alignment vertical="top"/>
    </xf>
    <xf numFmtId="0" fontId="0" fillId="19" borderId="17" xfId="0" applyFill="1" applyBorder="1" applyAlignment="1">
      <alignment vertical="top"/>
    </xf>
    <xf numFmtId="49" fontId="17" fillId="0" borderId="0" xfId="0" applyNumberFormat="1" applyFont="1" applyAlignment="1">
      <alignment wrapText="1"/>
    </xf>
    <xf numFmtId="0" fontId="0" fillId="19" borderId="36" xfId="0" applyFill="1" applyBorder="1" applyAlignment="1">
      <alignment/>
    </xf>
    <xf numFmtId="49" fontId="0" fillId="19" borderId="17" xfId="0" applyNumberFormat="1" applyFill="1" applyBorder="1" applyAlignment="1">
      <alignment vertical="top"/>
    </xf>
    <xf numFmtId="49" fontId="0" fillId="19" borderId="36" xfId="0" applyNumberFormat="1" applyFill="1" applyBorder="1" applyAlignment="1">
      <alignment/>
    </xf>
    <xf numFmtId="49" fontId="0" fillId="19" borderId="38" xfId="0" applyNumberFormat="1" applyFill="1" applyBorder="1" applyAlignment="1">
      <alignment vertical="top"/>
    </xf>
    <xf numFmtId="0" fontId="0" fillId="19" borderId="46" xfId="0" applyFill="1" applyBorder="1" applyAlignment="1">
      <alignment vertical="top"/>
    </xf>
    <xf numFmtId="0" fontId="0" fillId="19" borderId="47" xfId="0" applyFill="1" applyBorder="1" applyAlignment="1">
      <alignment wrapText="1"/>
    </xf>
    <xf numFmtId="0" fontId="14" fillId="0" borderId="27" xfId="0" applyNumberFormat="1" applyFont="1" applyBorder="1" applyAlignment="1">
      <alignment vertical="top"/>
    </xf>
    <xf numFmtId="0" fontId="0" fillId="19" borderId="17" xfId="0" applyNumberFormat="1" applyFill="1" applyBorder="1" applyAlignment="1">
      <alignment vertical="top"/>
    </xf>
    <xf numFmtId="0" fontId="14" fillId="0" borderId="37" xfId="0" applyFont="1" applyBorder="1" applyAlignment="1">
      <alignment vertical="top" shrinkToFit="1"/>
    </xf>
    <xf numFmtId="0" fontId="14" fillId="0" borderId="27" xfId="0" applyFont="1" applyBorder="1" applyAlignment="1">
      <alignment vertical="top" shrinkToFit="1"/>
    </xf>
    <xf numFmtId="0" fontId="15" fillId="0" borderId="37" xfId="0" applyNumberFormat="1" applyFont="1" applyBorder="1" applyAlignment="1">
      <alignment vertical="top" wrapText="1" shrinkToFit="1"/>
    </xf>
    <xf numFmtId="0" fontId="0" fillId="19" borderId="38" xfId="0" applyFill="1" applyBorder="1" applyAlignment="1">
      <alignment vertical="top" shrinkToFit="1"/>
    </xf>
    <xf numFmtId="0" fontId="0" fillId="19" borderId="17" xfId="0" applyFill="1" applyBorder="1" applyAlignment="1">
      <alignment vertical="top" shrinkToFit="1"/>
    </xf>
    <xf numFmtId="172" fontId="0" fillId="19" borderId="38" xfId="0" applyNumberFormat="1" applyFill="1" applyBorder="1" applyAlignment="1">
      <alignment vertical="top"/>
    </xf>
    <xf numFmtId="172" fontId="14" fillId="0" borderId="37" xfId="0" applyNumberFormat="1" applyFont="1" applyBorder="1" applyAlignment="1">
      <alignment vertical="top" shrinkToFit="1"/>
    </xf>
    <xf numFmtId="172" fontId="15" fillId="0" borderId="37" xfId="0" applyNumberFormat="1" applyFont="1" applyBorder="1" applyAlignment="1">
      <alignment vertical="top" wrapText="1" shrinkToFit="1"/>
    </xf>
    <xf numFmtId="172" fontId="0" fillId="19" borderId="38" xfId="0" applyNumberFormat="1" applyFill="1" applyBorder="1" applyAlignment="1">
      <alignment vertical="top" shrinkToFit="1"/>
    </xf>
    <xf numFmtId="4" fontId="0" fillId="19" borderId="38" xfId="0" applyNumberFormat="1" applyFill="1" applyBorder="1" applyAlignment="1">
      <alignment vertical="top"/>
    </xf>
    <xf numFmtId="4" fontId="14" fillId="8" borderId="37" xfId="0" applyNumberFormat="1" applyFont="1" applyFill="1" applyBorder="1" applyAlignment="1" applyProtection="1">
      <alignment vertical="top" shrinkToFit="1"/>
      <protection locked="0"/>
    </xf>
    <xf numFmtId="4" fontId="14" fillId="0" borderId="37" xfId="0" applyNumberFormat="1" applyFont="1" applyBorder="1" applyAlignment="1">
      <alignment vertical="top" shrinkToFit="1"/>
    </xf>
    <xf numFmtId="4" fontId="0" fillId="19" borderId="38" xfId="0" applyNumberFormat="1" applyFill="1" applyBorder="1" applyAlignment="1">
      <alignment vertical="top" shrinkToFit="1"/>
    </xf>
    <xf numFmtId="0" fontId="0" fillId="19" borderId="48" xfId="0" applyFill="1" applyBorder="1" applyAlignment="1">
      <alignment/>
    </xf>
    <xf numFmtId="0" fontId="0" fillId="19" borderId="49" xfId="0" applyFill="1" applyBorder="1" applyAlignment="1">
      <alignment wrapText="1"/>
    </xf>
    <xf numFmtId="0" fontId="0" fillId="19" borderId="50" xfId="0" applyFill="1" applyBorder="1" applyAlignment="1">
      <alignment vertical="top"/>
    </xf>
    <xf numFmtId="4" fontId="0" fillId="19" borderId="46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38" xfId="0" applyFont="1" applyBorder="1" applyAlignment="1">
      <alignment vertical="top" shrinkToFit="1"/>
    </xf>
    <xf numFmtId="172" fontId="14" fillId="0" borderId="38" xfId="0" applyNumberFormat="1" applyFont="1" applyBorder="1" applyAlignment="1">
      <alignment vertical="top" shrinkToFit="1"/>
    </xf>
    <xf numFmtId="4" fontId="14" fillId="8" borderId="38" xfId="0" applyNumberFormat="1" applyFont="1" applyFill="1" applyBorder="1" applyAlignment="1" applyProtection="1">
      <alignment vertical="top" shrinkToFit="1"/>
      <protection locked="0"/>
    </xf>
    <xf numFmtId="4" fontId="14" fillId="0" borderId="38" xfId="0" applyNumberFormat="1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19" borderId="21" xfId="0" applyFont="1" applyFill="1" applyBorder="1" applyAlignment="1">
      <alignment vertical="top"/>
    </xf>
    <xf numFmtId="49" fontId="5" fillId="19" borderId="20" xfId="0" applyNumberFormat="1" applyFont="1" applyFill="1" applyBorder="1" applyAlignment="1">
      <alignment vertical="top"/>
    </xf>
    <xf numFmtId="0" fontId="5" fillId="19" borderId="20" xfId="0" applyFont="1" applyFill="1" applyBorder="1" applyAlignment="1">
      <alignment vertical="top"/>
    </xf>
    <xf numFmtId="4" fontId="5" fillId="19" borderId="51" xfId="0" applyNumberFormat="1" applyFont="1" applyFill="1" applyBorder="1" applyAlignment="1">
      <alignment vertical="top"/>
    </xf>
    <xf numFmtId="0" fontId="14" fillId="0" borderId="37" xfId="0" applyNumberFormat="1" applyFont="1" applyBorder="1" applyAlignment="1">
      <alignment horizontal="left" vertical="top" wrapText="1"/>
    </xf>
    <xf numFmtId="0" fontId="15" fillId="0" borderId="37" xfId="0" applyNumberFormat="1" applyFont="1" applyBorder="1" applyAlignment="1" quotePrefix="1">
      <alignment horizontal="left" vertical="top" wrapText="1"/>
    </xf>
    <xf numFmtId="0" fontId="0" fillId="19" borderId="38" xfId="0" applyNumberFormat="1" applyFill="1" applyBorder="1" applyAlignment="1">
      <alignment horizontal="left" vertical="top" wrapText="1"/>
    </xf>
    <xf numFmtId="0" fontId="14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9" borderId="2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3" fontId="5" fillId="0" borderId="20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3" fontId="0" fillId="19" borderId="53" xfId="0" applyNumberFormat="1" applyFill="1" applyBorder="1" applyAlignment="1">
      <alignment horizontal="left" vertical="center"/>
    </xf>
    <xf numFmtId="3" fontId="5" fillId="19" borderId="53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24" borderId="21" xfId="0" applyFill="1" applyBorder="1" applyAlignment="1">
      <alignment/>
    </xf>
    <xf numFmtId="49" fontId="0" fillId="24" borderId="20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51" xfId="0" applyFill="1" applyBorder="1" applyAlignment="1">
      <alignment/>
    </xf>
    <xf numFmtId="4" fontId="10" fillId="0" borderId="51" xfId="0" applyNumberFormat="1" applyFont="1" applyBorder="1" applyAlignment="1">
      <alignment horizontal="right" vertical="center" indent="1"/>
    </xf>
    <xf numFmtId="0" fontId="3" fillId="24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9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9" fillId="19" borderId="34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right" vertical="center" indent="1"/>
    </xf>
    <xf numFmtId="3" fontId="10" fillId="0" borderId="5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1" xfId="0" applyNumberFormat="1" applyFont="1" applyBorder="1" applyAlignment="1">
      <alignment horizontal="right" vertical="center" indent="1"/>
    </xf>
    <xf numFmtId="3" fontId="8" fillId="0" borderId="21" xfId="0" applyNumberFormat="1" applyFont="1" applyBorder="1" applyAlignment="1">
      <alignment horizontal="right" vertical="center" indent="1"/>
    </xf>
    <xf numFmtId="3" fontId="8" fillId="0" borderId="51" xfId="0" applyNumberFormat="1" applyFont="1" applyBorder="1" applyAlignment="1">
      <alignment horizontal="right" vertical="center" indent="1"/>
    </xf>
    <xf numFmtId="0" fontId="0" fillId="0" borderId="23" xfId="0" applyBorder="1" applyAlignment="1">
      <alignment horizont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 indent="1"/>
    </xf>
    <xf numFmtId="3" fontId="10" fillId="0" borderId="51" xfId="0" applyNumberFormat="1" applyFont="1" applyBorder="1" applyAlignment="1">
      <alignment horizontal="right" vertical="center" indent="1"/>
    </xf>
    <xf numFmtId="49" fontId="4" fillId="19" borderId="23" xfId="0" applyNumberFormat="1" applyFont="1" applyFill="1" applyBorder="1" applyAlignment="1">
      <alignment horizontal="left" vertical="center" shrinkToFit="1"/>
    </xf>
    <xf numFmtId="0" fontId="4" fillId="19" borderId="23" xfId="0" applyFont="1" applyFill="1" applyBorder="1" applyAlignment="1">
      <alignment horizontal="left" vertical="center" shrinkToFit="1"/>
    </xf>
    <xf numFmtId="0" fontId="4" fillId="19" borderId="24" xfId="0" applyFont="1" applyFill="1" applyBorder="1" applyAlignment="1">
      <alignment horizontal="left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8" borderId="23" xfId="0" applyNumberFormat="1" applyFont="1" applyFill="1" applyBorder="1" applyAlignment="1" applyProtection="1">
      <alignment horizontal="left" vertical="center"/>
      <protection locked="0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3" fontId="0" fillId="18" borderId="31" xfId="0" applyNumberFormat="1" applyFill="1" applyBorder="1" applyAlignment="1">
      <alignment/>
    </xf>
    <xf numFmtId="3" fontId="0" fillId="18" borderId="20" xfId="0" applyNumberFormat="1" applyFill="1" applyBorder="1" applyAlignment="1">
      <alignment/>
    </xf>
    <xf numFmtId="3" fontId="0" fillId="18" borderId="58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19" borderId="36" xfId="0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3" fillId="18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2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0" xfId="0" applyBorder="1" applyAlignment="1">
      <alignment vertical="center"/>
    </xf>
    <xf numFmtId="0" fontId="16" fillId="0" borderId="27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 shrinkToFit="1"/>
    </xf>
    <xf numFmtId="172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4" fontId="16" fillId="0" borderId="61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5" xfId="0" applyFill="1" applyBorder="1" applyAlignment="1" applyProtection="1">
      <alignment vertical="top" wrapText="1"/>
      <protection locked="0"/>
    </xf>
    <xf numFmtId="0" fontId="0" fillId="8" borderId="23" xfId="0" applyFill="1" applyBorder="1" applyAlignment="1" applyProtection="1">
      <alignment vertical="top" wrapText="1"/>
      <protection locked="0"/>
    </xf>
    <xf numFmtId="0" fontId="0" fillId="8" borderId="23" xfId="0" applyFill="1" applyBorder="1" applyAlignment="1" applyProtection="1">
      <alignment horizontal="left" vertical="top" wrapText="1"/>
      <protection locked="0"/>
    </xf>
    <xf numFmtId="0" fontId="0" fillId="8" borderId="62" xfId="0" applyFill="1" applyBorder="1" applyAlignment="1" applyProtection="1">
      <alignment vertical="top" wrapText="1"/>
      <protection locked="0"/>
    </xf>
    <xf numFmtId="0" fontId="0" fillId="8" borderId="27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61" xfId="0" applyFill="1" applyBorder="1" applyAlignment="1" applyProtection="1">
      <alignment vertical="top" wrapText="1"/>
      <protection locked="0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63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2"/>
  <sheetViews>
    <sheetView showGridLines="0" zoomScaleSheetLayoutView="75" workbookViewId="0" topLeftCell="B1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9" t="s">
        <v>36</v>
      </c>
      <c r="B1" s="218" t="s">
        <v>42</v>
      </c>
      <c r="C1" s="219"/>
      <c r="D1" s="219"/>
      <c r="E1" s="219"/>
      <c r="F1" s="219"/>
      <c r="G1" s="219"/>
      <c r="H1" s="219"/>
      <c r="I1" s="219"/>
      <c r="J1" s="220"/>
    </row>
    <row r="2" spans="1:15" ht="23.25" customHeight="1">
      <c r="A2" s="4"/>
      <c r="B2" s="77" t="s">
        <v>40</v>
      </c>
      <c r="C2" s="78"/>
      <c r="D2" s="238" t="s">
        <v>45</v>
      </c>
      <c r="E2" s="239"/>
      <c r="F2" s="239"/>
      <c r="G2" s="239"/>
      <c r="H2" s="239"/>
      <c r="I2" s="239"/>
      <c r="J2" s="240"/>
      <c r="O2" s="2"/>
    </row>
    <row r="3" spans="1:10" ht="23.25" customHeight="1" hidden="1">
      <c r="A3" s="4"/>
      <c r="B3" s="79" t="s">
        <v>43</v>
      </c>
      <c r="C3" s="80"/>
      <c r="D3" s="215"/>
      <c r="E3" s="216"/>
      <c r="F3" s="216"/>
      <c r="G3" s="216"/>
      <c r="H3" s="216"/>
      <c r="I3" s="216"/>
      <c r="J3" s="217"/>
    </row>
    <row r="4" spans="1:10" ht="23.25" customHeight="1" hidden="1">
      <c r="A4" s="4"/>
      <c r="B4" s="81" t="s">
        <v>44</v>
      </c>
      <c r="C4" s="82"/>
      <c r="D4" s="83"/>
      <c r="E4" s="83"/>
      <c r="F4" s="84"/>
      <c r="G4" s="85"/>
      <c r="H4" s="84"/>
      <c r="I4" s="85"/>
      <c r="J4" s="86"/>
    </row>
    <row r="5" spans="1:10" ht="24" customHeight="1">
      <c r="A5" s="4"/>
      <c r="B5" s="47" t="s">
        <v>21</v>
      </c>
      <c r="C5" s="5"/>
      <c r="D5" s="87" t="s">
        <v>46</v>
      </c>
      <c r="E5" s="26"/>
      <c r="F5" s="26"/>
      <c r="G5" s="26"/>
      <c r="H5" s="28" t="s">
        <v>33</v>
      </c>
      <c r="I5" s="87"/>
      <c r="J5" s="11"/>
    </row>
    <row r="6" spans="1:10" ht="15.75" customHeight="1">
      <c r="A6" s="4"/>
      <c r="B6" s="41"/>
      <c r="C6" s="26"/>
      <c r="D6" s="87"/>
      <c r="E6" s="26"/>
      <c r="F6" s="26"/>
      <c r="G6" s="26"/>
      <c r="H6" s="28" t="s">
        <v>34</v>
      </c>
      <c r="I6" s="87"/>
      <c r="J6" s="11"/>
    </row>
    <row r="7" spans="1:10" ht="15.75" customHeight="1">
      <c r="A7" s="4"/>
      <c r="B7" s="42"/>
      <c r="C7" s="88"/>
      <c r="D7" s="76"/>
      <c r="E7" s="34"/>
      <c r="F7" s="34"/>
      <c r="G7" s="34"/>
      <c r="H7" s="36"/>
      <c r="I7" s="34"/>
      <c r="J7" s="50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1"/>
      <c r="C10" s="27"/>
      <c r="D10" s="46"/>
      <c r="E10" s="54"/>
      <c r="F10" s="54"/>
      <c r="G10" s="52"/>
      <c r="H10" s="52"/>
      <c r="I10" s="53"/>
      <c r="J10" s="50"/>
    </row>
    <row r="11" spans="1:10" ht="24" customHeight="1">
      <c r="A11" s="4"/>
      <c r="B11" s="47" t="s">
        <v>18</v>
      </c>
      <c r="C11" s="5"/>
      <c r="D11" s="242"/>
      <c r="E11" s="242"/>
      <c r="F11" s="242"/>
      <c r="G11" s="242"/>
      <c r="H11" s="28" t="s">
        <v>33</v>
      </c>
      <c r="I11" s="90"/>
      <c r="J11" s="11"/>
    </row>
    <row r="12" spans="1:10" ht="15.75" customHeight="1">
      <c r="A12" s="4"/>
      <c r="B12" s="41"/>
      <c r="C12" s="26"/>
      <c r="D12" s="213"/>
      <c r="E12" s="213"/>
      <c r="F12" s="213"/>
      <c r="G12" s="213"/>
      <c r="H12" s="28" t="s">
        <v>34</v>
      </c>
      <c r="I12" s="90"/>
      <c r="J12" s="11"/>
    </row>
    <row r="13" spans="1:10" ht="15.75" customHeight="1">
      <c r="A13" s="4"/>
      <c r="B13" s="42"/>
      <c r="C13" s="89"/>
      <c r="D13" s="214"/>
      <c r="E13" s="214"/>
      <c r="F13" s="214"/>
      <c r="G13" s="214"/>
      <c r="H13" s="29"/>
      <c r="I13" s="34"/>
      <c r="J13" s="50"/>
    </row>
    <row r="14" spans="1:10" ht="24" customHeight="1" hidden="1">
      <c r="A14" s="4"/>
      <c r="B14" s="62" t="s">
        <v>20</v>
      </c>
      <c r="C14" s="63"/>
      <c r="D14" s="64"/>
      <c r="E14" s="65"/>
      <c r="F14" s="65"/>
      <c r="G14" s="65"/>
      <c r="H14" s="66"/>
      <c r="I14" s="65"/>
      <c r="J14" s="67"/>
    </row>
    <row r="15" spans="1:10" ht="32.25" customHeight="1">
      <c r="A15" s="4"/>
      <c r="B15" s="51" t="s">
        <v>31</v>
      </c>
      <c r="C15" s="68"/>
      <c r="D15" s="52"/>
      <c r="E15" s="241"/>
      <c r="F15" s="241"/>
      <c r="G15" s="210"/>
      <c r="H15" s="210"/>
      <c r="I15" s="210" t="s">
        <v>28</v>
      </c>
      <c r="J15" s="211"/>
    </row>
    <row r="16" spans="1:10" ht="23.25" customHeight="1">
      <c r="A16" s="136" t="s">
        <v>23</v>
      </c>
      <c r="B16" s="137" t="s">
        <v>23</v>
      </c>
      <c r="C16" s="56"/>
      <c r="D16" s="57"/>
      <c r="E16" s="212"/>
      <c r="F16" s="208"/>
      <c r="G16" s="227"/>
      <c r="H16" s="237"/>
      <c r="I16" s="227">
        <f>SUMIF(F49:F58,A16,I49:I58)+SUMIF(F49:F58,"PSU",I49:I58)</f>
        <v>0</v>
      </c>
      <c r="J16" s="228"/>
    </row>
    <row r="17" spans="1:10" ht="23.25" customHeight="1">
      <c r="A17" s="136" t="s">
        <v>24</v>
      </c>
      <c r="B17" s="137" t="s">
        <v>24</v>
      </c>
      <c r="C17" s="56"/>
      <c r="D17" s="57"/>
      <c r="E17" s="212"/>
      <c r="F17" s="208"/>
      <c r="G17" s="227"/>
      <c r="H17" s="237"/>
      <c r="I17" s="227">
        <f>SUMIF(F49:F58,A17,I49:I58)</f>
        <v>0</v>
      </c>
      <c r="J17" s="228"/>
    </row>
    <row r="18" spans="1:10" ht="23.25" customHeight="1">
      <c r="A18" s="136" t="s">
        <v>25</v>
      </c>
      <c r="B18" s="137" t="s">
        <v>25</v>
      </c>
      <c r="C18" s="56"/>
      <c r="D18" s="57"/>
      <c r="E18" s="212"/>
      <c r="F18" s="208"/>
      <c r="G18" s="227"/>
      <c r="H18" s="237"/>
      <c r="I18" s="227">
        <f>SUMIF(F49:F58,A18,I49:I58)</f>
        <v>0</v>
      </c>
      <c r="J18" s="228"/>
    </row>
    <row r="19" spans="1:10" ht="23.25" customHeight="1">
      <c r="A19" s="136" t="s">
        <v>72</v>
      </c>
      <c r="B19" s="137" t="s">
        <v>26</v>
      </c>
      <c r="C19" s="56"/>
      <c r="D19" s="57"/>
      <c r="E19" s="212"/>
      <c r="F19" s="208"/>
      <c r="G19" s="227"/>
      <c r="H19" s="237"/>
      <c r="I19" s="227">
        <f>SUMIF(F49:F58,A19,I49:I58)</f>
        <v>0</v>
      </c>
      <c r="J19" s="228"/>
    </row>
    <row r="20" spans="1:10" ht="23.25" customHeight="1">
      <c r="A20" s="136" t="s">
        <v>73</v>
      </c>
      <c r="B20" s="137" t="s">
        <v>27</v>
      </c>
      <c r="C20" s="56"/>
      <c r="D20" s="57"/>
      <c r="E20" s="212"/>
      <c r="F20" s="208"/>
      <c r="G20" s="227"/>
      <c r="H20" s="237"/>
      <c r="I20" s="227">
        <f>SUMIF(F49:F58,A20,I49:I58)</f>
        <v>0</v>
      </c>
      <c r="J20" s="228"/>
    </row>
    <row r="21" spans="1:10" ht="23.25" customHeight="1">
      <c r="A21" s="4"/>
      <c r="B21" s="70" t="s">
        <v>28</v>
      </c>
      <c r="C21" s="71"/>
      <c r="D21" s="72"/>
      <c r="E21" s="229"/>
      <c r="F21" s="230"/>
      <c r="G21" s="231"/>
      <c r="H21" s="232"/>
      <c r="I21" s="231">
        <f>SUM(I16:J20)</f>
        <v>0</v>
      </c>
      <c r="J21" s="236"/>
    </row>
    <row r="22" spans="1:10" ht="33" customHeight="1">
      <c r="A22" s="4"/>
      <c r="B22" s="61" t="s">
        <v>32</v>
      </c>
      <c r="C22" s="56"/>
      <c r="D22" s="57"/>
      <c r="E22" s="60"/>
      <c r="F22" s="59"/>
      <c r="G22" s="197"/>
      <c r="H22" s="197"/>
      <c r="I22" s="197"/>
      <c r="J22" s="198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25">
        <f>ZakladDPHSniVypocet</f>
        <v>0</v>
      </c>
      <c r="H23" s="226"/>
      <c r="I23" s="226"/>
      <c r="J23" s="198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34">
        <f>ZakladDPHSni*SazbaDPH1/100</f>
        <v>0</v>
      </c>
      <c r="H24" s="235"/>
      <c r="I24" s="235"/>
      <c r="J24" s="198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25">
        <f>ZakladDPHZaklVypocet</f>
        <v>0</v>
      </c>
      <c r="H25" s="226"/>
      <c r="I25" s="226"/>
      <c r="J25" s="198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1">
        <f>ZakladDPHZakl*SazbaDPH2/100</f>
        <v>0</v>
      </c>
      <c r="H26" s="222"/>
      <c r="I26" s="222"/>
      <c r="J26" s="199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23">
        <f>0</f>
        <v>0</v>
      </c>
      <c r="H27" s="223"/>
      <c r="I27" s="223"/>
      <c r="J27" s="200" t="str">
        <f t="shared" si="0"/>
        <v>CZK</v>
      </c>
    </row>
    <row r="28" spans="1:10" ht="27.75" customHeight="1" hidden="1" thickBot="1">
      <c r="A28" s="4"/>
      <c r="B28" s="109" t="s">
        <v>22</v>
      </c>
      <c r="C28" s="110"/>
      <c r="D28" s="110"/>
      <c r="E28" s="111"/>
      <c r="F28" s="112"/>
      <c r="G28" s="224">
        <f>ZakladDPHSniVypocet+ZakladDPHZaklVypocet</f>
        <v>0</v>
      </c>
      <c r="H28" s="224"/>
      <c r="I28" s="224"/>
      <c r="J28" s="201" t="str">
        <f t="shared" si="0"/>
        <v>CZK</v>
      </c>
    </row>
    <row r="29" spans="1:10" ht="27.75" customHeight="1" thickBot="1">
      <c r="A29" s="4"/>
      <c r="B29" s="109" t="s">
        <v>35</v>
      </c>
      <c r="C29" s="113"/>
      <c r="D29" s="113"/>
      <c r="E29" s="113"/>
      <c r="F29" s="113"/>
      <c r="G29" s="224">
        <f>ZakladDPHSni+DPHSni+ZakladDPHZakl+DPHZakl+Zaokrouhleni</f>
        <v>0</v>
      </c>
      <c r="H29" s="224"/>
      <c r="I29" s="224"/>
      <c r="J29" s="202" t="s">
        <v>49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43215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3" t="s">
        <v>2</v>
      </c>
      <c r="E35" s="23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3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customHeight="1" hidden="1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customHeight="1" hidden="1">
      <c r="A39" s="93">
        <v>0</v>
      </c>
      <c r="B39" s="99" t="s">
        <v>47</v>
      </c>
      <c r="C39" s="243" t="s">
        <v>45</v>
      </c>
      <c r="D39" s="244"/>
      <c r="E39" s="244"/>
      <c r="F39" s="104">
        <f>'Rozpočet Pol'!AC144</f>
        <v>0</v>
      </c>
      <c r="G39" s="105">
        <f>'Rozpočet Pol'!AD144</f>
        <v>0</v>
      </c>
      <c r="H39" s="106">
        <f>(F39*SazbaDPH1/100)+(G39*SazbaDPH2/100)</f>
        <v>0</v>
      </c>
      <c r="I39" s="106">
        <f>F39+G39+H39</f>
        <v>0</v>
      </c>
      <c r="J39" s="100">
        <f>IF(CenaCelkemVypocet=0,"",I39/CenaCelkemVypocet*100)</f>
      </c>
    </row>
    <row r="40" spans="1:10" ht="25.5" customHeight="1" hidden="1">
      <c r="A40" s="93"/>
      <c r="B40" s="245" t="s">
        <v>48</v>
      </c>
      <c r="C40" s="246"/>
      <c r="D40" s="246"/>
      <c r="E40" s="247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2" ht="12.75">
      <c r="B42" t="s">
        <v>50</v>
      </c>
    </row>
    <row r="43" spans="2:52" ht="12.75">
      <c r="B43" s="248" t="s">
        <v>51</v>
      </c>
      <c r="C43" s="248"/>
      <c r="D43" s="248"/>
      <c r="E43" s="248"/>
      <c r="F43" s="248"/>
      <c r="G43" s="248"/>
      <c r="H43" s="248"/>
      <c r="I43" s="248"/>
      <c r="J43" s="248"/>
      <c r="AZ43" s="114" t="str">
        <f>B43</f>
        <v>Rozpočet zpracován dle cenové soustavy : www.cenovasoustava.cz,cenová úroveň RTS 2018.</v>
      </c>
    </row>
    <row r="46" ht="15.75">
      <c r="B46" s="115" t="s">
        <v>52</v>
      </c>
    </row>
    <row r="48" spans="1:10" ht="25.5" customHeight="1">
      <c r="A48" s="116"/>
      <c r="B48" s="120" t="s">
        <v>16</v>
      </c>
      <c r="C48" s="120" t="s">
        <v>5</v>
      </c>
      <c r="D48" s="121"/>
      <c r="E48" s="121"/>
      <c r="F48" s="124" t="s">
        <v>53</v>
      </c>
      <c r="G48" s="124"/>
      <c r="H48" s="124"/>
      <c r="I48" s="249" t="s">
        <v>28</v>
      </c>
      <c r="J48" s="249"/>
    </row>
    <row r="49" spans="1:10" ht="25.5" customHeight="1">
      <c r="A49" s="117"/>
      <c r="B49" s="125" t="s">
        <v>54</v>
      </c>
      <c r="C49" s="251" t="s">
        <v>55</v>
      </c>
      <c r="D49" s="252"/>
      <c r="E49" s="252"/>
      <c r="F49" s="127" t="s">
        <v>23</v>
      </c>
      <c r="G49" s="128"/>
      <c r="H49" s="128"/>
      <c r="I49" s="250">
        <f>'Rozpočet Pol'!G9</f>
        <v>0</v>
      </c>
      <c r="J49" s="250"/>
    </row>
    <row r="50" spans="1:10" ht="25.5" customHeight="1">
      <c r="A50" s="117"/>
      <c r="B50" s="119" t="s">
        <v>56</v>
      </c>
      <c r="C50" s="254" t="s">
        <v>57</v>
      </c>
      <c r="D50" s="255"/>
      <c r="E50" s="255"/>
      <c r="F50" s="129" t="s">
        <v>23</v>
      </c>
      <c r="G50" s="130"/>
      <c r="H50" s="130"/>
      <c r="I50" s="253">
        <f>'Rozpočet Pol'!G51</f>
        <v>0</v>
      </c>
      <c r="J50" s="253"/>
    </row>
    <row r="51" spans="1:10" ht="25.5" customHeight="1">
      <c r="A51" s="117"/>
      <c r="B51" s="119" t="s">
        <v>58</v>
      </c>
      <c r="C51" s="254" t="s">
        <v>59</v>
      </c>
      <c r="D51" s="255"/>
      <c r="E51" s="255"/>
      <c r="F51" s="129" t="s">
        <v>23</v>
      </c>
      <c r="G51" s="130"/>
      <c r="H51" s="130"/>
      <c r="I51" s="253">
        <f>'Rozpočet Pol'!G68</f>
        <v>0</v>
      </c>
      <c r="J51" s="253"/>
    </row>
    <row r="52" spans="1:10" ht="25.5" customHeight="1">
      <c r="A52" s="117"/>
      <c r="B52" s="119" t="s">
        <v>60</v>
      </c>
      <c r="C52" s="254" t="s">
        <v>61</v>
      </c>
      <c r="D52" s="255"/>
      <c r="E52" s="255"/>
      <c r="F52" s="129" t="s">
        <v>23</v>
      </c>
      <c r="G52" s="130"/>
      <c r="H52" s="130"/>
      <c r="I52" s="253">
        <f>'Rozpočet Pol'!G78</f>
        <v>0</v>
      </c>
      <c r="J52" s="253"/>
    </row>
    <row r="53" spans="1:10" ht="25.5" customHeight="1">
      <c r="A53" s="117"/>
      <c r="B53" s="119" t="s">
        <v>62</v>
      </c>
      <c r="C53" s="254" t="s">
        <v>63</v>
      </c>
      <c r="D53" s="255"/>
      <c r="E53" s="255"/>
      <c r="F53" s="129" t="s">
        <v>23</v>
      </c>
      <c r="G53" s="130"/>
      <c r="H53" s="130"/>
      <c r="I53" s="253">
        <f>'Rozpočet Pol'!G84</f>
        <v>0</v>
      </c>
      <c r="J53" s="253"/>
    </row>
    <row r="54" spans="1:10" ht="25.5" customHeight="1">
      <c r="A54" s="117"/>
      <c r="B54" s="119" t="s">
        <v>64</v>
      </c>
      <c r="C54" s="254" t="s">
        <v>65</v>
      </c>
      <c r="D54" s="255"/>
      <c r="E54" s="255"/>
      <c r="F54" s="129" t="s">
        <v>23</v>
      </c>
      <c r="G54" s="130"/>
      <c r="H54" s="130"/>
      <c r="I54" s="253">
        <f>'Rozpočet Pol'!G100</f>
        <v>0</v>
      </c>
      <c r="J54" s="253"/>
    </row>
    <row r="55" spans="1:10" ht="25.5" customHeight="1">
      <c r="A55" s="117"/>
      <c r="B55" s="119" t="s">
        <v>66</v>
      </c>
      <c r="C55" s="254" t="s">
        <v>67</v>
      </c>
      <c r="D55" s="255"/>
      <c r="E55" s="255"/>
      <c r="F55" s="129" t="s">
        <v>23</v>
      </c>
      <c r="G55" s="130"/>
      <c r="H55" s="130"/>
      <c r="I55" s="253">
        <f>'Rozpočet Pol'!G114</f>
        <v>0</v>
      </c>
      <c r="J55" s="253"/>
    </row>
    <row r="56" spans="1:10" ht="25.5" customHeight="1">
      <c r="A56" s="117"/>
      <c r="B56" s="119" t="s">
        <v>68</v>
      </c>
      <c r="C56" s="254" t="s">
        <v>69</v>
      </c>
      <c r="D56" s="255"/>
      <c r="E56" s="255"/>
      <c r="F56" s="129" t="s">
        <v>23</v>
      </c>
      <c r="G56" s="130"/>
      <c r="H56" s="130"/>
      <c r="I56" s="253">
        <f>'Rozpočet Pol'!G127</f>
        <v>0</v>
      </c>
      <c r="J56" s="253"/>
    </row>
    <row r="57" spans="1:10" ht="25.5" customHeight="1">
      <c r="A57" s="117"/>
      <c r="B57" s="119" t="s">
        <v>70</v>
      </c>
      <c r="C57" s="254" t="s">
        <v>71</v>
      </c>
      <c r="D57" s="255"/>
      <c r="E57" s="255"/>
      <c r="F57" s="129" t="s">
        <v>23</v>
      </c>
      <c r="G57" s="130"/>
      <c r="H57" s="130"/>
      <c r="I57" s="253">
        <f>'Rozpočet Pol'!G134</f>
        <v>0</v>
      </c>
      <c r="J57" s="253"/>
    </row>
    <row r="58" spans="1:10" ht="25.5" customHeight="1">
      <c r="A58" s="117"/>
      <c r="B58" s="126" t="s">
        <v>72</v>
      </c>
      <c r="C58" s="258" t="s">
        <v>26</v>
      </c>
      <c r="D58" s="259"/>
      <c r="E58" s="259"/>
      <c r="F58" s="131" t="s">
        <v>72</v>
      </c>
      <c r="G58" s="132"/>
      <c r="H58" s="132"/>
      <c r="I58" s="257">
        <f>'Rozpočet Pol'!G136</f>
        <v>0</v>
      </c>
      <c r="J58" s="257"/>
    </row>
    <row r="59" spans="1:10" ht="25.5" customHeight="1">
      <c r="A59" s="118"/>
      <c r="B59" s="122" t="s">
        <v>1</v>
      </c>
      <c r="C59" s="122"/>
      <c r="D59" s="123"/>
      <c r="E59" s="123"/>
      <c r="F59" s="133"/>
      <c r="G59" s="134"/>
      <c r="H59" s="134"/>
      <c r="I59" s="256">
        <f>SUM(I49:I58)</f>
        <v>0</v>
      </c>
      <c r="J59" s="256"/>
    </row>
    <row r="60" spans="6:10" ht="12.75">
      <c r="F60" s="135"/>
      <c r="G60" s="92"/>
      <c r="H60" s="135"/>
      <c r="I60" s="92"/>
      <c r="J60" s="92"/>
    </row>
    <row r="61" spans="6:10" ht="12.75">
      <c r="F61" s="135"/>
      <c r="G61" s="92"/>
      <c r="H61" s="135"/>
      <c r="I61" s="92"/>
      <c r="J61" s="92"/>
    </row>
    <row r="62" spans="6:10" ht="12.75">
      <c r="F62" s="135"/>
      <c r="G62" s="92"/>
      <c r="H62" s="135"/>
      <c r="I62" s="92"/>
      <c r="J62" s="92"/>
    </row>
  </sheetData>
  <sheetProtection password="CBC7" sheet="1"/>
  <mergeCells count="60">
    <mergeCell ref="I55:J55"/>
    <mergeCell ref="C55:E55"/>
    <mergeCell ref="I59:J59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1:J51"/>
    <mergeCell ref="C51:E51"/>
    <mergeCell ref="I52:J52"/>
    <mergeCell ref="C52:E52"/>
    <mergeCell ref="I48:J48"/>
    <mergeCell ref="I49:J49"/>
    <mergeCell ref="C49:E49"/>
    <mergeCell ref="I50:J50"/>
    <mergeCell ref="C50:E50"/>
    <mergeCell ref="D11:G11"/>
    <mergeCell ref="C39:E39"/>
    <mergeCell ref="B40:E40"/>
    <mergeCell ref="B43:J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6:J16"/>
    <mergeCell ref="I19:J19"/>
    <mergeCell ref="G21:H21"/>
    <mergeCell ref="G28:I28"/>
    <mergeCell ref="G16:H16"/>
    <mergeCell ref="G17:H17"/>
    <mergeCell ref="G18:H18"/>
    <mergeCell ref="I17:J17"/>
    <mergeCell ref="D3:J3"/>
    <mergeCell ref="B1:J1"/>
    <mergeCell ref="G26:I26"/>
    <mergeCell ref="G27:I27"/>
    <mergeCell ref="E21:F21"/>
    <mergeCell ref="D2:J2"/>
    <mergeCell ref="E17:F17"/>
    <mergeCell ref="I18:J18"/>
    <mergeCell ref="E18:F18"/>
    <mergeCell ref="E15:F15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rstPageNumber="1" useFirstPageNumber="1" fitToHeight="9999" horizontalDpi="300" verticalDpi="300" orientation="portrait" paperSize="9" r:id="rId3"/>
  <headerFooter alignWithMargins="0">
    <oddFooter>&amp;CStránka &amp;P</oddFooter>
  </headerFooter>
  <rowBreaks count="2" manualBreakCount="2">
    <brk id="36" max="9" man="1"/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0" t="s">
        <v>6</v>
      </c>
      <c r="B1" s="260"/>
      <c r="C1" s="261"/>
      <c r="D1" s="260"/>
      <c r="E1" s="260"/>
      <c r="F1" s="260"/>
      <c r="G1" s="260"/>
    </row>
    <row r="2" spans="1:7" ht="24.75" customHeight="1">
      <c r="A2" s="75" t="s">
        <v>41</v>
      </c>
      <c r="B2" s="74"/>
      <c r="C2" s="262"/>
      <c r="D2" s="262"/>
      <c r="E2" s="262"/>
      <c r="F2" s="262"/>
      <c r="G2" s="263"/>
    </row>
    <row r="3" spans="1:7" ht="24.75" customHeight="1" hidden="1">
      <c r="A3" s="75" t="s">
        <v>7</v>
      </c>
      <c r="B3" s="74"/>
      <c r="C3" s="262"/>
      <c r="D3" s="262"/>
      <c r="E3" s="262"/>
      <c r="F3" s="262"/>
      <c r="G3" s="263"/>
    </row>
    <row r="4" spans="1:7" ht="24.75" customHeight="1" hidden="1">
      <c r="A4" s="75" t="s">
        <v>8</v>
      </c>
      <c r="B4" s="74"/>
      <c r="C4" s="262"/>
      <c r="D4" s="262"/>
      <c r="E4" s="262"/>
      <c r="F4" s="262"/>
      <c r="G4" s="263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54"/>
  <sheetViews>
    <sheetView tabSelected="1" zoomScalePageLayoutView="0" workbookViewId="0" topLeftCell="A1">
      <selection activeCell="D137" sqref="D137"/>
    </sheetView>
  </sheetViews>
  <sheetFormatPr defaultColWidth="9.00390625" defaultRowHeight="12.75" outlineLevelRow="1"/>
  <cols>
    <col min="1" max="1" width="4.25390625" style="0" customWidth="1"/>
    <col min="2" max="2" width="14.375" style="91" customWidth="1"/>
    <col min="3" max="3" width="38.25390625" style="9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64" t="s">
        <v>6</v>
      </c>
      <c r="B1" s="264"/>
      <c r="C1" s="264"/>
      <c r="D1" s="264"/>
      <c r="E1" s="264"/>
      <c r="F1" s="264"/>
      <c r="G1" s="264"/>
      <c r="AE1" t="s">
        <v>74</v>
      </c>
    </row>
    <row r="2" spans="1:31" ht="24.75" customHeight="1">
      <c r="A2" s="203" t="s">
        <v>279</v>
      </c>
      <c r="B2" s="138"/>
      <c r="C2" s="265" t="s">
        <v>45</v>
      </c>
      <c r="D2" s="266"/>
      <c r="E2" s="266"/>
      <c r="F2" s="266"/>
      <c r="G2" s="267"/>
      <c r="AE2" t="s">
        <v>75</v>
      </c>
    </row>
    <row r="3" spans="1:31" ht="24.75" customHeight="1" hidden="1">
      <c r="A3" s="140" t="s">
        <v>7</v>
      </c>
      <c r="B3" s="139"/>
      <c r="C3" s="268"/>
      <c r="D3" s="269"/>
      <c r="E3" s="269"/>
      <c r="F3" s="269"/>
      <c r="G3" s="270"/>
      <c r="AE3" t="s">
        <v>76</v>
      </c>
    </row>
    <row r="4" spans="1:31" ht="24.75" customHeight="1" hidden="1">
      <c r="A4" s="140" t="s">
        <v>8</v>
      </c>
      <c r="B4" s="139"/>
      <c r="C4" s="268"/>
      <c r="D4" s="269"/>
      <c r="E4" s="269"/>
      <c r="F4" s="269"/>
      <c r="G4" s="270"/>
      <c r="AE4" t="s">
        <v>77</v>
      </c>
    </row>
    <row r="5" spans="1:31" ht="12.75" hidden="1">
      <c r="A5" s="141" t="s">
        <v>78</v>
      </c>
      <c r="B5" s="142"/>
      <c r="C5" s="143"/>
      <c r="D5" s="144"/>
      <c r="E5" s="144"/>
      <c r="F5" s="144"/>
      <c r="G5" s="145"/>
      <c r="AE5" t="s">
        <v>79</v>
      </c>
    </row>
    <row r="7" spans="1:21" ht="38.25">
      <c r="A7" s="154" t="s">
        <v>80</v>
      </c>
      <c r="B7" s="156" t="s">
        <v>81</v>
      </c>
      <c r="C7" s="156" t="s">
        <v>82</v>
      </c>
      <c r="D7" s="154" t="s">
        <v>83</v>
      </c>
      <c r="E7" s="154" t="s">
        <v>84</v>
      </c>
      <c r="F7" s="146" t="s">
        <v>85</v>
      </c>
      <c r="G7" s="175" t="s">
        <v>28</v>
      </c>
      <c r="H7" s="176" t="s">
        <v>29</v>
      </c>
      <c r="I7" s="176" t="s">
        <v>86</v>
      </c>
      <c r="J7" s="176" t="s">
        <v>30</v>
      </c>
      <c r="K7" s="176" t="s">
        <v>87</v>
      </c>
      <c r="L7" s="176" t="s">
        <v>88</v>
      </c>
      <c r="M7" s="176" t="s">
        <v>89</v>
      </c>
      <c r="N7" s="176" t="s">
        <v>90</v>
      </c>
      <c r="O7" s="176" t="s">
        <v>91</v>
      </c>
      <c r="P7" s="176" t="s">
        <v>92</v>
      </c>
      <c r="Q7" s="176" t="s">
        <v>93</v>
      </c>
      <c r="R7" s="176" t="s">
        <v>94</v>
      </c>
      <c r="S7" s="176" t="s">
        <v>95</v>
      </c>
      <c r="T7" s="176" t="s">
        <v>96</v>
      </c>
      <c r="U7" s="159" t="s">
        <v>97</v>
      </c>
    </row>
    <row r="8" spans="1:21" ht="5.25" customHeight="1">
      <c r="A8" s="204"/>
      <c r="B8" s="205"/>
      <c r="C8" s="205"/>
      <c r="D8" s="206"/>
      <c r="E8" s="206"/>
      <c r="F8" s="206"/>
      <c r="G8" s="20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31" ht="12.75">
      <c r="A9" s="152" t="s">
        <v>98</v>
      </c>
      <c r="B9" s="155" t="s">
        <v>54</v>
      </c>
      <c r="C9" s="157" t="s">
        <v>55</v>
      </c>
      <c r="D9" s="151"/>
      <c r="E9" s="167"/>
      <c r="F9" s="171"/>
      <c r="G9" s="171">
        <f>SUMIF(AE10:AE50,"&lt;&gt;NOR",G10:G50)</f>
        <v>0</v>
      </c>
      <c r="H9" s="178"/>
      <c r="I9" s="178">
        <f>SUM(I10:I50)</f>
        <v>0</v>
      </c>
      <c r="J9" s="178"/>
      <c r="K9" s="178">
        <f>SUM(K10:K50)</f>
        <v>0</v>
      </c>
      <c r="L9" s="178"/>
      <c r="M9" s="178">
        <f>SUM(M10:M50)</f>
        <v>0</v>
      </c>
      <c r="N9" s="158"/>
      <c r="O9" s="158">
        <f>SUM(O10:O50)</f>
        <v>36.99517</v>
      </c>
      <c r="P9" s="158"/>
      <c r="Q9" s="158">
        <f>SUM(Q10:Q50)</f>
        <v>0</v>
      </c>
      <c r="R9" s="158"/>
      <c r="S9" s="158"/>
      <c r="T9" s="177"/>
      <c r="U9" s="158">
        <f>SUM(U10:U50)</f>
        <v>239.05</v>
      </c>
      <c r="AE9" t="s">
        <v>99</v>
      </c>
    </row>
    <row r="10" spans="1:60" ht="12.75" outlineLevel="1">
      <c r="A10" s="150">
        <v>1</v>
      </c>
      <c r="B10" s="160" t="s">
        <v>100</v>
      </c>
      <c r="C10" s="190" t="s">
        <v>101</v>
      </c>
      <c r="D10" s="162" t="s">
        <v>102</v>
      </c>
      <c r="E10" s="168">
        <v>65.856</v>
      </c>
      <c r="F10" s="172"/>
      <c r="G10" s="173">
        <f>ROUND(E10*F10,2)</f>
        <v>0</v>
      </c>
      <c r="H10" s="172"/>
      <c r="I10" s="173">
        <f>ROUND(E10*H10,2)</f>
        <v>0</v>
      </c>
      <c r="J10" s="172"/>
      <c r="K10" s="173">
        <f>ROUND(E10*J10,2)</f>
        <v>0</v>
      </c>
      <c r="L10" s="173">
        <v>21</v>
      </c>
      <c r="M10" s="173">
        <f>G10*(1+L10/100)</f>
        <v>0</v>
      </c>
      <c r="N10" s="162">
        <v>0</v>
      </c>
      <c r="O10" s="162">
        <f>ROUND(E10*N10,5)</f>
        <v>0</v>
      </c>
      <c r="P10" s="162">
        <v>0</v>
      </c>
      <c r="Q10" s="162">
        <f>ROUND(E10*P10,5)</f>
        <v>0</v>
      </c>
      <c r="R10" s="162"/>
      <c r="S10" s="162"/>
      <c r="T10" s="163">
        <v>0.818</v>
      </c>
      <c r="U10" s="162">
        <f>ROUND(E10*T10,2)</f>
        <v>53.87</v>
      </c>
      <c r="V10" s="149"/>
      <c r="W10" s="149"/>
      <c r="X10" s="149"/>
      <c r="Y10" s="149"/>
      <c r="Z10" s="149"/>
      <c r="AA10" s="149"/>
      <c r="AB10" s="149"/>
      <c r="AC10" s="149"/>
      <c r="AD10" s="149"/>
      <c r="AE10" s="149" t="s">
        <v>103</v>
      </c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12.75" outlineLevel="1">
      <c r="A11" s="150"/>
      <c r="B11" s="160"/>
      <c r="C11" s="191" t="s">
        <v>104</v>
      </c>
      <c r="D11" s="164"/>
      <c r="E11" s="169">
        <v>65.856</v>
      </c>
      <c r="F11" s="173"/>
      <c r="G11" s="173"/>
      <c r="H11" s="173"/>
      <c r="I11" s="173"/>
      <c r="J11" s="173"/>
      <c r="K11" s="173"/>
      <c r="L11" s="173"/>
      <c r="M11" s="173"/>
      <c r="N11" s="162"/>
      <c r="O11" s="162"/>
      <c r="P11" s="162"/>
      <c r="Q11" s="162"/>
      <c r="R11" s="162"/>
      <c r="S11" s="162"/>
      <c r="T11" s="163"/>
      <c r="U11" s="162"/>
      <c r="V11" s="149"/>
      <c r="W11" s="149"/>
      <c r="X11" s="149"/>
      <c r="Y11" s="149"/>
      <c r="Z11" s="149"/>
      <c r="AA11" s="149"/>
      <c r="AB11" s="149"/>
      <c r="AC11" s="149"/>
      <c r="AD11" s="149"/>
      <c r="AE11" s="149" t="s">
        <v>105</v>
      </c>
      <c r="AF11" s="149">
        <v>0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12.75" outlineLevel="1">
      <c r="A12" s="150">
        <v>2</v>
      </c>
      <c r="B12" s="160" t="s">
        <v>106</v>
      </c>
      <c r="C12" s="190" t="s">
        <v>107</v>
      </c>
      <c r="D12" s="162" t="s">
        <v>102</v>
      </c>
      <c r="E12" s="168">
        <v>8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62">
        <v>0</v>
      </c>
      <c r="O12" s="162">
        <f>ROUND(E12*N12,5)</f>
        <v>0</v>
      </c>
      <c r="P12" s="162">
        <v>0</v>
      </c>
      <c r="Q12" s="162">
        <f>ROUND(E12*P12,5)</f>
        <v>0</v>
      </c>
      <c r="R12" s="162"/>
      <c r="S12" s="162"/>
      <c r="T12" s="163">
        <v>2.965</v>
      </c>
      <c r="U12" s="162">
        <f>ROUND(E12*T12,2)</f>
        <v>23.72</v>
      </c>
      <c r="V12" s="149"/>
      <c r="W12" s="149"/>
      <c r="X12" s="149"/>
      <c r="Y12" s="149"/>
      <c r="Z12" s="149"/>
      <c r="AA12" s="149"/>
      <c r="AB12" s="149"/>
      <c r="AC12" s="149"/>
      <c r="AD12" s="149"/>
      <c r="AE12" s="149" t="s">
        <v>103</v>
      </c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2.75" outlineLevel="1">
      <c r="A13" s="150"/>
      <c r="B13" s="160"/>
      <c r="C13" s="191" t="s">
        <v>108</v>
      </c>
      <c r="D13" s="164"/>
      <c r="E13" s="169">
        <v>8</v>
      </c>
      <c r="F13" s="173"/>
      <c r="G13" s="173"/>
      <c r="H13" s="173"/>
      <c r="I13" s="173"/>
      <c r="J13" s="173"/>
      <c r="K13" s="173"/>
      <c r="L13" s="173"/>
      <c r="M13" s="173"/>
      <c r="N13" s="162"/>
      <c r="O13" s="162"/>
      <c r="P13" s="162"/>
      <c r="Q13" s="162"/>
      <c r="R13" s="162"/>
      <c r="S13" s="162"/>
      <c r="T13" s="163"/>
      <c r="U13" s="162"/>
      <c r="V13" s="149"/>
      <c r="W13" s="149"/>
      <c r="X13" s="149"/>
      <c r="Y13" s="149"/>
      <c r="Z13" s="149"/>
      <c r="AA13" s="149"/>
      <c r="AB13" s="149"/>
      <c r="AC13" s="149"/>
      <c r="AD13" s="149"/>
      <c r="AE13" s="149" t="s">
        <v>105</v>
      </c>
      <c r="AF13" s="149">
        <v>0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1">
      <c r="A14" s="150">
        <v>3</v>
      </c>
      <c r="B14" s="160" t="s">
        <v>109</v>
      </c>
      <c r="C14" s="190" t="s">
        <v>110</v>
      </c>
      <c r="D14" s="162" t="s">
        <v>102</v>
      </c>
      <c r="E14" s="168">
        <v>66.2745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62">
        <v>0</v>
      </c>
      <c r="O14" s="162">
        <f>ROUND(E14*N14,5)</f>
        <v>0</v>
      </c>
      <c r="P14" s="162">
        <v>0</v>
      </c>
      <c r="Q14" s="162">
        <f>ROUND(E14*P14,5)</f>
        <v>0</v>
      </c>
      <c r="R14" s="162"/>
      <c r="S14" s="162"/>
      <c r="T14" s="163">
        <v>0.39</v>
      </c>
      <c r="U14" s="162">
        <f>ROUND(E14*T14,2)</f>
        <v>25.85</v>
      </c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103</v>
      </c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2.75" outlineLevel="1">
      <c r="A15" s="150"/>
      <c r="B15" s="160"/>
      <c r="C15" s="191" t="s">
        <v>111</v>
      </c>
      <c r="D15" s="164"/>
      <c r="E15" s="169">
        <v>8.9775</v>
      </c>
      <c r="F15" s="173"/>
      <c r="G15" s="173"/>
      <c r="H15" s="173"/>
      <c r="I15" s="173"/>
      <c r="J15" s="173"/>
      <c r="K15" s="173"/>
      <c r="L15" s="173"/>
      <c r="M15" s="173"/>
      <c r="N15" s="162"/>
      <c r="O15" s="162"/>
      <c r="P15" s="162"/>
      <c r="Q15" s="162"/>
      <c r="R15" s="162"/>
      <c r="S15" s="162"/>
      <c r="T15" s="163"/>
      <c r="U15" s="162"/>
      <c r="V15" s="149"/>
      <c r="W15" s="149"/>
      <c r="X15" s="149"/>
      <c r="Y15" s="149"/>
      <c r="Z15" s="149"/>
      <c r="AA15" s="149"/>
      <c r="AB15" s="149"/>
      <c r="AC15" s="149"/>
      <c r="AD15" s="149"/>
      <c r="AE15" s="149" t="s">
        <v>105</v>
      </c>
      <c r="AF15" s="149">
        <v>0</v>
      </c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0"/>
      <c r="B16" s="160"/>
      <c r="C16" s="191" t="s">
        <v>112</v>
      </c>
      <c r="D16" s="164"/>
      <c r="E16" s="169"/>
      <c r="F16" s="173"/>
      <c r="G16" s="173"/>
      <c r="H16" s="173"/>
      <c r="I16" s="173"/>
      <c r="J16" s="173"/>
      <c r="K16" s="173"/>
      <c r="L16" s="173"/>
      <c r="M16" s="173"/>
      <c r="N16" s="162"/>
      <c r="O16" s="162"/>
      <c r="P16" s="162"/>
      <c r="Q16" s="162"/>
      <c r="R16" s="162"/>
      <c r="S16" s="162"/>
      <c r="T16" s="163"/>
      <c r="U16" s="162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105</v>
      </c>
      <c r="AF16" s="149">
        <v>0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12.75" outlineLevel="1">
      <c r="A17" s="150"/>
      <c r="B17" s="160"/>
      <c r="C17" s="191" t="s">
        <v>113</v>
      </c>
      <c r="D17" s="164"/>
      <c r="E17" s="169">
        <v>4.6224</v>
      </c>
      <c r="F17" s="173"/>
      <c r="G17" s="173"/>
      <c r="H17" s="173"/>
      <c r="I17" s="173"/>
      <c r="J17" s="173"/>
      <c r="K17" s="173"/>
      <c r="L17" s="173"/>
      <c r="M17" s="173"/>
      <c r="N17" s="162"/>
      <c r="O17" s="162"/>
      <c r="P17" s="162"/>
      <c r="Q17" s="162"/>
      <c r="R17" s="162"/>
      <c r="S17" s="162"/>
      <c r="T17" s="163"/>
      <c r="U17" s="162"/>
      <c r="V17" s="149"/>
      <c r="W17" s="149"/>
      <c r="X17" s="149"/>
      <c r="Y17" s="149"/>
      <c r="Z17" s="149"/>
      <c r="AA17" s="149"/>
      <c r="AB17" s="149"/>
      <c r="AC17" s="149"/>
      <c r="AD17" s="149"/>
      <c r="AE17" s="149" t="s">
        <v>105</v>
      </c>
      <c r="AF17" s="149">
        <v>0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12.75" outlineLevel="1">
      <c r="A18" s="150"/>
      <c r="B18" s="160"/>
      <c r="C18" s="191" t="s">
        <v>114</v>
      </c>
      <c r="D18" s="164"/>
      <c r="E18" s="169">
        <v>30.5088</v>
      </c>
      <c r="F18" s="173"/>
      <c r="G18" s="173"/>
      <c r="H18" s="173"/>
      <c r="I18" s="173"/>
      <c r="J18" s="173"/>
      <c r="K18" s="173"/>
      <c r="L18" s="173"/>
      <c r="M18" s="173"/>
      <c r="N18" s="162"/>
      <c r="O18" s="162"/>
      <c r="P18" s="162"/>
      <c r="Q18" s="162"/>
      <c r="R18" s="162"/>
      <c r="S18" s="162"/>
      <c r="T18" s="163"/>
      <c r="U18" s="162"/>
      <c r="V18" s="149"/>
      <c r="W18" s="149"/>
      <c r="X18" s="149"/>
      <c r="Y18" s="149"/>
      <c r="Z18" s="149"/>
      <c r="AA18" s="149"/>
      <c r="AB18" s="149"/>
      <c r="AC18" s="149"/>
      <c r="AD18" s="149"/>
      <c r="AE18" s="149" t="s">
        <v>105</v>
      </c>
      <c r="AF18" s="149">
        <v>0</v>
      </c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50"/>
      <c r="B19" s="160"/>
      <c r="C19" s="191" t="s">
        <v>115</v>
      </c>
      <c r="D19" s="164"/>
      <c r="E19" s="169">
        <v>12.408</v>
      </c>
      <c r="F19" s="173"/>
      <c r="G19" s="173"/>
      <c r="H19" s="173"/>
      <c r="I19" s="173"/>
      <c r="J19" s="173"/>
      <c r="K19" s="173"/>
      <c r="L19" s="173"/>
      <c r="M19" s="173"/>
      <c r="N19" s="162"/>
      <c r="O19" s="162"/>
      <c r="P19" s="162"/>
      <c r="Q19" s="162"/>
      <c r="R19" s="162"/>
      <c r="S19" s="162"/>
      <c r="T19" s="163"/>
      <c r="U19" s="162"/>
      <c r="V19" s="149"/>
      <c r="W19" s="149"/>
      <c r="X19" s="149"/>
      <c r="Y19" s="149"/>
      <c r="Z19" s="149"/>
      <c r="AA19" s="149"/>
      <c r="AB19" s="149"/>
      <c r="AC19" s="149"/>
      <c r="AD19" s="149"/>
      <c r="AE19" s="149" t="s">
        <v>105</v>
      </c>
      <c r="AF19" s="149">
        <v>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0"/>
      <c r="B20" s="160"/>
      <c r="C20" s="191" t="s">
        <v>116</v>
      </c>
      <c r="D20" s="164"/>
      <c r="E20" s="169">
        <v>9.153</v>
      </c>
      <c r="F20" s="173"/>
      <c r="G20" s="173"/>
      <c r="H20" s="173"/>
      <c r="I20" s="173"/>
      <c r="J20" s="173"/>
      <c r="K20" s="173"/>
      <c r="L20" s="173"/>
      <c r="M20" s="173"/>
      <c r="N20" s="162"/>
      <c r="O20" s="162"/>
      <c r="P20" s="162"/>
      <c r="Q20" s="162"/>
      <c r="R20" s="162"/>
      <c r="S20" s="162"/>
      <c r="T20" s="163"/>
      <c r="U20" s="162"/>
      <c r="V20" s="149"/>
      <c r="W20" s="149"/>
      <c r="X20" s="149"/>
      <c r="Y20" s="149"/>
      <c r="Z20" s="149"/>
      <c r="AA20" s="149"/>
      <c r="AB20" s="149"/>
      <c r="AC20" s="149"/>
      <c r="AD20" s="149"/>
      <c r="AE20" s="149" t="s">
        <v>105</v>
      </c>
      <c r="AF20" s="149">
        <v>0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12.75" outlineLevel="1">
      <c r="A21" s="150"/>
      <c r="B21" s="160"/>
      <c r="C21" s="191" t="s">
        <v>117</v>
      </c>
      <c r="D21" s="164"/>
      <c r="E21" s="169">
        <v>0.6048</v>
      </c>
      <c r="F21" s="173"/>
      <c r="G21" s="173"/>
      <c r="H21" s="173"/>
      <c r="I21" s="173"/>
      <c r="J21" s="173"/>
      <c r="K21" s="173"/>
      <c r="L21" s="173"/>
      <c r="M21" s="173"/>
      <c r="N21" s="162"/>
      <c r="O21" s="162"/>
      <c r="P21" s="162"/>
      <c r="Q21" s="162"/>
      <c r="R21" s="162"/>
      <c r="S21" s="162"/>
      <c r="T21" s="163"/>
      <c r="U21" s="162"/>
      <c r="V21" s="149"/>
      <c r="W21" s="149"/>
      <c r="X21" s="149"/>
      <c r="Y21" s="149"/>
      <c r="Z21" s="149"/>
      <c r="AA21" s="149"/>
      <c r="AB21" s="149"/>
      <c r="AC21" s="149"/>
      <c r="AD21" s="149"/>
      <c r="AE21" s="149" t="s">
        <v>105</v>
      </c>
      <c r="AF21" s="149">
        <v>0</v>
      </c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50">
        <v>4</v>
      </c>
      <c r="B22" s="160" t="s">
        <v>118</v>
      </c>
      <c r="C22" s="190" t="s">
        <v>119</v>
      </c>
      <c r="D22" s="162" t="s">
        <v>120</v>
      </c>
      <c r="E22" s="168">
        <v>189.566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21</v>
      </c>
      <c r="M22" s="173">
        <f>G22*(1+L22/100)</f>
        <v>0</v>
      </c>
      <c r="N22" s="162">
        <v>0.00099</v>
      </c>
      <c r="O22" s="162">
        <f>ROUND(E22*N22,5)</f>
        <v>0.18767</v>
      </c>
      <c r="P22" s="162">
        <v>0</v>
      </c>
      <c r="Q22" s="162">
        <f>ROUND(E22*P22,5)</f>
        <v>0</v>
      </c>
      <c r="R22" s="162"/>
      <c r="S22" s="162"/>
      <c r="T22" s="163">
        <v>0.236</v>
      </c>
      <c r="U22" s="162">
        <f>ROUND(E22*T22,2)</f>
        <v>44.74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49" t="s">
        <v>103</v>
      </c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12.75" outlineLevel="1">
      <c r="A23" s="150"/>
      <c r="B23" s="160"/>
      <c r="C23" s="191" t="s">
        <v>121</v>
      </c>
      <c r="D23" s="164"/>
      <c r="E23" s="169">
        <v>101.696</v>
      </c>
      <c r="F23" s="173"/>
      <c r="G23" s="173"/>
      <c r="H23" s="173"/>
      <c r="I23" s="173"/>
      <c r="J23" s="173"/>
      <c r="K23" s="173"/>
      <c r="L23" s="173"/>
      <c r="M23" s="173"/>
      <c r="N23" s="162"/>
      <c r="O23" s="162"/>
      <c r="P23" s="162"/>
      <c r="Q23" s="162"/>
      <c r="R23" s="162"/>
      <c r="S23" s="162"/>
      <c r="T23" s="163"/>
      <c r="U23" s="162"/>
      <c r="V23" s="149"/>
      <c r="W23" s="149"/>
      <c r="X23" s="149"/>
      <c r="Y23" s="149"/>
      <c r="Z23" s="149"/>
      <c r="AA23" s="149"/>
      <c r="AB23" s="149"/>
      <c r="AC23" s="149"/>
      <c r="AD23" s="149"/>
      <c r="AE23" s="149" t="s">
        <v>105</v>
      </c>
      <c r="AF23" s="149">
        <v>0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0"/>
      <c r="B24" s="160"/>
      <c r="C24" s="191" t="s">
        <v>122</v>
      </c>
      <c r="D24" s="164"/>
      <c r="E24" s="169">
        <v>41.36</v>
      </c>
      <c r="F24" s="173"/>
      <c r="G24" s="173"/>
      <c r="H24" s="173"/>
      <c r="I24" s="173"/>
      <c r="J24" s="173"/>
      <c r="K24" s="173"/>
      <c r="L24" s="173"/>
      <c r="M24" s="173"/>
      <c r="N24" s="162"/>
      <c r="O24" s="162"/>
      <c r="P24" s="162"/>
      <c r="Q24" s="162"/>
      <c r="R24" s="162"/>
      <c r="S24" s="162"/>
      <c r="T24" s="163"/>
      <c r="U24" s="162"/>
      <c r="V24" s="149"/>
      <c r="W24" s="149"/>
      <c r="X24" s="149"/>
      <c r="Y24" s="149"/>
      <c r="Z24" s="149"/>
      <c r="AA24" s="149"/>
      <c r="AB24" s="149"/>
      <c r="AC24" s="149"/>
      <c r="AD24" s="149"/>
      <c r="AE24" s="149" t="s">
        <v>105</v>
      </c>
      <c r="AF24" s="149">
        <v>0</v>
      </c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2.75" outlineLevel="1">
      <c r="A25" s="150"/>
      <c r="B25" s="160"/>
      <c r="C25" s="191" t="s">
        <v>123</v>
      </c>
      <c r="D25" s="164"/>
      <c r="E25" s="169">
        <v>30.51</v>
      </c>
      <c r="F25" s="173"/>
      <c r="G25" s="173"/>
      <c r="H25" s="173"/>
      <c r="I25" s="173"/>
      <c r="J25" s="173"/>
      <c r="K25" s="173"/>
      <c r="L25" s="173"/>
      <c r="M25" s="173"/>
      <c r="N25" s="162"/>
      <c r="O25" s="162"/>
      <c r="P25" s="162"/>
      <c r="Q25" s="162"/>
      <c r="R25" s="162"/>
      <c r="S25" s="162"/>
      <c r="T25" s="163"/>
      <c r="U25" s="162"/>
      <c r="V25" s="149"/>
      <c r="W25" s="149"/>
      <c r="X25" s="149"/>
      <c r="Y25" s="149"/>
      <c r="Z25" s="149"/>
      <c r="AA25" s="149"/>
      <c r="AB25" s="149"/>
      <c r="AC25" s="149"/>
      <c r="AD25" s="149"/>
      <c r="AE25" s="149" t="s">
        <v>105</v>
      </c>
      <c r="AF25" s="149">
        <v>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0"/>
      <c r="B26" s="160"/>
      <c r="C26" s="191" t="s">
        <v>124</v>
      </c>
      <c r="D26" s="164"/>
      <c r="E26" s="169">
        <v>16</v>
      </c>
      <c r="F26" s="173"/>
      <c r="G26" s="173"/>
      <c r="H26" s="173"/>
      <c r="I26" s="173"/>
      <c r="J26" s="173"/>
      <c r="K26" s="173"/>
      <c r="L26" s="173"/>
      <c r="M26" s="173"/>
      <c r="N26" s="162"/>
      <c r="O26" s="162"/>
      <c r="P26" s="162"/>
      <c r="Q26" s="162"/>
      <c r="R26" s="162"/>
      <c r="S26" s="162"/>
      <c r="T26" s="163"/>
      <c r="U26" s="162"/>
      <c r="V26" s="149"/>
      <c r="W26" s="149"/>
      <c r="X26" s="149"/>
      <c r="Y26" s="149"/>
      <c r="Z26" s="149"/>
      <c r="AA26" s="149"/>
      <c r="AB26" s="149"/>
      <c r="AC26" s="149"/>
      <c r="AD26" s="149"/>
      <c r="AE26" s="149" t="s">
        <v>105</v>
      </c>
      <c r="AF26" s="149">
        <v>0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2.75" outlineLevel="1">
      <c r="A27" s="150">
        <v>5</v>
      </c>
      <c r="B27" s="160" t="s">
        <v>125</v>
      </c>
      <c r="C27" s="190" t="s">
        <v>126</v>
      </c>
      <c r="D27" s="162" t="s">
        <v>120</v>
      </c>
      <c r="E27" s="168">
        <v>189.566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62">
        <v>0</v>
      </c>
      <c r="O27" s="162">
        <f>ROUND(E27*N27,5)</f>
        <v>0</v>
      </c>
      <c r="P27" s="162">
        <v>0</v>
      </c>
      <c r="Q27" s="162">
        <f>ROUND(E27*P27,5)</f>
        <v>0</v>
      </c>
      <c r="R27" s="162"/>
      <c r="S27" s="162"/>
      <c r="T27" s="163">
        <v>0.07</v>
      </c>
      <c r="U27" s="162">
        <f>ROUND(E27*T27,2)</f>
        <v>13.27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103</v>
      </c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50">
        <v>6</v>
      </c>
      <c r="B28" s="160" t="s">
        <v>127</v>
      </c>
      <c r="C28" s="190" t="s">
        <v>128</v>
      </c>
      <c r="D28" s="162" t="s">
        <v>102</v>
      </c>
      <c r="E28" s="168">
        <v>8</v>
      </c>
      <c r="F28" s="172"/>
      <c r="G28" s="173">
        <f>ROUND(E28*F28,2)</f>
        <v>0</v>
      </c>
      <c r="H28" s="172"/>
      <c r="I28" s="173">
        <f>ROUND(E28*H28,2)</f>
        <v>0</v>
      </c>
      <c r="J28" s="172"/>
      <c r="K28" s="173">
        <f>ROUND(E28*J28,2)</f>
        <v>0</v>
      </c>
      <c r="L28" s="173">
        <v>21</v>
      </c>
      <c r="M28" s="173">
        <f>G28*(1+L28/100)</f>
        <v>0</v>
      </c>
      <c r="N28" s="162">
        <v>0</v>
      </c>
      <c r="O28" s="162">
        <f>ROUND(E28*N28,5)</f>
        <v>0</v>
      </c>
      <c r="P28" s="162">
        <v>0</v>
      </c>
      <c r="Q28" s="162">
        <f>ROUND(E28*P28,5)</f>
        <v>0</v>
      </c>
      <c r="R28" s="162"/>
      <c r="S28" s="162"/>
      <c r="T28" s="163">
        <v>0.345</v>
      </c>
      <c r="U28" s="162">
        <f>ROUND(E28*T28,2)</f>
        <v>2.76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 t="s">
        <v>103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12.75" outlineLevel="1">
      <c r="A29" s="150">
        <v>7</v>
      </c>
      <c r="B29" s="160" t="s">
        <v>129</v>
      </c>
      <c r="C29" s="190" t="s">
        <v>130</v>
      </c>
      <c r="D29" s="162" t="s">
        <v>102</v>
      </c>
      <c r="E29" s="168">
        <v>3.38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62">
        <v>0</v>
      </c>
      <c r="O29" s="162">
        <f>ROUND(E29*N29,5)</f>
        <v>0</v>
      </c>
      <c r="P29" s="162">
        <v>0</v>
      </c>
      <c r="Q29" s="162">
        <f>ROUND(E29*P29,5)</f>
        <v>0</v>
      </c>
      <c r="R29" s="162"/>
      <c r="S29" s="162"/>
      <c r="T29" s="163">
        <v>0.011</v>
      </c>
      <c r="U29" s="162">
        <f>ROUND(E29*T29,2)</f>
        <v>0.04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 t="s">
        <v>103</v>
      </c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12.75" outlineLevel="1">
      <c r="A30" s="150"/>
      <c r="B30" s="160"/>
      <c r="C30" s="271" t="s">
        <v>131</v>
      </c>
      <c r="D30" s="272"/>
      <c r="E30" s="273"/>
      <c r="F30" s="274"/>
      <c r="G30" s="275"/>
      <c r="H30" s="173"/>
      <c r="I30" s="173"/>
      <c r="J30" s="173"/>
      <c r="K30" s="173"/>
      <c r="L30" s="173"/>
      <c r="M30" s="173"/>
      <c r="N30" s="162"/>
      <c r="O30" s="162"/>
      <c r="P30" s="162"/>
      <c r="Q30" s="162"/>
      <c r="R30" s="162"/>
      <c r="S30" s="162"/>
      <c r="T30" s="163"/>
      <c r="U30" s="162"/>
      <c r="V30" s="149"/>
      <c r="W30" s="149"/>
      <c r="X30" s="149"/>
      <c r="Y30" s="149"/>
      <c r="Z30" s="149"/>
      <c r="AA30" s="149"/>
      <c r="AB30" s="149"/>
      <c r="AC30" s="149"/>
      <c r="AD30" s="149"/>
      <c r="AE30" s="149" t="s">
        <v>132</v>
      </c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3" t="str">
        <f>C30</f>
        <v>- předpokládná skládka - 4 km</v>
      </c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0"/>
      <c r="B31" s="160"/>
      <c r="C31" s="191" t="s">
        <v>133</v>
      </c>
      <c r="D31" s="164"/>
      <c r="E31" s="169">
        <v>2.5</v>
      </c>
      <c r="F31" s="173"/>
      <c r="G31" s="173"/>
      <c r="H31" s="173"/>
      <c r="I31" s="173"/>
      <c r="J31" s="173"/>
      <c r="K31" s="173"/>
      <c r="L31" s="173"/>
      <c r="M31" s="173"/>
      <c r="N31" s="162"/>
      <c r="O31" s="162"/>
      <c r="P31" s="162"/>
      <c r="Q31" s="162"/>
      <c r="R31" s="162"/>
      <c r="S31" s="162"/>
      <c r="T31" s="163"/>
      <c r="U31" s="162"/>
      <c r="V31" s="149"/>
      <c r="W31" s="149"/>
      <c r="X31" s="149"/>
      <c r="Y31" s="149"/>
      <c r="Z31" s="149"/>
      <c r="AA31" s="149"/>
      <c r="AB31" s="149"/>
      <c r="AC31" s="149"/>
      <c r="AD31" s="149"/>
      <c r="AE31" s="149" t="s">
        <v>105</v>
      </c>
      <c r="AF31" s="149">
        <v>0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12.75" outlineLevel="1">
      <c r="A32" s="150"/>
      <c r="B32" s="160"/>
      <c r="C32" s="191" t="s">
        <v>134</v>
      </c>
      <c r="D32" s="164"/>
      <c r="E32" s="169">
        <v>12.48</v>
      </c>
      <c r="F32" s="173"/>
      <c r="G32" s="173"/>
      <c r="H32" s="173"/>
      <c r="I32" s="173"/>
      <c r="J32" s="173"/>
      <c r="K32" s="173"/>
      <c r="L32" s="173"/>
      <c r="M32" s="173"/>
      <c r="N32" s="162"/>
      <c r="O32" s="162"/>
      <c r="P32" s="162"/>
      <c r="Q32" s="162"/>
      <c r="R32" s="162"/>
      <c r="S32" s="162"/>
      <c r="T32" s="163"/>
      <c r="U32" s="162"/>
      <c r="V32" s="149"/>
      <c r="W32" s="149"/>
      <c r="X32" s="149"/>
      <c r="Y32" s="149"/>
      <c r="Z32" s="149"/>
      <c r="AA32" s="149"/>
      <c r="AB32" s="149"/>
      <c r="AC32" s="149"/>
      <c r="AD32" s="149"/>
      <c r="AE32" s="149" t="s">
        <v>105</v>
      </c>
      <c r="AF32" s="149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50"/>
      <c r="B33" s="160"/>
      <c r="C33" s="191" t="s">
        <v>135</v>
      </c>
      <c r="D33" s="164"/>
      <c r="E33" s="169">
        <v>8</v>
      </c>
      <c r="F33" s="173"/>
      <c r="G33" s="173"/>
      <c r="H33" s="173"/>
      <c r="I33" s="173"/>
      <c r="J33" s="173"/>
      <c r="K33" s="173"/>
      <c r="L33" s="173"/>
      <c r="M33" s="173"/>
      <c r="N33" s="162"/>
      <c r="O33" s="162"/>
      <c r="P33" s="162"/>
      <c r="Q33" s="162"/>
      <c r="R33" s="162"/>
      <c r="S33" s="162"/>
      <c r="T33" s="163"/>
      <c r="U33" s="162"/>
      <c r="V33" s="149"/>
      <c r="W33" s="149"/>
      <c r="X33" s="149"/>
      <c r="Y33" s="149"/>
      <c r="Z33" s="149"/>
      <c r="AA33" s="149"/>
      <c r="AB33" s="149"/>
      <c r="AC33" s="149"/>
      <c r="AD33" s="149"/>
      <c r="AE33" s="149" t="s">
        <v>105</v>
      </c>
      <c r="AF33" s="149">
        <v>0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12.75" outlineLevel="1">
      <c r="A34" s="150"/>
      <c r="B34" s="160"/>
      <c r="C34" s="191" t="s">
        <v>136</v>
      </c>
      <c r="D34" s="164"/>
      <c r="E34" s="169">
        <v>-19.6</v>
      </c>
      <c r="F34" s="173"/>
      <c r="G34" s="173"/>
      <c r="H34" s="173"/>
      <c r="I34" s="173"/>
      <c r="J34" s="173"/>
      <c r="K34" s="173"/>
      <c r="L34" s="173"/>
      <c r="M34" s="173"/>
      <c r="N34" s="162"/>
      <c r="O34" s="162"/>
      <c r="P34" s="162"/>
      <c r="Q34" s="162"/>
      <c r="R34" s="162"/>
      <c r="S34" s="162"/>
      <c r="T34" s="163"/>
      <c r="U34" s="162"/>
      <c r="V34" s="149"/>
      <c r="W34" s="149"/>
      <c r="X34" s="149"/>
      <c r="Y34" s="149"/>
      <c r="Z34" s="149"/>
      <c r="AA34" s="149"/>
      <c r="AB34" s="149"/>
      <c r="AC34" s="149"/>
      <c r="AD34" s="149"/>
      <c r="AE34" s="149" t="s">
        <v>105</v>
      </c>
      <c r="AF34" s="149">
        <v>0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0">
        <v>8</v>
      </c>
      <c r="B35" s="160" t="s">
        <v>137</v>
      </c>
      <c r="C35" s="190" t="s">
        <v>138</v>
      </c>
      <c r="D35" s="162" t="s">
        <v>102</v>
      </c>
      <c r="E35" s="168">
        <v>59.3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62">
        <v>0</v>
      </c>
      <c r="O35" s="162">
        <f>ROUND(E35*N35,5)</f>
        <v>0</v>
      </c>
      <c r="P35" s="162">
        <v>0</v>
      </c>
      <c r="Q35" s="162">
        <f>ROUND(E35*P35,5)</f>
        <v>0</v>
      </c>
      <c r="R35" s="162"/>
      <c r="S35" s="162"/>
      <c r="T35" s="163">
        <v>0.202</v>
      </c>
      <c r="U35" s="162">
        <f>ROUND(E35*T35,2)</f>
        <v>11.98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 t="s">
        <v>103</v>
      </c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50"/>
      <c r="B36" s="160"/>
      <c r="C36" s="191" t="s">
        <v>139</v>
      </c>
      <c r="D36" s="164"/>
      <c r="E36" s="169">
        <v>66.28</v>
      </c>
      <c r="F36" s="173"/>
      <c r="G36" s="173"/>
      <c r="H36" s="173"/>
      <c r="I36" s="173"/>
      <c r="J36" s="173"/>
      <c r="K36" s="173"/>
      <c r="L36" s="173"/>
      <c r="M36" s="173"/>
      <c r="N36" s="162"/>
      <c r="O36" s="162"/>
      <c r="P36" s="162"/>
      <c r="Q36" s="162"/>
      <c r="R36" s="162"/>
      <c r="S36" s="162"/>
      <c r="T36" s="163"/>
      <c r="U36" s="162"/>
      <c r="V36" s="149"/>
      <c r="W36" s="149"/>
      <c r="X36" s="149"/>
      <c r="Y36" s="149"/>
      <c r="Z36" s="149"/>
      <c r="AA36" s="149"/>
      <c r="AB36" s="149"/>
      <c r="AC36" s="149"/>
      <c r="AD36" s="149"/>
      <c r="AE36" s="149" t="s">
        <v>105</v>
      </c>
      <c r="AF36" s="149">
        <v>0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50"/>
      <c r="B37" s="160"/>
      <c r="C37" s="191" t="s">
        <v>140</v>
      </c>
      <c r="D37" s="164"/>
      <c r="E37" s="169">
        <v>-2.5</v>
      </c>
      <c r="F37" s="173"/>
      <c r="G37" s="173"/>
      <c r="H37" s="173"/>
      <c r="I37" s="173"/>
      <c r="J37" s="173"/>
      <c r="K37" s="173"/>
      <c r="L37" s="173"/>
      <c r="M37" s="173"/>
      <c r="N37" s="162"/>
      <c r="O37" s="162"/>
      <c r="P37" s="162"/>
      <c r="Q37" s="162"/>
      <c r="R37" s="162"/>
      <c r="S37" s="162"/>
      <c r="T37" s="163"/>
      <c r="U37" s="162"/>
      <c r="V37" s="149"/>
      <c r="W37" s="149"/>
      <c r="X37" s="149"/>
      <c r="Y37" s="149"/>
      <c r="Z37" s="149"/>
      <c r="AA37" s="149"/>
      <c r="AB37" s="149"/>
      <c r="AC37" s="149"/>
      <c r="AD37" s="149"/>
      <c r="AE37" s="149" t="s">
        <v>105</v>
      </c>
      <c r="AF37" s="149">
        <v>0</v>
      </c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0"/>
      <c r="B38" s="160"/>
      <c r="C38" s="191" t="s">
        <v>141</v>
      </c>
      <c r="D38" s="164"/>
      <c r="E38" s="169">
        <v>-12.48</v>
      </c>
      <c r="F38" s="173"/>
      <c r="G38" s="173"/>
      <c r="H38" s="173"/>
      <c r="I38" s="173"/>
      <c r="J38" s="173"/>
      <c r="K38" s="173"/>
      <c r="L38" s="173"/>
      <c r="M38" s="173"/>
      <c r="N38" s="162"/>
      <c r="O38" s="162"/>
      <c r="P38" s="162"/>
      <c r="Q38" s="162"/>
      <c r="R38" s="162"/>
      <c r="S38" s="162"/>
      <c r="T38" s="163"/>
      <c r="U38" s="162"/>
      <c r="V38" s="149"/>
      <c r="W38" s="149"/>
      <c r="X38" s="149"/>
      <c r="Y38" s="149"/>
      <c r="Z38" s="149"/>
      <c r="AA38" s="149"/>
      <c r="AB38" s="149"/>
      <c r="AC38" s="149"/>
      <c r="AD38" s="149"/>
      <c r="AE38" s="149" t="s">
        <v>105</v>
      </c>
      <c r="AF38" s="149">
        <v>0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12.75" outlineLevel="1">
      <c r="A39" s="150"/>
      <c r="B39" s="160"/>
      <c r="C39" s="191" t="s">
        <v>135</v>
      </c>
      <c r="D39" s="164"/>
      <c r="E39" s="169">
        <v>8</v>
      </c>
      <c r="F39" s="173"/>
      <c r="G39" s="173"/>
      <c r="H39" s="173"/>
      <c r="I39" s="173"/>
      <c r="J39" s="173"/>
      <c r="K39" s="173"/>
      <c r="L39" s="173"/>
      <c r="M39" s="173"/>
      <c r="N39" s="162"/>
      <c r="O39" s="162"/>
      <c r="P39" s="162"/>
      <c r="Q39" s="162"/>
      <c r="R39" s="162"/>
      <c r="S39" s="162"/>
      <c r="T39" s="163"/>
      <c r="U39" s="162"/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105</v>
      </c>
      <c r="AF39" s="149">
        <v>0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0">
        <v>9</v>
      </c>
      <c r="B40" s="160" t="s">
        <v>142</v>
      </c>
      <c r="C40" s="190" t="s">
        <v>143</v>
      </c>
      <c r="D40" s="162" t="s">
        <v>144</v>
      </c>
      <c r="E40" s="168">
        <v>15.6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62">
        <v>1</v>
      </c>
      <c r="O40" s="162">
        <f>ROUND(E40*N40,5)</f>
        <v>15.6</v>
      </c>
      <c r="P40" s="162">
        <v>0</v>
      </c>
      <c r="Q40" s="162">
        <f>ROUND(E40*P40,5)</f>
        <v>0</v>
      </c>
      <c r="R40" s="162"/>
      <c r="S40" s="162"/>
      <c r="T40" s="163">
        <v>0</v>
      </c>
      <c r="U40" s="162">
        <f>ROUND(E40*T40,2)</f>
        <v>0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 t="s">
        <v>145</v>
      </c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12.75" outlineLevel="1">
      <c r="A41" s="150"/>
      <c r="B41" s="160"/>
      <c r="C41" s="191" t="s">
        <v>146</v>
      </c>
      <c r="D41" s="164"/>
      <c r="E41" s="169">
        <v>15.6</v>
      </c>
      <c r="F41" s="173"/>
      <c r="G41" s="173"/>
      <c r="H41" s="173"/>
      <c r="I41" s="173"/>
      <c r="J41" s="173"/>
      <c r="K41" s="173"/>
      <c r="L41" s="173"/>
      <c r="M41" s="173"/>
      <c r="N41" s="162"/>
      <c r="O41" s="162"/>
      <c r="P41" s="162"/>
      <c r="Q41" s="162"/>
      <c r="R41" s="162"/>
      <c r="S41" s="162"/>
      <c r="T41" s="163"/>
      <c r="U41" s="162"/>
      <c r="V41" s="149"/>
      <c r="W41" s="149"/>
      <c r="X41" s="149"/>
      <c r="Y41" s="149"/>
      <c r="Z41" s="149"/>
      <c r="AA41" s="149"/>
      <c r="AB41" s="149"/>
      <c r="AC41" s="149"/>
      <c r="AD41" s="149"/>
      <c r="AE41" s="149" t="s">
        <v>105</v>
      </c>
      <c r="AF41" s="149">
        <v>0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22.5" outlineLevel="1">
      <c r="A42" s="150">
        <v>10</v>
      </c>
      <c r="B42" s="160" t="s">
        <v>147</v>
      </c>
      <c r="C42" s="190" t="s">
        <v>148</v>
      </c>
      <c r="D42" s="162" t="s">
        <v>102</v>
      </c>
      <c r="E42" s="168">
        <v>12.475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62">
        <v>1.7</v>
      </c>
      <c r="O42" s="162">
        <f>ROUND(E42*N42,5)</f>
        <v>21.2075</v>
      </c>
      <c r="P42" s="162">
        <v>0</v>
      </c>
      <c r="Q42" s="162">
        <f>ROUND(E42*P42,5)</f>
        <v>0</v>
      </c>
      <c r="R42" s="162"/>
      <c r="S42" s="162"/>
      <c r="T42" s="163">
        <v>1.587</v>
      </c>
      <c r="U42" s="162">
        <f>ROUND(E42*T42,2)</f>
        <v>19.8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103</v>
      </c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12.75" outlineLevel="1">
      <c r="A43" s="150"/>
      <c r="B43" s="160"/>
      <c r="C43" s="191" t="s">
        <v>112</v>
      </c>
      <c r="D43" s="164"/>
      <c r="E43" s="169"/>
      <c r="F43" s="173"/>
      <c r="G43" s="173"/>
      <c r="H43" s="173"/>
      <c r="I43" s="173"/>
      <c r="J43" s="173"/>
      <c r="K43" s="173"/>
      <c r="L43" s="173"/>
      <c r="M43" s="173"/>
      <c r="N43" s="162"/>
      <c r="O43" s="162"/>
      <c r="P43" s="162"/>
      <c r="Q43" s="162"/>
      <c r="R43" s="162"/>
      <c r="S43" s="162"/>
      <c r="T43" s="163"/>
      <c r="U43" s="162"/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105</v>
      </c>
      <c r="AF43" s="149">
        <v>0</v>
      </c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12.75" outlineLevel="1">
      <c r="A44" s="150"/>
      <c r="B44" s="160"/>
      <c r="C44" s="191" t="s">
        <v>149</v>
      </c>
      <c r="D44" s="164"/>
      <c r="E44" s="169">
        <v>1.8</v>
      </c>
      <c r="F44" s="173"/>
      <c r="G44" s="173"/>
      <c r="H44" s="173"/>
      <c r="I44" s="173"/>
      <c r="J44" s="173"/>
      <c r="K44" s="173"/>
      <c r="L44" s="173"/>
      <c r="M44" s="173"/>
      <c r="N44" s="162"/>
      <c r="O44" s="162"/>
      <c r="P44" s="162"/>
      <c r="Q44" s="162"/>
      <c r="R44" s="162"/>
      <c r="S44" s="162"/>
      <c r="T44" s="163"/>
      <c r="U44" s="162"/>
      <c r="V44" s="149"/>
      <c r="W44" s="149"/>
      <c r="X44" s="149"/>
      <c r="Y44" s="149"/>
      <c r="Z44" s="149"/>
      <c r="AA44" s="149"/>
      <c r="AB44" s="149"/>
      <c r="AC44" s="149"/>
      <c r="AD44" s="149"/>
      <c r="AE44" s="149" t="s">
        <v>105</v>
      </c>
      <c r="AF44" s="149">
        <v>0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50"/>
      <c r="B45" s="160"/>
      <c r="C45" s="191" t="s">
        <v>150</v>
      </c>
      <c r="D45" s="164"/>
      <c r="E45" s="169">
        <v>5.675</v>
      </c>
      <c r="F45" s="173"/>
      <c r="G45" s="173"/>
      <c r="H45" s="173"/>
      <c r="I45" s="173"/>
      <c r="J45" s="173"/>
      <c r="K45" s="173"/>
      <c r="L45" s="173"/>
      <c r="M45" s="173"/>
      <c r="N45" s="162"/>
      <c r="O45" s="162"/>
      <c r="P45" s="162"/>
      <c r="Q45" s="162"/>
      <c r="R45" s="162"/>
      <c r="S45" s="162"/>
      <c r="T45" s="163"/>
      <c r="U45" s="162"/>
      <c r="V45" s="149"/>
      <c r="W45" s="149"/>
      <c r="X45" s="149"/>
      <c r="Y45" s="149"/>
      <c r="Z45" s="149"/>
      <c r="AA45" s="149"/>
      <c r="AB45" s="149"/>
      <c r="AC45" s="149"/>
      <c r="AD45" s="149"/>
      <c r="AE45" s="149" t="s">
        <v>105</v>
      </c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12.75" outlineLevel="1">
      <c r="A46" s="150"/>
      <c r="B46" s="160"/>
      <c r="C46" s="191" t="s">
        <v>151</v>
      </c>
      <c r="D46" s="164"/>
      <c r="E46" s="169">
        <v>2.75</v>
      </c>
      <c r="F46" s="173"/>
      <c r="G46" s="173"/>
      <c r="H46" s="173"/>
      <c r="I46" s="173"/>
      <c r="J46" s="173"/>
      <c r="K46" s="173"/>
      <c r="L46" s="173"/>
      <c r="M46" s="173"/>
      <c r="N46" s="162"/>
      <c r="O46" s="162"/>
      <c r="P46" s="162"/>
      <c r="Q46" s="162"/>
      <c r="R46" s="162"/>
      <c r="S46" s="162"/>
      <c r="T46" s="163"/>
      <c r="U46" s="162"/>
      <c r="V46" s="149"/>
      <c r="W46" s="149"/>
      <c r="X46" s="149"/>
      <c r="Y46" s="149"/>
      <c r="Z46" s="149"/>
      <c r="AA46" s="149"/>
      <c r="AB46" s="149"/>
      <c r="AC46" s="149"/>
      <c r="AD46" s="149"/>
      <c r="AE46" s="149" t="s">
        <v>105</v>
      </c>
      <c r="AF46" s="149">
        <v>0</v>
      </c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12.75" outlineLevel="1">
      <c r="A47" s="150"/>
      <c r="B47" s="160"/>
      <c r="C47" s="191" t="s">
        <v>152</v>
      </c>
      <c r="D47" s="164"/>
      <c r="E47" s="169">
        <v>2.25</v>
      </c>
      <c r="F47" s="173"/>
      <c r="G47" s="173"/>
      <c r="H47" s="173"/>
      <c r="I47" s="173"/>
      <c r="J47" s="173"/>
      <c r="K47" s="173"/>
      <c r="L47" s="173"/>
      <c r="M47" s="173"/>
      <c r="N47" s="162"/>
      <c r="O47" s="162"/>
      <c r="P47" s="162"/>
      <c r="Q47" s="162"/>
      <c r="R47" s="162"/>
      <c r="S47" s="162"/>
      <c r="T47" s="163"/>
      <c r="U47" s="162"/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105</v>
      </c>
      <c r="AF47" s="149">
        <v>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12.75" outlineLevel="1">
      <c r="A48" s="150">
        <v>11</v>
      </c>
      <c r="B48" s="160" t="s">
        <v>153</v>
      </c>
      <c r="C48" s="190" t="s">
        <v>154</v>
      </c>
      <c r="D48" s="162" t="s">
        <v>102</v>
      </c>
      <c r="E48" s="168">
        <v>19.6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21</v>
      </c>
      <c r="M48" s="173">
        <f>G48*(1+L48/100)</f>
        <v>0</v>
      </c>
      <c r="N48" s="162">
        <v>0</v>
      </c>
      <c r="O48" s="162">
        <f>ROUND(E48*N48,5)</f>
        <v>0</v>
      </c>
      <c r="P48" s="162">
        <v>0</v>
      </c>
      <c r="Q48" s="162">
        <f>ROUND(E48*P48,5)</f>
        <v>0</v>
      </c>
      <c r="R48" s="162"/>
      <c r="S48" s="162"/>
      <c r="T48" s="163">
        <v>2.195</v>
      </c>
      <c r="U48" s="162">
        <f>ROUND(E48*T48,2)</f>
        <v>43.02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 t="s">
        <v>103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12.75" outlineLevel="1">
      <c r="A49" s="150"/>
      <c r="B49" s="160"/>
      <c r="C49" s="191" t="s">
        <v>155</v>
      </c>
      <c r="D49" s="164"/>
      <c r="E49" s="169">
        <v>19.6</v>
      </c>
      <c r="F49" s="173"/>
      <c r="G49" s="173"/>
      <c r="H49" s="173"/>
      <c r="I49" s="173"/>
      <c r="J49" s="173"/>
      <c r="K49" s="173"/>
      <c r="L49" s="173"/>
      <c r="M49" s="173"/>
      <c r="N49" s="162"/>
      <c r="O49" s="162"/>
      <c r="P49" s="162"/>
      <c r="Q49" s="162"/>
      <c r="R49" s="162"/>
      <c r="S49" s="162"/>
      <c r="T49" s="163"/>
      <c r="U49" s="162"/>
      <c r="V49" s="149"/>
      <c r="W49" s="149"/>
      <c r="X49" s="149"/>
      <c r="Y49" s="149"/>
      <c r="Z49" s="149"/>
      <c r="AA49" s="149"/>
      <c r="AB49" s="149"/>
      <c r="AC49" s="149"/>
      <c r="AD49" s="149"/>
      <c r="AE49" s="149" t="s">
        <v>105</v>
      </c>
      <c r="AF49" s="149">
        <v>0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0">
        <v>12</v>
      </c>
      <c r="B50" s="160" t="s">
        <v>156</v>
      </c>
      <c r="C50" s="190" t="s">
        <v>157</v>
      </c>
      <c r="D50" s="162" t="s">
        <v>102</v>
      </c>
      <c r="E50" s="168">
        <v>3.38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62">
        <v>0</v>
      </c>
      <c r="O50" s="162">
        <f>ROUND(E50*N50,5)</f>
        <v>0</v>
      </c>
      <c r="P50" s="162">
        <v>0</v>
      </c>
      <c r="Q50" s="162">
        <f>ROUND(E50*P50,5)</f>
        <v>0</v>
      </c>
      <c r="R50" s="162"/>
      <c r="S50" s="162"/>
      <c r="T50" s="163">
        <v>0</v>
      </c>
      <c r="U50" s="162">
        <f>ROUND(E50*T50,2)</f>
        <v>0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 t="s">
        <v>103</v>
      </c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31" ht="12.75">
      <c r="A51" s="152" t="s">
        <v>98</v>
      </c>
      <c r="B51" s="161" t="s">
        <v>56</v>
      </c>
      <c r="C51" s="192" t="s">
        <v>57</v>
      </c>
      <c r="D51" s="165"/>
      <c r="E51" s="170"/>
      <c r="F51" s="174"/>
      <c r="G51" s="174">
        <f>SUMIF(AE52:AE67,"&lt;&gt;NOR",G52:G67)</f>
        <v>0</v>
      </c>
      <c r="H51" s="174"/>
      <c r="I51" s="174">
        <f>SUM(I52:I67)</f>
        <v>0</v>
      </c>
      <c r="J51" s="174"/>
      <c r="K51" s="174">
        <f>SUM(K52:K67)</f>
        <v>0</v>
      </c>
      <c r="L51" s="174"/>
      <c r="M51" s="174">
        <f>SUM(M52:M67)</f>
        <v>0</v>
      </c>
      <c r="N51" s="165"/>
      <c r="O51" s="165">
        <f>SUM(O52:O67)</f>
        <v>0</v>
      </c>
      <c r="P51" s="165"/>
      <c r="Q51" s="165">
        <f>SUM(Q52:Q67)</f>
        <v>195.668</v>
      </c>
      <c r="R51" s="165"/>
      <c r="S51" s="165"/>
      <c r="T51" s="166"/>
      <c r="U51" s="165">
        <f>SUM(U52:U67)</f>
        <v>66.93</v>
      </c>
      <c r="AE51" t="s">
        <v>99</v>
      </c>
    </row>
    <row r="52" spans="1:60" ht="12.75" outlineLevel="1">
      <c r="A52" s="150">
        <v>13</v>
      </c>
      <c r="B52" s="160" t="s">
        <v>158</v>
      </c>
      <c r="C52" s="190" t="s">
        <v>159</v>
      </c>
      <c r="D52" s="162" t="s">
        <v>120</v>
      </c>
      <c r="E52" s="168">
        <v>205.8</v>
      </c>
      <c r="F52" s="172"/>
      <c r="G52" s="173">
        <f>ROUND(E52*F52,2)</f>
        <v>0</v>
      </c>
      <c r="H52" s="172"/>
      <c r="I52" s="173">
        <f>ROUND(E52*H52,2)</f>
        <v>0</v>
      </c>
      <c r="J52" s="172"/>
      <c r="K52" s="173">
        <f>ROUND(E52*J52,2)</f>
        <v>0</v>
      </c>
      <c r="L52" s="173">
        <v>21</v>
      </c>
      <c r="M52" s="173">
        <f>G52*(1+L52/100)</f>
        <v>0</v>
      </c>
      <c r="N52" s="162">
        <v>0</v>
      </c>
      <c r="O52" s="162">
        <f>ROUND(E52*N52,5)</f>
        <v>0</v>
      </c>
      <c r="P52" s="162">
        <v>0.22</v>
      </c>
      <c r="Q52" s="162">
        <f>ROUND(E52*P52,5)</f>
        <v>45.276</v>
      </c>
      <c r="R52" s="162"/>
      <c r="S52" s="162"/>
      <c r="T52" s="163">
        <v>0.049</v>
      </c>
      <c r="U52" s="162">
        <f>ROUND(E52*T52,2)</f>
        <v>10.08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 t="s">
        <v>103</v>
      </c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12.75" outlineLevel="1">
      <c r="A53" s="150"/>
      <c r="B53" s="160"/>
      <c r="C53" s="191" t="s">
        <v>160</v>
      </c>
      <c r="D53" s="164"/>
      <c r="E53" s="169">
        <v>205.8</v>
      </c>
      <c r="F53" s="173"/>
      <c r="G53" s="173"/>
      <c r="H53" s="173"/>
      <c r="I53" s="173"/>
      <c r="J53" s="173"/>
      <c r="K53" s="173"/>
      <c r="L53" s="173"/>
      <c r="M53" s="173"/>
      <c r="N53" s="162"/>
      <c r="O53" s="162"/>
      <c r="P53" s="162"/>
      <c r="Q53" s="162"/>
      <c r="R53" s="162"/>
      <c r="S53" s="162"/>
      <c r="T53" s="163"/>
      <c r="U53" s="162"/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105</v>
      </c>
      <c r="AF53" s="149">
        <v>0</v>
      </c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12.75" outlineLevel="1">
      <c r="A54" s="150">
        <v>14</v>
      </c>
      <c r="B54" s="160" t="s">
        <v>161</v>
      </c>
      <c r="C54" s="190" t="s">
        <v>162</v>
      </c>
      <c r="D54" s="162" t="s">
        <v>120</v>
      </c>
      <c r="E54" s="168">
        <v>170.9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62">
        <v>0</v>
      </c>
      <c r="O54" s="162">
        <f>ROUND(E54*N54,5)</f>
        <v>0</v>
      </c>
      <c r="P54" s="162">
        <v>0.66</v>
      </c>
      <c r="Q54" s="162">
        <f>ROUND(E54*P54,5)</f>
        <v>112.794</v>
      </c>
      <c r="R54" s="162"/>
      <c r="S54" s="162"/>
      <c r="T54" s="163">
        <v>0.119</v>
      </c>
      <c r="U54" s="162">
        <f>ROUND(E54*T54,2)</f>
        <v>20.34</v>
      </c>
      <c r="V54" s="149"/>
      <c r="W54" s="149"/>
      <c r="X54" s="149"/>
      <c r="Y54" s="149"/>
      <c r="Z54" s="149"/>
      <c r="AA54" s="149"/>
      <c r="AB54" s="149"/>
      <c r="AC54" s="149"/>
      <c r="AD54" s="149"/>
      <c r="AE54" s="149" t="s">
        <v>103</v>
      </c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12.75" outlineLevel="1">
      <c r="A55" s="150"/>
      <c r="B55" s="160"/>
      <c r="C55" s="191" t="s">
        <v>163</v>
      </c>
      <c r="D55" s="164"/>
      <c r="E55" s="169">
        <v>75.6</v>
      </c>
      <c r="F55" s="173"/>
      <c r="G55" s="173"/>
      <c r="H55" s="173"/>
      <c r="I55" s="173"/>
      <c r="J55" s="173"/>
      <c r="K55" s="173"/>
      <c r="L55" s="173"/>
      <c r="M55" s="173"/>
      <c r="N55" s="162"/>
      <c r="O55" s="162"/>
      <c r="P55" s="162"/>
      <c r="Q55" s="162"/>
      <c r="R55" s="162"/>
      <c r="S55" s="162"/>
      <c r="T55" s="163"/>
      <c r="U55" s="162"/>
      <c r="V55" s="149"/>
      <c r="W55" s="149"/>
      <c r="X55" s="149"/>
      <c r="Y55" s="149"/>
      <c r="Z55" s="149"/>
      <c r="AA55" s="149"/>
      <c r="AB55" s="149"/>
      <c r="AC55" s="149"/>
      <c r="AD55" s="149"/>
      <c r="AE55" s="149" t="s">
        <v>105</v>
      </c>
      <c r="AF55" s="149">
        <v>0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33.75" outlineLevel="1">
      <c r="A56" s="150"/>
      <c r="B56" s="160"/>
      <c r="C56" s="191" t="s">
        <v>164</v>
      </c>
      <c r="D56" s="164"/>
      <c r="E56" s="169">
        <v>92.3</v>
      </c>
      <c r="F56" s="173"/>
      <c r="G56" s="173"/>
      <c r="H56" s="173"/>
      <c r="I56" s="173"/>
      <c r="J56" s="173"/>
      <c r="K56" s="173"/>
      <c r="L56" s="173"/>
      <c r="M56" s="173"/>
      <c r="N56" s="162"/>
      <c r="O56" s="162"/>
      <c r="P56" s="162"/>
      <c r="Q56" s="162"/>
      <c r="R56" s="162"/>
      <c r="S56" s="162"/>
      <c r="T56" s="163"/>
      <c r="U56" s="162"/>
      <c r="V56" s="149"/>
      <c r="W56" s="149"/>
      <c r="X56" s="149"/>
      <c r="Y56" s="149"/>
      <c r="Z56" s="149"/>
      <c r="AA56" s="149"/>
      <c r="AB56" s="149"/>
      <c r="AC56" s="149"/>
      <c r="AD56" s="149"/>
      <c r="AE56" s="149" t="s">
        <v>105</v>
      </c>
      <c r="AF56" s="149">
        <v>0</v>
      </c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12.75" outlineLevel="1">
      <c r="A57" s="150"/>
      <c r="B57" s="160"/>
      <c r="C57" s="191" t="s">
        <v>165</v>
      </c>
      <c r="D57" s="164"/>
      <c r="E57" s="169">
        <v>3</v>
      </c>
      <c r="F57" s="173"/>
      <c r="G57" s="173"/>
      <c r="H57" s="173"/>
      <c r="I57" s="173"/>
      <c r="J57" s="173"/>
      <c r="K57" s="173"/>
      <c r="L57" s="173"/>
      <c r="M57" s="173"/>
      <c r="N57" s="162"/>
      <c r="O57" s="162"/>
      <c r="P57" s="162"/>
      <c r="Q57" s="162"/>
      <c r="R57" s="162"/>
      <c r="S57" s="162"/>
      <c r="T57" s="163"/>
      <c r="U57" s="162"/>
      <c r="V57" s="149"/>
      <c r="W57" s="149"/>
      <c r="X57" s="149"/>
      <c r="Y57" s="149"/>
      <c r="Z57" s="149"/>
      <c r="AA57" s="149"/>
      <c r="AB57" s="149"/>
      <c r="AC57" s="149"/>
      <c r="AD57" s="149"/>
      <c r="AE57" s="149" t="s">
        <v>105</v>
      </c>
      <c r="AF57" s="149">
        <v>0</v>
      </c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12.75" outlineLevel="1">
      <c r="A58" s="150">
        <v>15</v>
      </c>
      <c r="B58" s="160" t="s">
        <v>166</v>
      </c>
      <c r="C58" s="190" t="s">
        <v>167</v>
      </c>
      <c r="D58" s="162" t="s">
        <v>120</v>
      </c>
      <c r="E58" s="168">
        <v>170.9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62">
        <v>0</v>
      </c>
      <c r="O58" s="162">
        <f>ROUND(E58*N58,5)</f>
        <v>0</v>
      </c>
      <c r="P58" s="162">
        <v>0.22</v>
      </c>
      <c r="Q58" s="162">
        <f>ROUND(E58*P58,5)</f>
        <v>37.598</v>
      </c>
      <c r="R58" s="162"/>
      <c r="S58" s="162"/>
      <c r="T58" s="163">
        <v>0.07</v>
      </c>
      <c r="U58" s="162">
        <f>ROUND(E58*T58,2)</f>
        <v>11.96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 t="s">
        <v>103</v>
      </c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2.75" outlineLevel="1">
      <c r="A59" s="150">
        <v>16</v>
      </c>
      <c r="B59" s="160" t="s">
        <v>168</v>
      </c>
      <c r="C59" s="190" t="s">
        <v>169</v>
      </c>
      <c r="D59" s="162" t="s">
        <v>170</v>
      </c>
      <c r="E59" s="168">
        <v>87</v>
      </c>
      <c r="F59" s="172"/>
      <c r="G59" s="173">
        <f>ROUND(E59*F59,2)</f>
        <v>0</v>
      </c>
      <c r="H59" s="172"/>
      <c r="I59" s="173">
        <f>ROUND(E59*H59,2)</f>
        <v>0</v>
      </c>
      <c r="J59" s="172"/>
      <c r="K59" s="173">
        <f>ROUND(E59*J59,2)</f>
        <v>0</v>
      </c>
      <c r="L59" s="173">
        <v>21</v>
      </c>
      <c r="M59" s="173">
        <f>G59*(1+L59/100)</f>
        <v>0</v>
      </c>
      <c r="N59" s="162">
        <v>0</v>
      </c>
      <c r="O59" s="162">
        <f>ROUND(E59*N59,5)</f>
        <v>0</v>
      </c>
      <c r="P59" s="162">
        <v>0</v>
      </c>
      <c r="Q59" s="162">
        <f>ROUND(E59*P59,5)</f>
        <v>0</v>
      </c>
      <c r="R59" s="162"/>
      <c r="S59" s="162"/>
      <c r="T59" s="163">
        <v>0.037</v>
      </c>
      <c r="U59" s="162">
        <f>ROUND(E59*T59,2)</f>
        <v>3.22</v>
      </c>
      <c r="V59" s="149"/>
      <c r="W59" s="149"/>
      <c r="X59" s="149"/>
      <c r="Y59" s="149"/>
      <c r="Z59" s="149"/>
      <c r="AA59" s="149"/>
      <c r="AB59" s="149"/>
      <c r="AC59" s="149"/>
      <c r="AD59" s="149"/>
      <c r="AE59" s="149" t="s">
        <v>103</v>
      </c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2.75" outlineLevel="1">
      <c r="A60" s="150"/>
      <c r="B60" s="160"/>
      <c r="C60" s="191" t="s">
        <v>171</v>
      </c>
      <c r="D60" s="164"/>
      <c r="E60" s="169">
        <v>87</v>
      </c>
      <c r="F60" s="173"/>
      <c r="G60" s="173"/>
      <c r="H60" s="173"/>
      <c r="I60" s="173"/>
      <c r="J60" s="173"/>
      <c r="K60" s="173"/>
      <c r="L60" s="173"/>
      <c r="M60" s="173"/>
      <c r="N60" s="162"/>
      <c r="O60" s="162"/>
      <c r="P60" s="162"/>
      <c r="Q60" s="162"/>
      <c r="R60" s="162"/>
      <c r="S60" s="162"/>
      <c r="T60" s="163"/>
      <c r="U60" s="162"/>
      <c r="V60" s="149"/>
      <c r="W60" s="149"/>
      <c r="X60" s="149"/>
      <c r="Y60" s="149"/>
      <c r="Z60" s="149"/>
      <c r="AA60" s="149"/>
      <c r="AB60" s="149"/>
      <c r="AC60" s="149"/>
      <c r="AD60" s="149"/>
      <c r="AE60" s="149" t="s">
        <v>105</v>
      </c>
      <c r="AF60" s="149">
        <v>0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12.75" outlineLevel="1">
      <c r="A61" s="150">
        <v>17</v>
      </c>
      <c r="B61" s="160" t="s">
        <v>172</v>
      </c>
      <c r="C61" s="190" t="s">
        <v>173</v>
      </c>
      <c r="D61" s="162" t="s">
        <v>144</v>
      </c>
      <c r="E61" s="168">
        <v>195.67</v>
      </c>
      <c r="F61" s="172"/>
      <c r="G61" s="173">
        <f>ROUND(E61*F61,2)</f>
        <v>0</v>
      </c>
      <c r="H61" s="172"/>
      <c r="I61" s="173">
        <f>ROUND(E61*H61,2)</f>
        <v>0</v>
      </c>
      <c r="J61" s="172"/>
      <c r="K61" s="173">
        <f>ROUND(E61*J61,2)</f>
        <v>0</v>
      </c>
      <c r="L61" s="173">
        <v>21</v>
      </c>
      <c r="M61" s="173">
        <f>G61*(1+L61/100)</f>
        <v>0</v>
      </c>
      <c r="N61" s="162">
        <v>0</v>
      </c>
      <c r="O61" s="162">
        <f>ROUND(E61*N61,5)</f>
        <v>0</v>
      </c>
      <c r="P61" s="162">
        <v>0</v>
      </c>
      <c r="Q61" s="162">
        <f>ROUND(E61*P61,5)</f>
        <v>0</v>
      </c>
      <c r="R61" s="162"/>
      <c r="S61" s="162"/>
      <c r="T61" s="163">
        <v>0.01</v>
      </c>
      <c r="U61" s="162">
        <f>ROUND(E61*T61,2)</f>
        <v>1.96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 t="s">
        <v>103</v>
      </c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12.75" outlineLevel="1">
      <c r="A62" s="150">
        <v>18</v>
      </c>
      <c r="B62" s="160" t="s">
        <v>174</v>
      </c>
      <c r="C62" s="190" t="s">
        <v>175</v>
      </c>
      <c r="D62" s="162" t="s">
        <v>144</v>
      </c>
      <c r="E62" s="168">
        <v>587.01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21</v>
      </c>
      <c r="M62" s="173">
        <f>G62*(1+L62/100)</f>
        <v>0</v>
      </c>
      <c r="N62" s="162">
        <v>0</v>
      </c>
      <c r="O62" s="162">
        <f>ROUND(E62*N62,5)</f>
        <v>0</v>
      </c>
      <c r="P62" s="162">
        <v>0</v>
      </c>
      <c r="Q62" s="162">
        <f>ROUND(E62*P62,5)</f>
        <v>0</v>
      </c>
      <c r="R62" s="162"/>
      <c r="S62" s="162"/>
      <c r="T62" s="163">
        <v>0</v>
      </c>
      <c r="U62" s="162">
        <f>ROUND(E62*T62,2)</f>
        <v>0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 t="s">
        <v>103</v>
      </c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12.75" outlineLevel="1">
      <c r="A63" s="150"/>
      <c r="B63" s="160"/>
      <c r="C63" s="271" t="s">
        <v>131</v>
      </c>
      <c r="D63" s="272"/>
      <c r="E63" s="273"/>
      <c r="F63" s="274"/>
      <c r="G63" s="275"/>
      <c r="H63" s="173"/>
      <c r="I63" s="173"/>
      <c r="J63" s="173"/>
      <c r="K63" s="173"/>
      <c r="L63" s="173"/>
      <c r="M63" s="173"/>
      <c r="N63" s="162"/>
      <c r="O63" s="162"/>
      <c r="P63" s="162"/>
      <c r="Q63" s="162"/>
      <c r="R63" s="162"/>
      <c r="S63" s="162"/>
      <c r="T63" s="163"/>
      <c r="U63" s="162"/>
      <c r="V63" s="149"/>
      <c r="W63" s="149"/>
      <c r="X63" s="149"/>
      <c r="Y63" s="149"/>
      <c r="Z63" s="149"/>
      <c r="AA63" s="149"/>
      <c r="AB63" s="149"/>
      <c r="AC63" s="149"/>
      <c r="AD63" s="149"/>
      <c r="AE63" s="149" t="s">
        <v>132</v>
      </c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53" t="str">
        <f>C63</f>
        <v>- předpokládná skládka - 4 km</v>
      </c>
      <c r="BB63" s="149"/>
      <c r="BC63" s="149"/>
      <c r="BD63" s="149"/>
      <c r="BE63" s="149"/>
      <c r="BF63" s="149"/>
      <c r="BG63" s="149"/>
      <c r="BH63" s="149"/>
    </row>
    <row r="64" spans="1:60" ht="12.75" outlineLevel="1">
      <c r="A64" s="150"/>
      <c r="B64" s="160"/>
      <c r="C64" s="191" t="s">
        <v>176</v>
      </c>
      <c r="D64" s="164"/>
      <c r="E64" s="169">
        <v>587.01</v>
      </c>
      <c r="F64" s="173"/>
      <c r="G64" s="173"/>
      <c r="H64" s="173"/>
      <c r="I64" s="173"/>
      <c r="J64" s="173"/>
      <c r="K64" s="173"/>
      <c r="L64" s="173"/>
      <c r="M64" s="173"/>
      <c r="N64" s="162"/>
      <c r="O64" s="162"/>
      <c r="P64" s="162"/>
      <c r="Q64" s="162"/>
      <c r="R64" s="162"/>
      <c r="S64" s="162"/>
      <c r="T64" s="163"/>
      <c r="U64" s="162"/>
      <c r="V64" s="149"/>
      <c r="W64" s="149"/>
      <c r="X64" s="149"/>
      <c r="Y64" s="149"/>
      <c r="Z64" s="149"/>
      <c r="AA64" s="149"/>
      <c r="AB64" s="149"/>
      <c r="AC64" s="149"/>
      <c r="AD64" s="149"/>
      <c r="AE64" s="149" t="s">
        <v>105</v>
      </c>
      <c r="AF64" s="149">
        <v>0</v>
      </c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12.75" outlineLevel="1">
      <c r="A65" s="150">
        <v>19</v>
      </c>
      <c r="B65" s="160" t="s">
        <v>177</v>
      </c>
      <c r="C65" s="190" t="s">
        <v>178</v>
      </c>
      <c r="D65" s="162" t="s">
        <v>144</v>
      </c>
      <c r="E65" s="168">
        <v>195.67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62">
        <v>0</v>
      </c>
      <c r="O65" s="162">
        <f>ROUND(E65*N65,5)</f>
        <v>0</v>
      </c>
      <c r="P65" s="162">
        <v>0</v>
      </c>
      <c r="Q65" s="162">
        <f>ROUND(E65*P65,5)</f>
        <v>0</v>
      </c>
      <c r="R65" s="162"/>
      <c r="S65" s="162"/>
      <c r="T65" s="163">
        <v>0.099</v>
      </c>
      <c r="U65" s="162">
        <f>ROUND(E65*T65,2)</f>
        <v>19.37</v>
      </c>
      <c r="V65" s="149"/>
      <c r="W65" s="149"/>
      <c r="X65" s="149"/>
      <c r="Y65" s="149"/>
      <c r="Z65" s="149"/>
      <c r="AA65" s="149"/>
      <c r="AB65" s="149"/>
      <c r="AC65" s="149"/>
      <c r="AD65" s="149"/>
      <c r="AE65" s="149" t="s">
        <v>103</v>
      </c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0">
        <v>20</v>
      </c>
      <c r="B66" s="160" t="s">
        <v>179</v>
      </c>
      <c r="C66" s="190" t="s">
        <v>180</v>
      </c>
      <c r="D66" s="162" t="s">
        <v>144</v>
      </c>
      <c r="E66" s="168">
        <v>158.07</v>
      </c>
      <c r="F66" s="172"/>
      <c r="G66" s="173">
        <f>ROUND(E66*F66,2)</f>
        <v>0</v>
      </c>
      <c r="H66" s="172"/>
      <c r="I66" s="173">
        <f>ROUND(E66*H66,2)</f>
        <v>0</v>
      </c>
      <c r="J66" s="172"/>
      <c r="K66" s="173">
        <f>ROUND(E66*J66,2)</f>
        <v>0</v>
      </c>
      <c r="L66" s="173">
        <v>21</v>
      </c>
      <c r="M66" s="173">
        <f>G66*(1+L66/100)</f>
        <v>0</v>
      </c>
      <c r="N66" s="162">
        <v>0</v>
      </c>
      <c r="O66" s="162">
        <f>ROUND(E66*N66,5)</f>
        <v>0</v>
      </c>
      <c r="P66" s="162">
        <v>0</v>
      </c>
      <c r="Q66" s="162">
        <f>ROUND(E66*P66,5)</f>
        <v>0</v>
      </c>
      <c r="R66" s="162"/>
      <c r="S66" s="162"/>
      <c r="T66" s="163">
        <v>0</v>
      </c>
      <c r="U66" s="162">
        <f>ROUND(E66*T66,2)</f>
        <v>0</v>
      </c>
      <c r="V66" s="149"/>
      <c r="W66" s="149"/>
      <c r="X66" s="149"/>
      <c r="Y66" s="149"/>
      <c r="Z66" s="149"/>
      <c r="AA66" s="149"/>
      <c r="AB66" s="149"/>
      <c r="AC66" s="149"/>
      <c r="AD66" s="149"/>
      <c r="AE66" s="149" t="s">
        <v>103</v>
      </c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12.75" outlineLevel="1">
      <c r="A67" s="150">
        <v>21</v>
      </c>
      <c r="B67" s="160" t="s">
        <v>181</v>
      </c>
      <c r="C67" s="190" t="s">
        <v>182</v>
      </c>
      <c r="D67" s="162" t="s">
        <v>144</v>
      </c>
      <c r="E67" s="168">
        <v>37.6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62">
        <v>0</v>
      </c>
      <c r="O67" s="162">
        <f>ROUND(E67*N67,5)</f>
        <v>0</v>
      </c>
      <c r="P67" s="162">
        <v>0</v>
      </c>
      <c r="Q67" s="162">
        <f>ROUND(E67*P67,5)</f>
        <v>0</v>
      </c>
      <c r="R67" s="162"/>
      <c r="S67" s="162"/>
      <c r="T67" s="163">
        <v>0</v>
      </c>
      <c r="U67" s="162">
        <f>ROUND(E67*T67,2)</f>
        <v>0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 t="s">
        <v>103</v>
      </c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31" ht="12.75">
      <c r="A68" s="152" t="s">
        <v>98</v>
      </c>
      <c r="B68" s="161" t="s">
        <v>58</v>
      </c>
      <c r="C68" s="192" t="s">
        <v>59</v>
      </c>
      <c r="D68" s="165"/>
      <c r="E68" s="170"/>
      <c r="F68" s="174"/>
      <c r="G68" s="174">
        <f>SUMIF(AE69:AE77,"&lt;&gt;NOR",G69:G77)</f>
        <v>0</v>
      </c>
      <c r="H68" s="174"/>
      <c r="I68" s="174">
        <f>SUM(I69:I77)</f>
        <v>0</v>
      </c>
      <c r="J68" s="174"/>
      <c r="K68" s="174">
        <f>SUM(K69:K77)</f>
        <v>0</v>
      </c>
      <c r="L68" s="174"/>
      <c r="M68" s="174">
        <f>SUM(M69:M77)</f>
        <v>0</v>
      </c>
      <c r="N68" s="165"/>
      <c r="O68" s="165">
        <f>SUM(O69:O77)</f>
        <v>20.562289999999997</v>
      </c>
      <c r="P68" s="165"/>
      <c r="Q68" s="165">
        <f>SUM(Q69:Q77)</f>
        <v>0</v>
      </c>
      <c r="R68" s="165"/>
      <c r="S68" s="165"/>
      <c r="T68" s="166"/>
      <c r="U68" s="165">
        <f>SUM(U69:U77)</f>
        <v>26.740000000000002</v>
      </c>
      <c r="AE68" t="s">
        <v>99</v>
      </c>
    </row>
    <row r="69" spans="1:60" ht="12.75" outlineLevel="1">
      <c r="A69" s="150">
        <v>22</v>
      </c>
      <c r="B69" s="160" t="s">
        <v>183</v>
      </c>
      <c r="C69" s="190" t="s">
        <v>184</v>
      </c>
      <c r="D69" s="162" t="s">
        <v>102</v>
      </c>
      <c r="E69" s="168">
        <v>2.565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62">
        <v>1.9205</v>
      </c>
      <c r="O69" s="162">
        <f>ROUND(E69*N69,5)</f>
        <v>4.92608</v>
      </c>
      <c r="P69" s="162">
        <v>0</v>
      </c>
      <c r="Q69" s="162">
        <f>ROUND(E69*P69,5)</f>
        <v>0</v>
      </c>
      <c r="R69" s="162"/>
      <c r="S69" s="162"/>
      <c r="T69" s="163">
        <v>1.584</v>
      </c>
      <c r="U69" s="162">
        <f>ROUND(E69*T69,2)</f>
        <v>4.06</v>
      </c>
      <c r="V69" s="149"/>
      <c r="W69" s="149"/>
      <c r="X69" s="149"/>
      <c r="Y69" s="149"/>
      <c r="Z69" s="149"/>
      <c r="AA69" s="149"/>
      <c r="AB69" s="149"/>
      <c r="AC69" s="149"/>
      <c r="AD69" s="149"/>
      <c r="AE69" s="149" t="s">
        <v>103</v>
      </c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2.75" outlineLevel="1">
      <c r="A70" s="150"/>
      <c r="B70" s="160"/>
      <c r="C70" s="191" t="s">
        <v>185</v>
      </c>
      <c r="D70" s="164"/>
      <c r="E70" s="169">
        <v>2.565</v>
      </c>
      <c r="F70" s="173"/>
      <c r="G70" s="173"/>
      <c r="H70" s="173"/>
      <c r="I70" s="173"/>
      <c r="J70" s="173"/>
      <c r="K70" s="173"/>
      <c r="L70" s="173"/>
      <c r="M70" s="173"/>
      <c r="N70" s="162"/>
      <c r="O70" s="162"/>
      <c r="P70" s="162"/>
      <c r="Q70" s="162"/>
      <c r="R70" s="162"/>
      <c r="S70" s="162"/>
      <c r="T70" s="163"/>
      <c r="U70" s="162"/>
      <c r="V70" s="149"/>
      <c r="W70" s="149"/>
      <c r="X70" s="149"/>
      <c r="Y70" s="149"/>
      <c r="Z70" s="149"/>
      <c r="AA70" s="149"/>
      <c r="AB70" s="149"/>
      <c r="AC70" s="149"/>
      <c r="AD70" s="149"/>
      <c r="AE70" s="149" t="s">
        <v>105</v>
      </c>
      <c r="AF70" s="149">
        <v>0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0">
        <v>23</v>
      </c>
      <c r="B71" s="160" t="s">
        <v>186</v>
      </c>
      <c r="C71" s="190" t="s">
        <v>187</v>
      </c>
      <c r="D71" s="162" t="s">
        <v>102</v>
      </c>
      <c r="E71" s="168">
        <v>8.9775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62">
        <v>1.665</v>
      </c>
      <c r="O71" s="162">
        <f>ROUND(E71*N71,5)</f>
        <v>14.94754</v>
      </c>
      <c r="P71" s="162">
        <v>0</v>
      </c>
      <c r="Q71" s="162">
        <f>ROUND(E71*P71,5)</f>
        <v>0</v>
      </c>
      <c r="R71" s="162"/>
      <c r="S71" s="162"/>
      <c r="T71" s="163">
        <v>0.92</v>
      </c>
      <c r="U71" s="162">
        <f>ROUND(E71*T71,2)</f>
        <v>8.26</v>
      </c>
      <c r="V71" s="149"/>
      <c r="W71" s="149"/>
      <c r="X71" s="149"/>
      <c r="Y71" s="149"/>
      <c r="Z71" s="149"/>
      <c r="AA71" s="149"/>
      <c r="AB71" s="149"/>
      <c r="AC71" s="149"/>
      <c r="AD71" s="149"/>
      <c r="AE71" s="149" t="s">
        <v>103</v>
      </c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12.75" outlineLevel="1">
      <c r="A72" s="150"/>
      <c r="B72" s="160"/>
      <c r="C72" s="191" t="s">
        <v>111</v>
      </c>
      <c r="D72" s="164"/>
      <c r="E72" s="169">
        <v>8.9775</v>
      </c>
      <c r="F72" s="173"/>
      <c r="G72" s="173"/>
      <c r="H72" s="173"/>
      <c r="I72" s="173"/>
      <c r="J72" s="173"/>
      <c r="K72" s="173"/>
      <c r="L72" s="173"/>
      <c r="M72" s="173"/>
      <c r="N72" s="162"/>
      <c r="O72" s="162"/>
      <c r="P72" s="162"/>
      <c r="Q72" s="162"/>
      <c r="R72" s="162"/>
      <c r="S72" s="162"/>
      <c r="T72" s="163"/>
      <c r="U72" s="162"/>
      <c r="V72" s="149"/>
      <c r="W72" s="149"/>
      <c r="X72" s="149"/>
      <c r="Y72" s="149"/>
      <c r="Z72" s="149"/>
      <c r="AA72" s="149"/>
      <c r="AB72" s="149"/>
      <c r="AC72" s="149"/>
      <c r="AD72" s="149"/>
      <c r="AE72" s="149" t="s">
        <v>105</v>
      </c>
      <c r="AF72" s="149">
        <v>0</v>
      </c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12.75" outlineLevel="1">
      <c r="A73" s="150">
        <v>24</v>
      </c>
      <c r="B73" s="160" t="s">
        <v>188</v>
      </c>
      <c r="C73" s="190" t="s">
        <v>189</v>
      </c>
      <c r="D73" s="162" t="s">
        <v>170</v>
      </c>
      <c r="E73" s="168">
        <v>85.5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21</v>
      </c>
      <c r="M73" s="173">
        <f>G73*(1+L73/100)</f>
        <v>0</v>
      </c>
      <c r="N73" s="162">
        <v>0.00777</v>
      </c>
      <c r="O73" s="162">
        <f>ROUND(E73*N73,5)</f>
        <v>0.66434</v>
      </c>
      <c r="P73" s="162">
        <v>0</v>
      </c>
      <c r="Q73" s="162">
        <f>ROUND(E73*P73,5)</f>
        <v>0</v>
      </c>
      <c r="R73" s="162"/>
      <c r="S73" s="162"/>
      <c r="T73" s="163">
        <v>0.05</v>
      </c>
      <c r="U73" s="162">
        <f>ROUND(E73*T73,2)</f>
        <v>4.28</v>
      </c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103</v>
      </c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12.75" outlineLevel="1">
      <c r="A74" s="150"/>
      <c r="B74" s="160"/>
      <c r="C74" s="191" t="s">
        <v>190</v>
      </c>
      <c r="D74" s="164"/>
      <c r="E74" s="169">
        <v>85.5</v>
      </c>
      <c r="F74" s="173"/>
      <c r="G74" s="173"/>
      <c r="H74" s="173"/>
      <c r="I74" s="173"/>
      <c r="J74" s="173"/>
      <c r="K74" s="173"/>
      <c r="L74" s="173"/>
      <c r="M74" s="173"/>
      <c r="N74" s="162"/>
      <c r="O74" s="162"/>
      <c r="P74" s="162"/>
      <c r="Q74" s="162"/>
      <c r="R74" s="162"/>
      <c r="S74" s="162"/>
      <c r="T74" s="163"/>
      <c r="U74" s="162"/>
      <c r="V74" s="149"/>
      <c r="W74" s="149"/>
      <c r="X74" s="149"/>
      <c r="Y74" s="149"/>
      <c r="Z74" s="149"/>
      <c r="AA74" s="149"/>
      <c r="AB74" s="149"/>
      <c r="AC74" s="149"/>
      <c r="AD74" s="149"/>
      <c r="AE74" s="149" t="s">
        <v>105</v>
      </c>
      <c r="AF74" s="149">
        <v>0</v>
      </c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22.5" outlineLevel="1">
      <c r="A75" s="150">
        <v>25</v>
      </c>
      <c r="B75" s="160" t="s">
        <v>191</v>
      </c>
      <c r="C75" s="190" t="s">
        <v>192</v>
      </c>
      <c r="D75" s="162" t="s">
        <v>120</v>
      </c>
      <c r="E75" s="168">
        <v>135.15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21</v>
      </c>
      <c r="M75" s="173">
        <f>G75*(1+L75/100)</f>
        <v>0</v>
      </c>
      <c r="N75" s="162">
        <v>0.00018</v>
      </c>
      <c r="O75" s="162">
        <f>ROUND(E75*N75,5)</f>
        <v>0.02433</v>
      </c>
      <c r="P75" s="162">
        <v>0</v>
      </c>
      <c r="Q75" s="162">
        <f>ROUND(E75*P75,5)</f>
        <v>0</v>
      </c>
      <c r="R75" s="162"/>
      <c r="S75" s="162"/>
      <c r="T75" s="163">
        <v>0.075</v>
      </c>
      <c r="U75" s="162">
        <f>ROUND(E75*T75,2)</f>
        <v>10.14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 t="s">
        <v>103</v>
      </c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12.75" outlineLevel="1">
      <c r="A76" s="150"/>
      <c r="B76" s="160"/>
      <c r="C76" s="191" t="s">
        <v>193</v>
      </c>
      <c r="D76" s="164"/>
      <c r="E76" s="169">
        <v>111.15</v>
      </c>
      <c r="F76" s="173"/>
      <c r="G76" s="173"/>
      <c r="H76" s="173"/>
      <c r="I76" s="173"/>
      <c r="J76" s="173"/>
      <c r="K76" s="173"/>
      <c r="L76" s="173"/>
      <c r="M76" s="173"/>
      <c r="N76" s="162"/>
      <c r="O76" s="162"/>
      <c r="P76" s="162"/>
      <c r="Q76" s="162"/>
      <c r="R76" s="162"/>
      <c r="S76" s="162"/>
      <c r="T76" s="163"/>
      <c r="U76" s="162"/>
      <c r="V76" s="149"/>
      <c r="W76" s="149"/>
      <c r="X76" s="149"/>
      <c r="Y76" s="149"/>
      <c r="Z76" s="149"/>
      <c r="AA76" s="149"/>
      <c r="AB76" s="149"/>
      <c r="AC76" s="149"/>
      <c r="AD76" s="149"/>
      <c r="AE76" s="149" t="s">
        <v>105</v>
      </c>
      <c r="AF76" s="149">
        <v>0</v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12.75" outlineLevel="1">
      <c r="A77" s="150"/>
      <c r="B77" s="160"/>
      <c r="C77" s="191" t="s">
        <v>194</v>
      </c>
      <c r="D77" s="164"/>
      <c r="E77" s="169">
        <v>24</v>
      </c>
      <c r="F77" s="173"/>
      <c r="G77" s="173"/>
      <c r="H77" s="173"/>
      <c r="I77" s="173"/>
      <c r="J77" s="173"/>
      <c r="K77" s="173"/>
      <c r="L77" s="173"/>
      <c r="M77" s="173"/>
      <c r="N77" s="162"/>
      <c r="O77" s="162"/>
      <c r="P77" s="162"/>
      <c r="Q77" s="162"/>
      <c r="R77" s="162"/>
      <c r="S77" s="162"/>
      <c r="T77" s="163"/>
      <c r="U77" s="162"/>
      <c r="V77" s="149"/>
      <c r="W77" s="149"/>
      <c r="X77" s="149"/>
      <c r="Y77" s="149"/>
      <c r="Z77" s="149"/>
      <c r="AA77" s="149"/>
      <c r="AB77" s="149"/>
      <c r="AC77" s="149"/>
      <c r="AD77" s="149"/>
      <c r="AE77" s="149" t="s">
        <v>105</v>
      </c>
      <c r="AF77" s="149">
        <v>0</v>
      </c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31" ht="12.75">
      <c r="A78" s="152" t="s">
        <v>98</v>
      </c>
      <c r="B78" s="161" t="s">
        <v>60</v>
      </c>
      <c r="C78" s="192" t="s">
        <v>61</v>
      </c>
      <c r="D78" s="165"/>
      <c r="E78" s="170"/>
      <c r="F78" s="174"/>
      <c r="G78" s="174">
        <f>SUMIF(AE79:AE83,"&lt;&gt;NOR",G79:G83)</f>
        <v>0</v>
      </c>
      <c r="H78" s="174"/>
      <c r="I78" s="174">
        <f>SUM(I79:I83)</f>
        <v>0</v>
      </c>
      <c r="J78" s="174"/>
      <c r="K78" s="174">
        <f>SUM(K79:K83)</f>
        <v>0</v>
      </c>
      <c r="L78" s="174"/>
      <c r="M78" s="174">
        <f>SUM(M79:M83)</f>
        <v>0</v>
      </c>
      <c r="N78" s="165"/>
      <c r="O78" s="165">
        <f>SUM(O79:O83)</f>
        <v>4.71747</v>
      </c>
      <c r="P78" s="165"/>
      <c r="Q78" s="165">
        <f>SUM(Q79:Q83)</f>
        <v>0</v>
      </c>
      <c r="R78" s="165"/>
      <c r="S78" s="165"/>
      <c r="T78" s="166"/>
      <c r="U78" s="165">
        <f>SUM(U79:U83)</f>
        <v>4.23</v>
      </c>
      <c r="AE78" t="s">
        <v>99</v>
      </c>
    </row>
    <row r="79" spans="1:60" ht="12.75" outlineLevel="1">
      <c r="A79" s="150">
        <v>26</v>
      </c>
      <c r="B79" s="160" t="s">
        <v>195</v>
      </c>
      <c r="C79" s="190" t="s">
        <v>196</v>
      </c>
      <c r="D79" s="162" t="s">
        <v>102</v>
      </c>
      <c r="E79" s="168">
        <v>2.495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62">
        <v>1.89077</v>
      </c>
      <c r="O79" s="162">
        <f>ROUND(E79*N79,5)</f>
        <v>4.71747</v>
      </c>
      <c r="P79" s="162">
        <v>0</v>
      </c>
      <c r="Q79" s="162">
        <f>ROUND(E79*P79,5)</f>
        <v>0</v>
      </c>
      <c r="R79" s="162"/>
      <c r="S79" s="162"/>
      <c r="T79" s="163">
        <v>1.695</v>
      </c>
      <c r="U79" s="162">
        <f>ROUND(E79*T79,2)</f>
        <v>4.23</v>
      </c>
      <c r="V79" s="149"/>
      <c r="W79" s="149"/>
      <c r="X79" s="149"/>
      <c r="Y79" s="149"/>
      <c r="Z79" s="149"/>
      <c r="AA79" s="149"/>
      <c r="AB79" s="149"/>
      <c r="AC79" s="149"/>
      <c r="AD79" s="149"/>
      <c r="AE79" s="149" t="s">
        <v>103</v>
      </c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12.75" outlineLevel="1">
      <c r="A80" s="150"/>
      <c r="B80" s="160"/>
      <c r="C80" s="191" t="s">
        <v>197</v>
      </c>
      <c r="D80" s="164"/>
      <c r="E80" s="169">
        <v>0.36</v>
      </c>
      <c r="F80" s="173"/>
      <c r="G80" s="173"/>
      <c r="H80" s="173"/>
      <c r="I80" s="173"/>
      <c r="J80" s="173"/>
      <c r="K80" s="173"/>
      <c r="L80" s="173"/>
      <c r="M80" s="173"/>
      <c r="N80" s="162"/>
      <c r="O80" s="162"/>
      <c r="P80" s="162"/>
      <c r="Q80" s="162"/>
      <c r="R80" s="162"/>
      <c r="S80" s="162"/>
      <c r="T80" s="163"/>
      <c r="U80" s="162"/>
      <c r="V80" s="149"/>
      <c r="W80" s="149"/>
      <c r="X80" s="149"/>
      <c r="Y80" s="149"/>
      <c r="Z80" s="149"/>
      <c r="AA80" s="149"/>
      <c r="AB80" s="149"/>
      <c r="AC80" s="149"/>
      <c r="AD80" s="149"/>
      <c r="AE80" s="149" t="s">
        <v>105</v>
      </c>
      <c r="AF80" s="149">
        <v>0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12.75" outlineLevel="1">
      <c r="A81" s="150"/>
      <c r="B81" s="160"/>
      <c r="C81" s="191" t="s">
        <v>198</v>
      </c>
      <c r="D81" s="164"/>
      <c r="E81" s="169">
        <v>1.135</v>
      </c>
      <c r="F81" s="173"/>
      <c r="G81" s="173"/>
      <c r="H81" s="173"/>
      <c r="I81" s="173"/>
      <c r="J81" s="173"/>
      <c r="K81" s="173"/>
      <c r="L81" s="173"/>
      <c r="M81" s="173"/>
      <c r="N81" s="162"/>
      <c r="O81" s="162"/>
      <c r="P81" s="162"/>
      <c r="Q81" s="162"/>
      <c r="R81" s="162"/>
      <c r="S81" s="162"/>
      <c r="T81" s="163"/>
      <c r="U81" s="162"/>
      <c r="V81" s="149"/>
      <c r="W81" s="149"/>
      <c r="X81" s="149"/>
      <c r="Y81" s="149"/>
      <c r="Z81" s="149"/>
      <c r="AA81" s="149"/>
      <c r="AB81" s="149"/>
      <c r="AC81" s="149"/>
      <c r="AD81" s="149"/>
      <c r="AE81" s="149" t="s">
        <v>105</v>
      </c>
      <c r="AF81" s="149">
        <v>0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12.75" outlineLevel="1">
      <c r="A82" s="150"/>
      <c r="B82" s="160"/>
      <c r="C82" s="191" t="s">
        <v>199</v>
      </c>
      <c r="D82" s="164"/>
      <c r="E82" s="169">
        <v>0.55</v>
      </c>
      <c r="F82" s="173"/>
      <c r="G82" s="173"/>
      <c r="H82" s="173"/>
      <c r="I82" s="173"/>
      <c r="J82" s="173"/>
      <c r="K82" s="173"/>
      <c r="L82" s="173"/>
      <c r="M82" s="173"/>
      <c r="N82" s="162"/>
      <c r="O82" s="162"/>
      <c r="P82" s="162"/>
      <c r="Q82" s="162"/>
      <c r="R82" s="162"/>
      <c r="S82" s="162"/>
      <c r="T82" s="163"/>
      <c r="U82" s="162"/>
      <c r="V82" s="149"/>
      <c r="W82" s="149"/>
      <c r="X82" s="149"/>
      <c r="Y82" s="149"/>
      <c r="Z82" s="149"/>
      <c r="AA82" s="149"/>
      <c r="AB82" s="149"/>
      <c r="AC82" s="149"/>
      <c r="AD82" s="149"/>
      <c r="AE82" s="149" t="s">
        <v>105</v>
      </c>
      <c r="AF82" s="149">
        <v>0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12.75" outlineLevel="1">
      <c r="A83" s="150"/>
      <c r="B83" s="160"/>
      <c r="C83" s="191" t="s">
        <v>200</v>
      </c>
      <c r="D83" s="164"/>
      <c r="E83" s="169">
        <v>0.45</v>
      </c>
      <c r="F83" s="173"/>
      <c r="G83" s="173"/>
      <c r="H83" s="173"/>
      <c r="I83" s="173"/>
      <c r="J83" s="173"/>
      <c r="K83" s="173"/>
      <c r="L83" s="173"/>
      <c r="M83" s="173"/>
      <c r="N83" s="162"/>
      <c r="O83" s="162"/>
      <c r="P83" s="162"/>
      <c r="Q83" s="162"/>
      <c r="R83" s="162"/>
      <c r="S83" s="162"/>
      <c r="T83" s="163"/>
      <c r="U83" s="162"/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105</v>
      </c>
      <c r="AF83" s="149">
        <v>0</v>
      </c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31" ht="12.75">
      <c r="A84" s="152" t="s">
        <v>98</v>
      </c>
      <c r="B84" s="161" t="s">
        <v>62</v>
      </c>
      <c r="C84" s="192" t="s">
        <v>63</v>
      </c>
      <c r="D84" s="165"/>
      <c r="E84" s="170"/>
      <c r="F84" s="174"/>
      <c r="G84" s="174">
        <f>SUMIF(AE85:AE99,"&lt;&gt;NOR",G85:G99)</f>
        <v>0</v>
      </c>
      <c r="H84" s="174"/>
      <c r="I84" s="174">
        <f>SUM(I85:I99)</f>
        <v>0</v>
      </c>
      <c r="J84" s="174"/>
      <c r="K84" s="174">
        <f>SUM(K85:K99)</f>
        <v>0</v>
      </c>
      <c r="L84" s="174"/>
      <c r="M84" s="174">
        <f>SUM(M85:M99)</f>
        <v>0</v>
      </c>
      <c r="N84" s="165"/>
      <c r="O84" s="165">
        <f>SUM(O85:O99)</f>
        <v>254.17381000000003</v>
      </c>
      <c r="P84" s="165"/>
      <c r="Q84" s="165">
        <f>SUM(Q85:Q99)</f>
        <v>0</v>
      </c>
      <c r="R84" s="165"/>
      <c r="S84" s="165"/>
      <c r="T84" s="166"/>
      <c r="U84" s="165">
        <f>SUM(U85:U99)</f>
        <v>158.85</v>
      </c>
      <c r="AE84" t="s">
        <v>99</v>
      </c>
    </row>
    <row r="85" spans="1:60" ht="12.75" outlineLevel="1">
      <c r="A85" s="150">
        <v>27</v>
      </c>
      <c r="B85" s="160" t="s">
        <v>201</v>
      </c>
      <c r="C85" s="190" t="s">
        <v>202</v>
      </c>
      <c r="D85" s="162" t="s">
        <v>120</v>
      </c>
      <c r="E85" s="168">
        <v>280.75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21</v>
      </c>
      <c r="M85" s="173">
        <f>G85*(1+L85/100)</f>
        <v>0</v>
      </c>
      <c r="N85" s="162">
        <v>0.01774</v>
      </c>
      <c r="O85" s="162">
        <f>ROUND(E85*N85,5)</f>
        <v>4.98051</v>
      </c>
      <c r="P85" s="162">
        <v>0</v>
      </c>
      <c r="Q85" s="162">
        <f>ROUND(E85*P85,5)</f>
        <v>0</v>
      </c>
      <c r="R85" s="162"/>
      <c r="S85" s="162"/>
      <c r="T85" s="163">
        <v>0.03</v>
      </c>
      <c r="U85" s="162">
        <f>ROUND(E85*T85,2)</f>
        <v>8.42</v>
      </c>
      <c r="V85" s="149"/>
      <c r="W85" s="149"/>
      <c r="X85" s="149"/>
      <c r="Y85" s="149"/>
      <c r="Z85" s="149"/>
      <c r="AA85" s="149"/>
      <c r="AB85" s="149"/>
      <c r="AC85" s="149"/>
      <c r="AD85" s="149"/>
      <c r="AE85" s="149" t="s">
        <v>103</v>
      </c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12.75" outlineLevel="1">
      <c r="A86" s="150"/>
      <c r="B86" s="160"/>
      <c r="C86" s="191" t="s">
        <v>203</v>
      </c>
      <c r="D86" s="164"/>
      <c r="E86" s="169">
        <v>201</v>
      </c>
      <c r="F86" s="173"/>
      <c r="G86" s="173"/>
      <c r="H86" s="173"/>
      <c r="I86" s="173"/>
      <c r="J86" s="173"/>
      <c r="K86" s="173"/>
      <c r="L86" s="173"/>
      <c r="M86" s="173"/>
      <c r="N86" s="162"/>
      <c r="O86" s="162"/>
      <c r="P86" s="162"/>
      <c r="Q86" s="162"/>
      <c r="R86" s="162"/>
      <c r="S86" s="162"/>
      <c r="T86" s="163"/>
      <c r="U86" s="162"/>
      <c r="V86" s="149"/>
      <c r="W86" s="149"/>
      <c r="X86" s="149"/>
      <c r="Y86" s="149"/>
      <c r="Z86" s="149"/>
      <c r="AA86" s="149"/>
      <c r="AB86" s="149"/>
      <c r="AC86" s="149"/>
      <c r="AD86" s="149"/>
      <c r="AE86" s="149" t="s">
        <v>105</v>
      </c>
      <c r="AF86" s="149">
        <v>0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33.75" outlineLevel="1">
      <c r="A87" s="150"/>
      <c r="B87" s="160"/>
      <c r="C87" s="191" t="s">
        <v>204</v>
      </c>
      <c r="D87" s="164"/>
      <c r="E87" s="169">
        <v>79.75</v>
      </c>
      <c r="F87" s="173"/>
      <c r="G87" s="173"/>
      <c r="H87" s="173"/>
      <c r="I87" s="173"/>
      <c r="J87" s="173"/>
      <c r="K87" s="173"/>
      <c r="L87" s="173"/>
      <c r="M87" s="173"/>
      <c r="N87" s="162"/>
      <c r="O87" s="162"/>
      <c r="P87" s="162"/>
      <c r="Q87" s="162"/>
      <c r="R87" s="162"/>
      <c r="S87" s="162"/>
      <c r="T87" s="163"/>
      <c r="U87" s="162"/>
      <c r="V87" s="149"/>
      <c r="W87" s="149"/>
      <c r="X87" s="149"/>
      <c r="Y87" s="149"/>
      <c r="Z87" s="149"/>
      <c r="AA87" s="149"/>
      <c r="AB87" s="149"/>
      <c r="AC87" s="149"/>
      <c r="AD87" s="149"/>
      <c r="AE87" s="149" t="s">
        <v>105</v>
      </c>
      <c r="AF87" s="149">
        <v>0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12.75" outlineLevel="1">
      <c r="A88" s="150">
        <v>28</v>
      </c>
      <c r="B88" s="160" t="s">
        <v>205</v>
      </c>
      <c r="C88" s="190" t="s">
        <v>206</v>
      </c>
      <c r="D88" s="162" t="s">
        <v>120</v>
      </c>
      <c r="E88" s="168">
        <v>327.85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62">
        <v>0.4536</v>
      </c>
      <c r="O88" s="162">
        <f>ROUND(E88*N88,5)</f>
        <v>148.71276</v>
      </c>
      <c r="P88" s="162">
        <v>0</v>
      </c>
      <c r="Q88" s="162">
        <f>ROUND(E88*P88,5)</f>
        <v>0</v>
      </c>
      <c r="R88" s="162"/>
      <c r="S88" s="162"/>
      <c r="T88" s="163">
        <v>0.026</v>
      </c>
      <c r="U88" s="162">
        <f>ROUND(E88*T88,2)</f>
        <v>8.52</v>
      </c>
      <c r="V88" s="149"/>
      <c r="W88" s="149"/>
      <c r="X88" s="149"/>
      <c r="Y88" s="149"/>
      <c r="Z88" s="149"/>
      <c r="AA88" s="149"/>
      <c r="AB88" s="149"/>
      <c r="AC88" s="149"/>
      <c r="AD88" s="149"/>
      <c r="AE88" s="149" t="s">
        <v>103</v>
      </c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12.75" outlineLevel="1">
      <c r="A89" s="150"/>
      <c r="B89" s="160"/>
      <c r="C89" s="191" t="s">
        <v>207</v>
      </c>
      <c r="D89" s="164"/>
      <c r="E89" s="169">
        <v>241.2</v>
      </c>
      <c r="F89" s="173"/>
      <c r="G89" s="173"/>
      <c r="H89" s="173"/>
      <c r="I89" s="173"/>
      <c r="J89" s="173"/>
      <c r="K89" s="173"/>
      <c r="L89" s="173"/>
      <c r="M89" s="173"/>
      <c r="N89" s="162"/>
      <c r="O89" s="162"/>
      <c r="P89" s="162"/>
      <c r="Q89" s="162"/>
      <c r="R89" s="162"/>
      <c r="S89" s="162"/>
      <c r="T89" s="163"/>
      <c r="U89" s="162"/>
      <c r="V89" s="149"/>
      <c r="W89" s="149"/>
      <c r="X89" s="149"/>
      <c r="Y89" s="149"/>
      <c r="Z89" s="149"/>
      <c r="AA89" s="149"/>
      <c r="AB89" s="149"/>
      <c r="AC89" s="149"/>
      <c r="AD89" s="149"/>
      <c r="AE89" s="149" t="s">
        <v>105</v>
      </c>
      <c r="AF89" s="149">
        <v>0</v>
      </c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33.75" outlineLevel="1">
      <c r="A90" s="150"/>
      <c r="B90" s="160"/>
      <c r="C90" s="191" t="s">
        <v>208</v>
      </c>
      <c r="D90" s="164"/>
      <c r="E90" s="169">
        <v>86.65</v>
      </c>
      <c r="F90" s="173"/>
      <c r="G90" s="173"/>
      <c r="H90" s="173"/>
      <c r="I90" s="173"/>
      <c r="J90" s="173"/>
      <c r="K90" s="173"/>
      <c r="L90" s="173"/>
      <c r="M90" s="173"/>
      <c r="N90" s="162"/>
      <c r="O90" s="162"/>
      <c r="P90" s="162"/>
      <c r="Q90" s="162"/>
      <c r="R90" s="162"/>
      <c r="S90" s="162"/>
      <c r="T90" s="163"/>
      <c r="U90" s="162"/>
      <c r="V90" s="149"/>
      <c r="W90" s="149"/>
      <c r="X90" s="149"/>
      <c r="Y90" s="149"/>
      <c r="Z90" s="149"/>
      <c r="AA90" s="149"/>
      <c r="AB90" s="149"/>
      <c r="AC90" s="149"/>
      <c r="AD90" s="149"/>
      <c r="AE90" s="149" t="s">
        <v>105</v>
      </c>
      <c r="AF90" s="149">
        <v>0</v>
      </c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22.5" outlineLevel="1">
      <c r="A91" s="150">
        <v>29</v>
      </c>
      <c r="B91" s="160" t="s">
        <v>209</v>
      </c>
      <c r="C91" s="190" t="s">
        <v>210</v>
      </c>
      <c r="D91" s="162" t="s">
        <v>144</v>
      </c>
      <c r="E91" s="168">
        <v>24.61875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21</v>
      </c>
      <c r="M91" s="173">
        <f>G91*(1+L91/100)</f>
        <v>0</v>
      </c>
      <c r="N91" s="162">
        <v>1.1</v>
      </c>
      <c r="O91" s="162">
        <f>ROUND(E91*N91,5)</f>
        <v>27.08063</v>
      </c>
      <c r="P91" s="162">
        <v>0</v>
      </c>
      <c r="Q91" s="162">
        <f>ROUND(E91*P91,5)</f>
        <v>0</v>
      </c>
      <c r="R91" s="162"/>
      <c r="S91" s="162"/>
      <c r="T91" s="163">
        <v>0.163</v>
      </c>
      <c r="U91" s="162">
        <f>ROUND(E91*T91,2)</f>
        <v>4.01</v>
      </c>
      <c r="V91" s="149"/>
      <c r="W91" s="149"/>
      <c r="X91" s="149"/>
      <c r="Y91" s="149"/>
      <c r="Z91" s="149"/>
      <c r="AA91" s="149"/>
      <c r="AB91" s="149"/>
      <c r="AC91" s="149"/>
      <c r="AD91" s="149"/>
      <c r="AE91" s="149" t="s">
        <v>103</v>
      </c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12.75" outlineLevel="1">
      <c r="A92" s="150"/>
      <c r="B92" s="160"/>
      <c r="C92" s="191" t="s">
        <v>211</v>
      </c>
      <c r="D92" s="164"/>
      <c r="E92" s="169">
        <v>1.755</v>
      </c>
      <c r="F92" s="173"/>
      <c r="G92" s="173"/>
      <c r="H92" s="173"/>
      <c r="I92" s="173"/>
      <c r="J92" s="173"/>
      <c r="K92" s="173"/>
      <c r="L92" s="173"/>
      <c r="M92" s="173"/>
      <c r="N92" s="162"/>
      <c r="O92" s="162"/>
      <c r="P92" s="162"/>
      <c r="Q92" s="162"/>
      <c r="R92" s="162"/>
      <c r="S92" s="162"/>
      <c r="T92" s="163"/>
      <c r="U92" s="162"/>
      <c r="V92" s="149"/>
      <c r="W92" s="149"/>
      <c r="X92" s="149"/>
      <c r="Y92" s="149"/>
      <c r="Z92" s="149"/>
      <c r="AA92" s="149"/>
      <c r="AB92" s="149"/>
      <c r="AC92" s="149"/>
      <c r="AD92" s="149"/>
      <c r="AE92" s="149" t="s">
        <v>105</v>
      </c>
      <c r="AF92" s="149">
        <v>0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22.5" outlineLevel="1">
      <c r="A93" s="150"/>
      <c r="B93" s="160"/>
      <c r="C93" s="191" t="s">
        <v>212</v>
      </c>
      <c r="D93" s="164"/>
      <c r="E93" s="169">
        <v>22.86375</v>
      </c>
      <c r="F93" s="173"/>
      <c r="G93" s="173"/>
      <c r="H93" s="173"/>
      <c r="I93" s="173"/>
      <c r="J93" s="173"/>
      <c r="K93" s="173"/>
      <c r="L93" s="173"/>
      <c r="M93" s="173"/>
      <c r="N93" s="162"/>
      <c r="O93" s="162"/>
      <c r="P93" s="162"/>
      <c r="Q93" s="162"/>
      <c r="R93" s="162"/>
      <c r="S93" s="162"/>
      <c r="T93" s="163"/>
      <c r="U93" s="162"/>
      <c r="V93" s="149"/>
      <c r="W93" s="149"/>
      <c r="X93" s="149"/>
      <c r="Y93" s="149"/>
      <c r="Z93" s="149"/>
      <c r="AA93" s="149"/>
      <c r="AB93" s="149"/>
      <c r="AC93" s="149"/>
      <c r="AD93" s="149"/>
      <c r="AE93" s="149" t="s">
        <v>105</v>
      </c>
      <c r="AF93" s="149">
        <v>0</v>
      </c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>
      <c r="A94" s="150">
        <v>30</v>
      </c>
      <c r="B94" s="160" t="s">
        <v>213</v>
      </c>
      <c r="C94" s="190" t="s">
        <v>214</v>
      </c>
      <c r="D94" s="162" t="s">
        <v>144</v>
      </c>
      <c r="E94" s="168">
        <v>9.125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62">
        <v>1</v>
      </c>
      <c r="O94" s="162">
        <f>ROUND(E94*N94,5)</f>
        <v>9.125</v>
      </c>
      <c r="P94" s="162">
        <v>0</v>
      </c>
      <c r="Q94" s="162">
        <f>ROUND(E94*P94,5)</f>
        <v>0</v>
      </c>
      <c r="R94" s="162"/>
      <c r="S94" s="162"/>
      <c r="T94" s="163">
        <v>0.406</v>
      </c>
      <c r="U94" s="162">
        <f>ROUND(E94*T94,2)</f>
        <v>3.7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 t="s">
        <v>103</v>
      </c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12.75" outlineLevel="1">
      <c r="A95" s="150"/>
      <c r="B95" s="160"/>
      <c r="C95" s="191" t="s">
        <v>215</v>
      </c>
      <c r="D95" s="164"/>
      <c r="E95" s="169">
        <v>0.75</v>
      </c>
      <c r="F95" s="173"/>
      <c r="G95" s="173"/>
      <c r="H95" s="173"/>
      <c r="I95" s="173"/>
      <c r="J95" s="173"/>
      <c r="K95" s="173"/>
      <c r="L95" s="173"/>
      <c r="M95" s="173"/>
      <c r="N95" s="162"/>
      <c r="O95" s="162"/>
      <c r="P95" s="162"/>
      <c r="Q95" s="162"/>
      <c r="R95" s="162"/>
      <c r="S95" s="162"/>
      <c r="T95" s="163"/>
      <c r="U95" s="162"/>
      <c r="V95" s="149"/>
      <c r="W95" s="149"/>
      <c r="X95" s="149"/>
      <c r="Y95" s="149"/>
      <c r="Z95" s="149"/>
      <c r="AA95" s="149"/>
      <c r="AB95" s="149"/>
      <c r="AC95" s="149"/>
      <c r="AD95" s="149"/>
      <c r="AE95" s="149" t="s">
        <v>105</v>
      </c>
      <c r="AF95" s="149">
        <v>0</v>
      </c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>
      <c r="A96" s="150"/>
      <c r="B96" s="160"/>
      <c r="C96" s="191" t="s">
        <v>216</v>
      </c>
      <c r="D96" s="164"/>
      <c r="E96" s="169">
        <v>8.375</v>
      </c>
      <c r="F96" s="173"/>
      <c r="G96" s="173"/>
      <c r="H96" s="173"/>
      <c r="I96" s="173"/>
      <c r="J96" s="173"/>
      <c r="K96" s="173"/>
      <c r="L96" s="173"/>
      <c r="M96" s="173"/>
      <c r="N96" s="162"/>
      <c r="O96" s="162"/>
      <c r="P96" s="162"/>
      <c r="Q96" s="162"/>
      <c r="R96" s="162"/>
      <c r="S96" s="162"/>
      <c r="T96" s="163"/>
      <c r="U96" s="162"/>
      <c r="V96" s="149"/>
      <c r="W96" s="149"/>
      <c r="X96" s="149"/>
      <c r="Y96" s="149"/>
      <c r="Z96" s="149"/>
      <c r="AA96" s="149"/>
      <c r="AB96" s="149"/>
      <c r="AC96" s="149"/>
      <c r="AD96" s="149"/>
      <c r="AE96" s="149" t="s">
        <v>105</v>
      </c>
      <c r="AF96" s="149">
        <v>0</v>
      </c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50">
        <v>31</v>
      </c>
      <c r="B97" s="160" t="s">
        <v>217</v>
      </c>
      <c r="C97" s="190" t="s">
        <v>218</v>
      </c>
      <c r="D97" s="162" t="s">
        <v>120</v>
      </c>
      <c r="E97" s="168">
        <v>280.75</v>
      </c>
      <c r="F97" s="172"/>
      <c r="G97" s="173">
        <f>ROUND(E97*F97,2)</f>
        <v>0</v>
      </c>
      <c r="H97" s="172"/>
      <c r="I97" s="173">
        <f>ROUND(E97*H97,2)</f>
        <v>0</v>
      </c>
      <c r="J97" s="172"/>
      <c r="K97" s="173">
        <f>ROUND(E97*J97,2)</f>
        <v>0</v>
      </c>
      <c r="L97" s="173">
        <v>21</v>
      </c>
      <c r="M97" s="173">
        <f>G97*(1+L97/100)</f>
        <v>0</v>
      </c>
      <c r="N97" s="162">
        <v>0.0739</v>
      </c>
      <c r="O97" s="162">
        <f>ROUND(E97*N97,5)</f>
        <v>20.74743</v>
      </c>
      <c r="P97" s="162">
        <v>0</v>
      </c>
      <c r="Q97" s="162">
        <f>ROUND(E97*P97,5)</f>
        <v>0</v>
      </c>
      <c r="R97" s="162"/>
      <c r="S97" s="162"/>
      <c r="T97" s="163">
        <v>0.478</v>
      </c>
      <c r="U97" s="162">
        <f>ROUND(E97*T97,2)</f>
        <v>134.2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 t="s">
        <v>103</v>
      </c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12.75" outlineLevel="1">
      <c r="A98" s="150">
        <v>32</v>
      </c>
      <c r="B98" s="160" t="s">
        <v>219</v>
      </c>
      <c r="C98" s="190" t="s">
        <v>220</v>
      </c>
      <c r="D98" s="162" t="s">
        <v>120</v>
      </c>
      <c r="E98" s="168">
        <v>286.365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62">
        <v>0.152</v>
      </c>
      <c r="O98" s="162">
        <f>ROUND(E98*N98,5)</f>
        <v>43.52748</v>
      </c>
      <c r="P98" s="162">
        <v>0</v>
      </c>
      <c r="Q98" s="162">
        <f>ROUND(E98*P98,5)</f>
        <v>0</v>
      </c>
      <c r="R98" s="162"/>
      <c r="S98" s="162"/>
      <c r="T98" s="163">
        <v>0</v>
      </c>
      <c r="U98" s="162">
        <f>ROUND(E98*T98,2)</f>
        <v>0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 t="s">
        <v>145</v>
      </c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12.75" outlineLevel="1">
      <c r="A99" s="150"/>
      <c r="B99" s="160"/>
      <c r="C99" s="191" t="s">
        <v>221</v>
      </c>
      <c r="D99" s="164"/>
      <c r="E99" s="169">
        <v>286.365</v>
      </c>
      <c r="F99" s="173"/>
      <c r="G99" s="173"/>
      <c r="H99" s="173"/>
      <c r="I99" s="173"/>
      <c r="J99" s="173"/>
      <c r="K99" s="173"/>
      <c r="L99" s="173"/>
      <c r="M99" s="173"/>
      <c r="N99" s="162"/>
      <c r="O99" s="162"/>
      <c r="P99" s="162"/>
      <c r="Q99" s="162"/>
      <c r="R99" s="162"/>
      <c r="S99" s="162"/>
      <c r="T99" s="163"/>
      <c r="U99" s="162"/>
      <c r="V99" s="149"/>
      <c r="W99" s="149"/>
      <c r="X99" s="149"/>
      <c r="Y99" s="149"/>
      <c r="Z99" s="149"/>
      <c r="AA99" s="149"/>
      <c r="AB99" s="149"/>
      <c r="AC99" s="149"/>
      <c r="AD99" s="149"/>
      <c r="AE99" s="149" t="s">
        <v>105</v>
      </c>
      <c r="AF99" s="149">
        <v>0</v>
      </c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31" ht="12.75">
      <c r="A100" s="152" t="s">
        <v>98</v>
      </c>
      <c r="B100" s="161" t="s">
        <v>64</v>
      </c>
      <c r="C100" s="192" t="s">
        <v>65</v>
      </c>
      <c r="D100" s="165"/>
      <c r="E100" s="170"/>
      <c r="F100" s="174"/>
      <c r="G100" s="174">
        <f>SUMIF(AE101:AE113,"&lt;&gt;NOR",G101:G113)</f>
        <v>0</v>
      </c>
      <c r="H100" s="174"/>
      <c r="I100" s="174">
        <f>SUM(I101:I113)</f>
        <v>0</v>
      </c>
      <c r="J100" s="174"/>
      <c r="K100" s="174">
        <f>SUM(K101:K113)</f>
        <v>0</v>
      </c>
      <c r="L100" s="174"/>
      <c r="M100" s="174">
        <f>SUM(M101:M113)</f>
        <v>0</v>
      </c>
      <c r="N100" s="165"/>
      <c r="O100" s="165">
        <f>SUM(O101:O113)</f>
        <v>19.37442</v>
      </c>
      <c r="P100" s="165"/>
      <c r="Q100" s="165">
        <f>SUM(Q101:Q113)</f>
        <v>0.00086</v>
      </c>
      <c r="R100" s="165"/>
      <c r="S100" s="165"/>
      <c r="T100" s="166"/>
      <c r="U100" s="165">
        <f>SUM(U101:U113)</f>
        <v>38.18</v>
      </c>
      <c r="AE100" t="s">
        <v>99</v>
      </c>
    </row>
    <row r="101" spans="1:60" ht="22.5" outlineLevel="1">
      <c r="A101" s="150">
        <v>33</v>
      </c>
      <c r="B101" s="160" t="s">
        <v>222</v>
      </c>
      <c r="C101" s="190" t="s">
        <v>223</v>
      </c>
      <c r="D101" s="162" t="s">
        <v>170</v>
      </c>
      <c r="E101" s="168">
        <v>56.6922</v>
      </c>
      <c r="F101" s="172"/>
      <c r="G101" s="173">
        <f>ROUND(E101*F101,2)</f>
        <v>0</v>
      </c>
      <c r="H101" s="172"/>
      <c r="I101" s="173">
        <f>ROUND(E101*H101,2)</f>
        <v>0</v>
      </c>
      <c r="J101" s="172"/>
      <c r="K101" s="173">
        <f>ROUND(E101*J101,2)</f>
        <v>0</v>
      </c>
      <c r="L101" s="173">
        <v>21</v>
      </c>
      <c r="M101" s="173">
        <f>G101*(1+L101/100)</f>
        <v>0</v>
      </c>
      <c r="N101" s="162">
        <v>0.00339</v>
      </c>
      <c r="O101" s="162">
        <f>ROUND(E101*N101,5)</f>
        <v>0.19219</v>
      </c>
      <c r="P101" s="162">
        <v>0</v>
      </c>
      <c r="Q101" s="162">
        <f>ROUND(E101*P101,5)</f>
        <v>0</v>
      </c>
      <c r="R101" s="162"/>
      <c r="S101" s="162"/>
      <c r="T101" s="163">
        <v>0.08</v>
      </c>
      <c r="U101" s="162">
        <f>ROUND(E101*T101,2)</f>
        <v>4.54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 t="s">
        <v>103</v>
      </c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0"/>
      <c r="B102" s="160"/>
      <c r="C102" s="191" t="s">
        <v>113</v>
      </c>
      <c r="D102" s="164"/>
      <c r="E102" s="169">
        <v>4.6224</v>
      </c>
      <c r="F102" s="173"/>
      <c r="G102" s="173"/>
      <c r="H102" s="173"/>
      <c r="I102" s="173"/>
      <c r="J102" s="173"/>
      <c r="K102" s="173"/>
      <c r="L102" s="173"/>
      <c r="M102" s="173"/>
      <c r="N102" s="162"/>
      <c r="O102" s="162"/>
      <c r="P102" s="162"/>
      <c r="Q102" s="162"/>
      <c r="R102" s="162"/>
      <c r="S102" s="162"/>
      <c r="T102" s="163"/>
      <c r="U102" s="162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 t="s">
        <v>105</v>
      </c>
      <c r="AF102" s="149">
        <v>0</v>
      </c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12.75" outlineLevel="1">
      <c r="A103" s="150"/>
      <c r="B103" s="160"/>
      <c r="C103" s="191" t="s">
        <v>114</v>
      </c>
      <c r="D103" s="164"/>
      <c r="E103" s="169">
        <v>30.5088</v>
      </c>
      <c r="F103" s="173"/>
      <c r="G103" s="173"/>
      <c r="H103" s="173"/>
      <c r="I103" s="173"/>
      <c r="J103" s="173"/>
      <c r="K103" s="173"/>
      <c r="L103" s="173"/>
      <c r="M103" s="173"/>
      <c r="N103" s="162"/>
      <c r="O103" s="162"/>
      <c r="P103" s="162"/>
      <c r="Q103" s="162"/>
      <c r="R103" s="162"/>
      <c r="S103" s="162"/>
      <c r="T103" s="163"/>
      <c r="U103" s="162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 t="s">
        <v>105</v>
      </c>
      <c r="AF103" s="149">
        <v>0</v>
      </c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12.75" outlineLevel="1">
      <c r="A104" s="150"/>
      <c r="B104" s="160"/>
      <c r="C104" s="191" t="s">
        <v>115</v>
      </c>
      <c r="D104" s="164"/>
      <c r="E104" s="169">
        <v>12.408</v>
      </c>
      <c r="F104" s="173"/>
      <c r="G104" s="173"/>
      <c r="H104" s="173"/>
      <c r="I104" s="173"/>
      <c r="J104" s="173"/>
      <c r="K104" s="173"/>
      <c r="L104" s="173"/>
      <c r="M104" s="173"/>
      <c r="N104" s="162"/>
      <c r="O104" s="162"/>
      <c r="P104" s="162"/>
      <c r="Q104" s="162"/>
      <c r="R104" s="162"/>
      <c r="S104" s="162"/>
      <c r="T104" s="163"/>
      <c r="U104" s="162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 t="s">
        <v>105</v>
      </c>
      <c r="AF104" s="149">
        <v>0</v>
      </c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12.75" outlineLevel="1">
      <c r="A105" s="150"/>
      <c r="B105" s="160"/>
      <c r="C105" s="191" t="s">
        <v>116</v>
      </c>
      <c r="D105" s="164"/>
      <c r="E105" s="169">
        <v>9.153</v>
      </c>
      <c r="F105" s="173"/>
      <c r="G105" s="173"/>
      <c r="H105" s="173"/>
      <c r="I105" s="173"/>
      <c r="J105" s="173"/>
      <c r="K105" s="173"/>
      <c r="L105" s="173"/>
      <c r="M105" s="173"/>
      <c r="N105" s="162"/>
      <c r="O105" s="162"/>
      <c r="P105" s="162"/>
      <c r="Q105" s="162"/>
      <c r="R105" s="162"/>
      <c r="S105" s="162"/>
      <c r="T105" s="163"/>
      <c r="U105" s="162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 t="s">
        <v>105</v>
      </c>
      <c r="AF105" s="149">
        <v>0</v>
      </c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>
      <c r="A106" s="150">
        <v>34</v>
      </c>
      <c r="B106" s="160" t="s">
        <v>224</v>
      </c>
      <c r="C106" s="190" t="s">
        <v>225</v>
      </c>
      <c r="D106" s="162" t="s">
        <v>226</v>
      </c>
      <c r="E106" s="168">
        <v>4</v>
      </c>
      <c r="F106" s="172"/>
      <c r="G106" s="173">
        <f>ROUND(E106*F106,2)</f>
        <v>0</v>
      </c>
      <c r="H106" s="172"/>
      <c r="I106" s="173">
        <f>ROUND(E106*H106,2)</f>
        <v>0</v>
      </c>
      <c r="J106" s="172"/>
      <c r="K106" s="173">
        <f>ROUND(E106*J106,2)</f>
        <v>0</v>
      </c>
      <c r="L106" s="173">
        <v>21</v>
      </c>
      <c r="M106" s="173">
        <f>G106*(1+L106/100)</f>
        <v>0</v>
      </c>
      <c r="N106" s="162">
        <v>3.05967</v>
      </c>
      <c r="O106" s="162">
        <f>ROUND(E106*N106,5)</f>
        <v>12.23868</v>
      </c>
      <c r="P106" s="162">
        <v>0</v>
      </c>
      <c r="Q106" s="162">
        <f>ROUND(E106*P106,5)</f>
        <v>0</v>
      </c>
      <c r="R106" s="162"/>
      <c r="S106" s="162"/>
      <c r="T106" s="163">
        <v>5.024</v>
      </c>
      <c r="U106" s="162">
        <f>ROUND(E106*T106,2)</f>
        <v>20.1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 t="s">
        <v>103</v>
      </c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22.5" outlineLevel="1">
      <c r="A107" s="150">
        <v>35</v>
      </c>
      <c r="B107" s="160" t="s">
        <v>227</v>
      </c>
      <c r="C107" s="190" t="s">
        <v>228</v>
      </c>
      <c r="D107" s="162" t="s">
        <v>226</v>
      </c>
      <c r="E107" s="168">
        <v>4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21</v>
      </c>
      <c r="M107" s="173">
        <f>G107*(1+L107/100)</f>
        <v>0</v>
      </c>
      <c r="N107" s="162">
        <v>0.09436</v>
      </c>
      <c r="O107" s="162">
        <f>ROUND(E107*N107,5)</f>
        <v>0.37744</v>
      </c>
      <c r="P107" s="162">
        <v>0</v>
      </c>
      <c r="Q107" s="162">
        <f>ROUND(E107*P107,5)</f>
        <v>0</v>
      </c>
      <c r="R107" s="162"/>
      <c r="S107" s="162"/>
      <c r="T107" s="163">
        <v>1.689</v>
      </c>
      <c r="U107" s="162">
        <f>ROUND(E107*T107,2)</f>
        <v>6.76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 t="s">
        <v>103</v>
      </c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2.75" outlineLevel="1">
      <c r="A108" s="150">
        <v>36</v>
      </c>
      <c r="B108" s="160" t="s">
        <v>229</v>
      </c>
      <c r="C108" s="190" t="s">
        <v>230</v>
      </c>
      <c r="D108" s="162" t="s">
        <v>170</v>
      </c>
      <c r="E108" s="168">
        <v>0.3</v>
      </c>
      <c r="F108" s="172"/>
      <c r="G108" s="173">
        <f>ROUND(E108*F108,2)</f>
        <v>0</v>
      </c>
      <c r="H108" s="172"/>
      <c r="I108" s="173">
        <f>ROUND(E108*H108,2)</f>
        <v>0</v>
      </c>
      <c r="J108" s="172"/>
      <c r="K108" s="173">
        <f>ROUND(E108*J108,2)</f>
        <v>0</v>
      </c>
      <c r="L108" s="173">
        <v>21</v>
      </c>
      <c r="M108" s="173">
        <f>G108*(1+L108/100)</f>
        <v>0</v>
      </c>
      <c r="N108" s="162">
        <v>0</v>
      </c>
      <c r="O108" s="162">
        <f>ROUND(E108*N108,5)</f>
        <v>0</v>
      </c>
      <c r="P108" s="162">
        <v>0.00287</v>
      </c>
      <c r="Q108" s="162">
        <f>ROUND(E108*P108,5)</f>
        <v>0.00086</v>
      </c>
      <c r="R108" s="162"/>
      <c r="S108" s="162"/>
      <c r="T108" s="163">
        <v>6.2</v>
      </c>
      <c r="U108" s="162">
        <f>ROUND(E108*T108,2)</f>
        <v>1.86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 t="s">
        <v>103</v>
      </c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0"/>
      <c r="B109" s="160"/>
      <c r="C109" s="191" t="s">
        <v>231</v>
      </c>
      <c r="D109" s="164"/>
      <c r="E109" s="169">
        <v>0.3</v>
      </c>
      <c r="F109" s="173"/>
      <c r="G109" s="173"/>
      <c r="H109" s="173"/>
      <c r="I109" s="173"/>
      <c r="J109" s="173"/>
      <c r="K109" s="173"/>
      <c r="L109" s="173"/>
      <c r="M109" s="173"/>
      <c r="N109" s="162"/>
      <c r="O109" s="162"/>
      <c r="P109" s="162"/>
      <c r="Q109" s="162"/>
      <c r="R109" s="162"/>
      <c r="S109" s="162"/>
      <c r="T109" s="163"/>
      <c r="U109" s="162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 t="s">
        <v>105</v>
      </c>
      <c r="AF109" s="149">
        <v>0</v>
      </c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22.5" outlineLevel="1">
      <c r="A110" s="150">
        <v>37</v>
      </c>
      <c r="B110" s="160" t="s">
        <v>232</v>
      </c>
      <c r="C110" s="190" t="s">
        <v>233</v>
      </c>
      <c r="D110" s="162" t="s">
        <v>226</v>
      </c>
      <c r="E110" s="168">
        <v>3</v>
      </c>
      <c r="F110" s="172"/>
      <c r="G110" s="173">
        <f>ROUND(E110*F110,2)</f>
        <v>0</v>
      </c>
      <c r="H110" s="172"/>
      <c r="I110" s="173">
        <f>ROUND(E110*H110,2)</f>
        <v>0</v>
      </c>
      <c r="J110" s="172"/>
      <c r="K110" s="173">
        <f>ROUND(E110*J110,2)</f>
        <v>0</v>
      </c>
      <c r="L110" s="173">
        <v>21</v>
      </c>
      <c r="M110" s="173">
        <f>G110*(1+L110/100)</f>
        <v>0</v>
      </c>
      <c r="N110" s="162">
        <v>0.00037</v>
      </c>
      <c r="O110" s="162">
        <f>ROUND(E110*N110,5)</f>
        <v>0.00111</v>
      </c>
      <c r="P110" s="162">
        <v>0</v>
      </c>
      <c r="Q110" s="162">
        <f>ROUND(E110*P110,5)</f>
        <v>0</v>
      </c>
      <c r="R110" s="162"/>
      <c r="S110" s="162"/>
      <c r="T110" s="163">
        <v>0.511</v>
      </c>
      <c r="U110" s="162">
        <f>ROUND(E110*T110,2)</f>
        <v>1.53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 t="s">
        <v>103</v>
      </c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22.5" outlineLevel="1">
      <c r="A111" s="150">
        <v>38</v>
      </c>
      <c r="B111" s="160" t="s">
        <v>234</v>
      </c>
      <c r="C111" s="190" t="s">
        <v>235</v>
      </c>
      <c r="D111" s="162" t="s">
        <v>102</v>
      </c>
      <c r="E111" s="168">
        <v>2.6</v>
      </c>
      <c r="F111" s="172"/>
      <c r="G111" s="173">
        <f>ROUND(E111*F111,2)</f>
        <v>0</v>
      </c>
      <c r="H111" s="172"/>
      <c r="I111" s="173">
        <f>ROUND(E111*H111,2)</f>
        <v>0</v>
      </c>
      <c r="J111" s="172"/>
      <c r="K111" s="173">
        <f>ROUND(E111*J111,2)</f>
        <v>0</v>
      </c>
      <c r="L111" s="173">
        <v>21</v>
      </c>
      <c r="M111" s="173">
        <f>G111*(1+L111/100)</f>
        <v>0</v>
      </c>
      <c r="N111" s="162">
        <v>2.525</v>
      </c>
      <c r="O111" s="162">
        <f>ROUND(E111*N111,5)</f>
        <v>6.565</v>
      </c>
      <c r="P111" s="162">
        <v>0</v>
      </c>
      <c r="Q111" s="162">
        <f>ROUND(E111*P111,5)</f>
        <v>0</v>
      </c>
      <c r="R111" s="162"/>
      <c r="S111" s="162"/>
      <c r="T111" s="163">
        <v>1.303</v>
      </c>
      <c r="U111" s="162">
        <f>ROUND(E111*T111,2)</f>
        <v>3.39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 t="s">
        <v>103</v>
      </c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12.75" outlineLevel="1">
      <c r="A112" s="150"/>
      <c r="B112" s="160"/>
      <c r="C112" s="191" t="s">
        <v>236</v>
      </c>
      <c r="D112" s="164"/>
      <c r="E112" s="169">
        <v>0.6</v>
      </c>
      <c r="F112" s="173"/>
      <c r="G112" s="173"/>
      <c r="H112" s="173"/>
      <c r="I112" s="173"/>
      <c r="J112" s="173"/>
      <c r="K112" s="173"/>
      <c r="L112" s="173"/>
      <c r="M112" s="173"/>
      <c r="N112" s="162"/>
      <c r="O112" s="162"/>
      <c r="P112" s="162"/>
      <c r="Q112" s="162"/>
      <c r="R112" s="162"/>
      <c r="S112" s="162"/>
      <c r="T112" s="163"/>
      <c r="U112" s="162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 t="s">
        <v>105</v>
      </c>
      <c r="AF112" s="149">
        <v>0</v>
      </c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12.75" outlineLevel="1">
      <c r="A113" s="150"/>
      <c r="B113" s="160"/>
      <c r="C113" s="191" t="s">
        <v>237</v>
      </c>
      <c r="D113" s="164"/>
      <c r="E113" s="169">
        <v>2</v>
      </c>
      <c r="F113" s="173"/>
      <c r="G113" s="173"/>
      <c r="H113" s="173"/>
      <c r="I113" s="173"/>
      <c r="J113" s="173"/>
      <c r="K113" s="173"/>
      <c r="L113" s="173"/>
      <c r="M113" s="173"/>
      <c r="N113" s="162"/>
      <c r="O113" s="162"/>
      <c r="P113" s="162"/>
      <c r="Q113" s="162"/>
      <c r="R113" s="162"/>
      <c r="S113" s="162"/>
      <c r="T113" s="163"/>
      <c r="U113" s="162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 t="s">
        <v>105</v>
      </c>
      <c r="AF113" s="149">
        <v>0</v>
      </c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31" ht="12.75">
      <c r="A114" s="152" t="s">
        <v>98</v>
      </c>
      <c r="B114" s="161" t="s">
        <v>66</v>
      </c>
      <c r="C114" s="192" t="s">
        <v>67</v>
      </c>
      <c r="D114" s="165"/>
      <c r="E114" s="170"/>
      <c r="F114" s="174"/>
      <c r="G114" s="174">
        <f>SUMIF(AE115:AE126,"&lt;&gt;NOR",G115:G126)</f>
        <v>0</v>
      </c>
      <c r="H114" s="174"/>
      <c r="I114" s="174">
        <f>SUM(I115:I126)</f>
        <v>0</v>
      </c>
      <c r="J114" s="174"/>
      <c r="K114" s="174">
        <f>SUM(K115:K126)</f>
        <v>0</v>
      </c>
      <c r="L114" s="174"/>
      <c r="M114" s="174">
        <f>SUM(M115:M126)</f>
        <v>0</v>
      </c>
      <c r="N114" s="165"/>
      <c r="O114" s="165">
        <f>SUM(O115:O126)</f>
        <v>1.2762499999999999</v>
      </c>
      <c r="P114" s="165"/>
      <c r="Q114" s="165">
        <f>SUM(Q115:Q126)</f>
        <v>0</v>
      </c>
      <c r="R114" s="165"/>
      <c r="S114" s="165"/>
      <c r="T114" s="166"/>
      <c r="U114" s="165">
        <f>SUM(U115:U126)</f>
        <v>3.42</v>
      </c>
      <c r="AE114" t="s">
        <v>99</v>
      </c>
    </row>
    <row r="115" spans="1:60" ht="12.75" outlineLevel="1">
      <c r="A115" s="150">
        <v>39</v>
      </c>
      <c r="B115" s="160" t="s">
        <v>238</v>
      </c>
      <c r="C115" s="190" t="s">
        <v>239</v>
      </c>
      <c r="D115" s="162" t="s">
        <v>226</v>
      </c>
      <c r="E115" s="168">
        <v>1</v>
      </c>
      <c r="F115" s="172"/>
      <c r="G115" s="173">
        <f>ROUND(E115*F115,2)</f>
        <v>0</v>
      </c>
      <c r="H115" s="172"/>
      <c r="I115" s="173">
        <f>ROUND(E115*H115,2)</f>
        <v>0</v>
      </c>
      <c r="J115" s="172"/>
      <c r="K115" s="173">
        <f>ROUND(E115*J115,2)</f>
        <v>0</v>
      </c>
      <c r="L115" s="173">
        <v>21</v>
      </c>
      <c r="M115" s="173">
        <f>G115*(1+L115/100)</f>
        <v>0</v>
      </c>
      <c r="N115" s="162">
        <v>0.02111</v>
      </c>
      <c r="O115" s="162">
        <f>ROUND(E115*N115,5)</f>
        <v>0.02111</v>
      </c>
      <c r="P115" s="162">
        <v>0</v>
      </c>
      <c r="Q115" s="162">
        <f>ROUND(E115*P115,5)</f>
        <v>0</v>
      </c>
      <c r="R115" s="162"/>
      <c r="S115" s="162"/>
      <c r="T115" s="163">
        <v>1.302</v>
      </c>
      <c r="U115" s="162">
        <f>ROUND(E115*T115,2)</f>
        <v>1.3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 t="s">
        <v>103</v>
      </c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2.75" outlineLevel="1">
      <c r="A116" s="150"/>
      <c r="B116" s="160"/>
      <c r="C116" s="271" t="s">
        <v>240</v>
      </c>
      <c r="D116" s="272"/>
      <c r="E116" s="273"/>
      <c r="F116" s="274"/>
      <c r="G116" s="275"/>
      <c r="H116" s="173"/>
      <c r="I116" s="173"/>
      <c r="J116" s="173"/>
      <c r="K116" s="173"/>
      <c r="L116" s="173"/>
      <c r="M116" s="173"/>
      <c r="N116" s="162"/>
      <c r="O116" s="162"/>
      <c r="P116" s="162"/>
      <c r="Q116" s="162"/>
      <c r="R116" s="162"/>
      <c r="S116" s="162"/>
      <c r="T116" s="163"/>
      <c r="U116" s="162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 t="s">
        <v>132</v>
      </c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53" t="str">
        <f>C116</f>
        <v>- vsakovací jímka</v>
      </c>
      <c r="BB116" s="149"/>
      <c r="BC116" s="149"/>
      <c r="BD116" s="149"/>
      <c r="BE116" s="149"/>
      <c r="BF116" s="149"/>
      <c r="BG116" s="149"/>
      <c r="BH116" s="149"/>
    </row>
    <row r="117" spans="1:60" ht="12.75" outlineLevel="1">
      <c r="A117" s="150">
        <v>40</v>
      </c>
      <c r="B117" s="160" t="s">
        <v>241</v>
      </c>
      <c r="C117" s="190" t="s">
        <v>242</v>
      </c>
      <c r="D117" s="162" t="s">
        <v>226</v>
      </c>
      <c r="E117" s="168">
        <v>1</v>
      </c>
      <c r="F117" s="172"/>
      <c r="G117" s="173">
        <f>ROUND(E117*F117,2)</f>
        <v>0</v>
      </c>
      <c r="H117" s="172"/>
      <c r="I117" s="173">
        <f>ROUND(E117*H117,2)</f>
        <v>0</v>
      </c>
      <c r="J117" s="172"/>
      <c r="K117" s="173">
        <f>ROUND(E117*J117,2)</f>
        <v>0</v>
      </c>
      <c r="L117" s="173">
        <v>21</v>
      </c>
      <c r="M117" s="173">
        <f>G117*(1+L117/100)</f>
        <v>0</v>
      </c>
      <c r="N117" s="162">
        <v>0.37</v>
      </c>
      <c r="O117" s="162">
        <f>ROUND(E117*N117,5)</f>
        <v>0.37</v>
      </c>
      <c r="P117" s="162">
        <v>0</v>
      </c>
      <c r="Q117" s="162">
        <f>ROUND(E117*P117,5)</f>
        <v>0</v>
      </c>
      <c r="R117" s="162"/>
      <c r="S117" s="162"/>
      <c r="T117" s="163">
        <v>0</v>
      </c>
      <c r="U117" s="162">
        <f>ROUND(E117*T117,2)</f>
        <v>0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 t="s">
        <v>145</v>
      </c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12.75" outlineLevel="1">
      <c r="A118" s="150"/>
      <c r="B118" s="160"/>
      <c r="C118" s="271" t="s">
        <v>240</v>
      </c>
      <c r="D118" s="272"/>
      <c r="E118" s="273"/>
      <c r="F118" s="274"/>
      <c r="G118" s="275"/>
      <c r="H118" s="173"/>
      <c r="I118" s="173"/>
      <c r="J118" s="173"/>
      <c r="K118" s="173"/>
      <c r="L118" s="173"/>
      <c r="M118" s="173"/>
      <c r="N118" s="162"/>
      <c r="O118" s="162"/>
      <c r="P118" s="162"/>
      <c r="Q118" s="162"/>
      <c r="R118" s="162"/>
      <c r="S118" s="162"/>
      <c r="T118" s="163"/>
      <c r="U118" s="162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 t="s">
        <v>132</v>
      </c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53" t="str">
        <f>C118</f>
        <v>- vsakovací jímka</v>
      </c>
      <c r="BB118" s="149"/>
      <c r="BC118" s="149"/>
      <c r="BD118" s="149"/>
      <c r="BE118" s="149"/>
      <c r="BF118" s="149"/>
      <c r="BG118" s="149"/>
      <c r="BH118" s="149"/>
    </row>
    <row r="119" spans="1:60" ht="12.75" outlineLevel="1">
      <c r="A119" s="150">
        <v>41</v>
      </c>
      <c r="B119" s="160" t="s">
        <v>243</v>
      </c>
      <c r="C119" s="190" t="s">
        <v>244</v>
      </c>
      <c r="D119" s="162" t="s">
        <v>226</v>
      </c>
      <c r="E119" s="168">
        <v>1</v>
      </c>
      <c r="F119" s="172"/>
      <c r="G119" s="173">
        <f>ROUND(E119*F119,2)</f>
        <v>0</v>
      </c>
      <c r="H119" s="172"/>
      <c r="I119" s="173">
        <f>ROUND(E119*H119,2)</f>
        <v>0</v>
      </c>
      <c r="J119" s="172"/>
      <c r="K119" s="173">
        <f>ROUND(E119*J119,2)</f>
        <v>0</v>
      </c>
      <c r="L119" s="173">
        <v>21</v>
      </c>
      <c r="M119" s="173">
        <f>G119*(1+L119/100)</f>
        <v>0</v>
      </c>
      <c r="N119" s="162">
        <v>0.02111</v>
      </c>
      <c r="O119" s="162">
        <f>ROUND(E119*N119,5)</f>
        <v>0.02111</v>
      </c>
      <c r="P119" s="162">
        <v>0</v>
      </c>
      <c r="Q119" s="162">
        <f>ROUND(E119*P119,5)</f>
        <v>0</v>
      </c>
      <c r="R119" s="162"/>
      <c r="S119" s="162"/>
      <c r="T119" s="163">
        <v>1.302</v>
      </c>
      <c r="U119" s="162">
        <f>ROUND(E119*T119,2)</f>
        <v>1.3</v>
      </c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 t="s">
        <v>103</v>
      </c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12.75" outlineLevel="1">
      <c r="A120" s="150"/>
      <c r="B120" s="160"/>
      <c r="C120" s="271" t="s">
        <v>240</v>
      </c>
      <c r="D120" s="272"/>
      <c r="E120" s="273"/>
      <c r="F120" s="274"/>
      <c r="G120" s="275"/>
      <c r="H120" s="173"/>
      <c r="I120" s="173"/>
      <c r="J120" s="173"/>
      <c r="K120" s="173"/>
      <c r="L120" s="173"/>
      <c r="M120" s="173"/>
      <c r="N120" s="162"/>
      <c r="O120" s="162"/>
      <c r="P120" s="162"/>
      <c r="Q120" s="162"/>
      <c r="R120" s="162"/>
      <c r="S120" s="162"/>
      <c r="T120" s="163"/>
      <c r="U120" s="162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 t="s">
        <v>132</v>
      </c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53" t="str">
        <f>C120</f>
        <v>- vsakovací jímka</v>
      </c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0">
        <v>42</v>
      </c>
      <c r="B121" s="160" t="s">
        <v>245</v>
      </c>
      <c r="C121" s="190" t="s">
        <v>246</v>
      </c>
      <c r="D121" s="162" t="s">
        <v>226</v>
      </c>
      <c r="E121" s="168">
        <v>1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21</v>
      </c>
      <c r="M121" s="173">
        <f>G121*(1+L121/100)</f>
        <v>0</v>
      </c>
      <c r="N121" s="162">
        <v>0.585</v>
      </c>
      <c r="O121" s="162">
        <f>ROUND(E121*N121,5)</f>
        <v>0.585</v>
      </c>
      <c r="P121" s="162">
        <v>0</v>
      </c>
      <c r="Q121" s="162">
        <f>ROUND(E121*P121,5)</f>
        <v>0</v>
      </c>
      <c r="R121" s="162"/>
      <c r="S121" s="162"/>
      <c r="T121" s="163">
        <v>0</v>
      </c>
      <c r="U121" s="162">
        <f>ROUND(E121*T121,2)</f>
        <v>0</v>
      </c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145</v>
      </c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2.75" outlineLevel="1">
      <c r="A122" s="150"/>
      <c r="B122" s="160"/>
      <c r="C122" s="271" t="s">
        <v>240</v>
      </c>
      <c r="D122" s="272"/>
      <c r="E122" s="273"/>
      <c r="F122" s="274"/>
      <c r="G122" s="275"/>
      <c r="H122" s="173"/>
      <c r="I122" s="173"/>
      <c r="J122" s="173"/>
      <c r="K122" s="173"/>
      <c r="L122" s="173"/>
      <c r="M122" s="173"/>
      <c r="N122" s="162"/>
      <c r="O122" s="162"/>
      <c r="P122" s="162"/>
      <c r="Q122" s="162"/>
      <c r="R122" s="162"/>
      <c r="S122" s="162"/>
      <c r="T122" s="163"/>
      <c r="U122" s="162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 t="s">
        <v>132</v>
      </c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53" t="str">
        <f>C122</f>
        <v>- vsakovací jímka</v>
      </c>
      <c r="BB122" s="149"/>
      <c r="BC122" s="149"/>
      <c r="BD122" s="149"/>
      <c r="BE122" s="149"/>
      <c r="BF122" s="149"/>
      <c r="BG122" s="149"/>
      <c r="BH122" s="149"/>
    </row>
    <row r="123" spans="1:60" ht="12.75" outlineLevel="1">
      <c r="A123" s="150">
        <v>43</v>
      </c>
      <c r="B123" s="160" t="s">
        <v>247</v>
      </c>
      <c r="C123" s="190" t="s">
        <v>248</v>
      </c>
      <c r="D123" s="162" t="s">
        <v>226</v>
      </c>
      <c r="E123" s="168">
        <v>1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21</v>
      </c>
      <c r="M123" s="173">
        <f>G123*(1+L123/100)</f>
        <v>0</v>
      </c>
      <c r="N123" s="162">
        <v>0.03903</v>
      </c>
      <c r="O123" s="162">
        <f>ROUND(E123*N123,5)</f>
        <v>0.03903</v>
      </c>
      <c r="P123" s="162">
        <v>0</v>
      </c>
      <c r="Q123" s="162">
        <f>ROUND(E123*P123,5)</f>
        <v>0</v>
      </c>
      <c r="R123" s="162"/>
      <c r="S123" s="162"/>
      <c r="T123" s="163">
        <v>0.817</v>
      </c>
      <c r="U123" s="162">
        <f>ROUND(E123*T123,2)</f>
        <v>0.82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 t="s">
        <v>103</v>
      </c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12.75" outlineLevel="1">
      <c r="A124" s="150"/>
      <c r="B124" s="160"/>
      <c r="C124" s="271" t="s">
        <v>240</v>
      </c>
      <c r="D124" s="272"/>
      <c r="E124" s="273"/>
      <c r="F124" s="274"/>
      <c r="G124" s="275"/>
      <c r="H124" s="173"/>
      <c r="I124" s="173"/>
      <c r="J124" s="173"/>
      <c r="K124" s="173"/>
      <c r="L124" s="173"/>
      <c r="M124" s="173"/>
      <c r="N124" s="162"/>
      <c r="O124" s="162"/>
      <c r="P124" s="162"/>
      <c r="Q124" s="162"/>
      <c r="R124" s="162"/>
      <c r="S124" s="162"/>
      <c r="T124" s="163"/>
      <c r="U124" s="162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 t="s">
        <v>132</v>
      </c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53" t="str">
        <f>C124</f>
        <v>- vsakovací jímka</v>
      </c>
      <c r="BB124" s="149"/>
      <c r="BC124" s="149"/>
      <c r="BD124" s="149"/>
      <c r="BE124" s="149"/>
      <c r="BF124" s="149"/>
      <c r="BG124" s="149"/>
      <c r="BH124" s="149"/>
    </row>
    <row r="125" spans="1:60" ht="12.75" outlineLevel="1">
      <c r="A125" s="150">
        <v>44</v>
      </c>
      <c r="B125" s="160" t="s">
        <v>249</v>
      </c>
      <c r="C125" s="190" t="s">
        <v>250</v>
      </c>
      <c r="D125" s="162" t="s">
        <v>226</v>
      </c>
      <c r="E125" s="168">
        <v>1</v>
      </c>
      <c r="F125" s="172"/>
      <c r="G125" s="173">
        <f>ROUND(E125*F125,2)</f>
        <v>0</v>
      </c>
      <c r="H125" s="172"/>
      <c r="I125" s="173">
        <f>ROUND(E125*H125,2)</f>
        <v>0</v>
      </c>
      <c r="J125" s="172"/>
      <c r="K125" s="173">
        <f>ROUND(E125*J125,2)</f>
        <v>0</v>
      </c>
      <c r="L125" s="173">
        <v>21</v>
      </c>
      <c r="M125" s="173">
        <f>G125*(1+L125/100)</f>
        <v>0</v>
      </c>
      <c r="N125" s="162">
        <v>0.24</v>
      </c>
      <c r="O125" s="162">
        <f>ROUND(E125*N125,5)</f>
        <v>0.24</v>
      </c>
      <c r="P125" s="162">
        <v>0</v>
      </c>
      <c r="Q125" s="162">
        <f>ROUND(E125*P125,5)</f>
        <v>0</v>
      </c>
      <c r="R125" s="162"/>
      <c r="S125" s="162"/>
      <c r="T125" s="163">
        <v>0</v>
      </c>
      <c r="U125" s="162">
        <f>ROUND(E125*T125,2)</f>
        <v>0</v>
      </c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 t="s">
        <v>145</v>
      </c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12.75" outlineLevel="1">
      <c r="A126" s="150"/>
      <c r="B126" s="160"/>
      <c r="C126" s="271" t="s">
        <v>240</v>
      </c>
      <c r="D126" s="272"/>
      <c r="E126" s="273"/>
      <c r="F126" s="274"/>
      <c r="G126" s="275"/>
      <c r="H126" s="173"/>
      <c r="I126" s="173"/>
      <c r="J126" s="173"/>
      <c r="K126" s="173"/>
      <c r="L126" s="173"/>
      <c r="M126" s="173"/>
      <c r="N126" s="162"/>
      <c r="O126" s="162"/>
      <c r="P126" s="162"/>
      <c r="Q126" s="162"/>
      <c r="R126" s="162"/>
      <c r="S126" s="162"/>
      <c r="T126" s="163"/>
      <c r="U126" s="162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 t="s">
        <v>132</v>
      </c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53" t="str">
        <f>C126</f>
        <v>- vsakovací jímka</v>
      </c>
      <c r="BB126" s="149"/>
      <c r="BC126" s="149"/>
      <c r="BD126" s="149"/>
      <c r="BE126" s="149"/>
      <c r="BF126" s="149"/>
      <c r="BG126" s="149"/>
      <c r="BH126" s="149"/>
    </row>
    <row r="127" spans="1:31" ht="12.75">
      <c r="A127" s="152" t="s">
        <v>98</v>
      </c>
      <c r="B127" s="161" t="s">
        <v>68</v>
      </c>
      <c r="C127" s="192" t="s">
        <v>69</v>
      </c>
      <c r="D127" s="165"/>
      <c r="E127" s="170"/>
      <c r="F127" s="174"/>
      <c r="G127" s="174">
        <f>SUMIF(AE128:AE133,"&lt;&gt;NOR",G128:G133)</f>
        <v>0</v>
      </c>
      <c r="H127" s="174"/>
      <c r="I127" s="174">
        <f>SUM(I128:I133)</f>
        <v>0</v>
      </c>
      <c r="J127" s="174"/>
      <c r="K127" s="174">
        <f>SUM(K128:K133)</f>
        <v>0</v>
      </c>
      <c r="L127" s="174"/>
      <c r="M127" s="174">
        <f>SUM(M128:M133)</f>
        <v>0</v>
      </c>
      <c r="N127" s="165"/>
      <c r="O127" s="165">
        <f>SUM(O128:O133)</f>
        <v>57.867999999999995</v>
      </c>
      <c r="P127" s="165"/>
      <c r="Q127" s="165">
        <f>SUM(Q128:Q133)</f>
        <v>0</v>
      </c>
      <c r="R127" s="165"/>
      <c r="S127" s="165"/>
      <c r="T127" s="166"/>
      <c r="U127" s="165">
        <f>SUM(U128:U133)</f>
        <v>46.74</v>
      </c>
      <c r="AE127" t="s">
        <v>99</v>
      </c>
    </row>
    <row r="128" spans="1:60" ht="22.5" outlineLevel="1">
      <c r="A128" s="150">
        <v>45</v>
      </c>
      <c r="B128" s="160" t="s">
        <v>251</v>
      </c>
      <c r="C128" s="190" t="s">
        <v>252</v>
      </c>
      <c r="D128" s="162" t="s">
        <v>170</v>
      </c>
      <c r="E128" s="168">
        <v>88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62">
        <v>0.19189</v>
      </c>
      <c r="O128" s="162">
        <f>ROUND(E128*N128,5)</f>
        <v>16.88632</v>
      </c>
      <c r="P128" s="162">
        <v>0</v>
      </c>
      <c r="Q128" s="162">
        <f>ROUND(E128*P128,5)</f>
        <v>0</v>
      </c>
      <c r="R128" s="162"/>
      <c r="S128" s="162"/>
      <c r="T128" s="163">
        <v>0.162</v>
      </c>
      <c r="U128" s="162">
        <f>ROUND(E128*T128,2)</f>
        <v>14.26</v>
      </c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 t="s">
        <v>103</v>
      </c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12.75" outlineLevel="1">
      <c r="A129" s="150"/>
      <c r="B129" s="160"/>
      <c r="C129" s="191" t="s">
        <v>253</v>
      </c>
      <c r="D129" s="164"/>
      <c r="E129" s="169">
        <v>88</v>
      </c>
      <c r="F129" s="173"/>
      <c r="G129" s="173"/>
      <c r="H129" s="173"/>
      <c r="I129" s="173"/>
      <c r="J129" s="173"/>
      <c r="K129" s="173"/>
      <c r="L129" s="173"/>
      <c r="M129" s="173"/>
      <c r="N129" s="162"/>
      <c r="O129" s="162"/>
      <c r="P129" s="162"/>
      <c r="Q129" s="162"/>
      <c r="R129" s="162"/>
      <c r="S129" s="162"/>
      <c r="T129" s="163"/>
      <c r="U129" s="162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 t="s">
        <v>105</v>
      </c>
      <c r="AF129" s="149">
        <v>0</v>
      </c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22.5" outlineLevel="1">
      <c r="A130" s="150">
        <v>46</v>
      </c>
      <c r="B130" s="160" t="s">
        <v>254</v>
      </c>
      <c r="C130" s="190" t="s">
        <v>255</v>
      </c>
      <c r="D130" s="162" t="s">
        <v>170</v>
      </c>
      <c r="E130" s="168">
        <v>77</v>
      </c>
      <c r="F130" s="172"/>
      <c r="G130" s="173">
        <f>ROUND(E130*F130,2)</f>
        <v>0</v>
      </c>
      <c r="H130" s="172"/>
      <c r="I130" s="173">
        <f>ROUND(E130*H130,2)</f>
        <v>0</v>
      </c>
      <c r="J130" s="172"/>
      <c r="K130" s="173">
        <f>ROUND(E130*J130,2)</f>
        <v>0</v>
      </c>
      <c r="L130" s="173">
        <v>21</v>
      </c>
      <c r="M130" s="173">
        <f>G130*(1+L130/100)</f>
        <v>0</v>
      </c>
      <c r="N130" s="162">
        <v>0.26981</v>
      </c>
      <c r="O130" s="162">
        <f>ROUND(E130*N130,5)</f>
        <v>20.77537</v>
      </c>
      <c r="P130" s="162">
        <v>0</v>
      </c>
      <c r="Q130" s="162">
        <f>ROUND(E130*P130,5)</f>
        <v>0</v>
      </c>
      <c r="R130" s="162"/>
      <c r="S130" s="162"/>
      <c r="T130" s="163">
        <v>0.272</v>
      </c>
      <c r="U130" s="162">
        <f>ROUND(E130*T130,2)</f>
        <v>20.94</v>
      </c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 t="s">
        <v>103</v>
      </c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12.75" outlineLevel="1">
      <c r="A131" s="150"/>
      <c r="B131" s="160"/>
      <c r="C131" s="191" t="s">
        <v>256</v>
      </c>
      <c r="D131" s="164"/>
      <c r="E131" s="169">
        <v>77</v>
      </c>
      <c r="F131" s="173"/>
      <c r="G131" s="173"/>
      <c r="H131" s="173"/>
      <c r="I131" s="173"/>
      <c r="J131" s="173"/>
      <c r="K131" s="173"/>
      <c r="L131" s="173"/>
      <c r="M131" s="173"/>
      <c r="N131" s="162"/>
      <c r="O131" s="162"/>
      <c r="P131" s="162"/>
      <c r="Q131" s="162"/>
      <c r="R131" s="162"/>
      <c r="S131" s="162"/>
      <c r="T131" s="163"/>
      <c r="U131" s="162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 t="s">
        <v>105</v>
      </c>
      <c r="AF131" s="149">
        <v>0</v>
      </c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0">
        <v>47</v>
      </c>
      <c r="B132" s="160" t="s">
        <v>257</v>
      </c>
      <c r="C132" s="190" t="s">
        <v>258</v>
      </c>
      <c r="D132" s="162" t="s">
        <v>102</v>
      </c>
      <c r="E132" s="168">
        <v>8.0025</v>
      </c>
      <c r="F132" s="172"/>
      <c r="G132" s="173">
        <f>ROUND(E132*F132,2)</f>
        <v>0</v>
      </c>
      <c r="H132" s="172"/>
      <c r="I132" s="173">
        <f>ROUND(E132*H132,2)</f>
        <v>0</v>
      </c>
      <c r="J132" s="172"/>
      <c r="K132" s="173">
        <f>ROUND(E132*J132,2)</f>
        <v>0</v>
      </c>
      <c r="L132" s="173">
        <v>21</v>
      </c>
      <c r="M132" s="173">
        <f>G132*(1+L132/100)</f>
        <v>0</v>
      </c>
      <c r="N132" s="162">
        <v>2.525</v>
      </c>
      <c r="O132" s="162">
        <f>ROUND(E132*N132,5)</f>
        <v>20.20631</v>
      </c>
      <c r="P132" s="162">
        <v>0</v>
      </c>
      <c r="Q132" s="162">
        <f>ROUND(E132*P132,5)</f>
        <v>0</v>
      </c>
      <c r="R132" s="162"/>
      <c r="S132" s="162"/>
      <c r="T132" s="163">
        <v>1.442</v>
      </c>
      <c r="U132" s="162">
        <f>ROUND(E132*T132,2)</f>
        <v>11.54</v>
      </c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 t="s">
        <v>103</v>
      </c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12.75" outlineLevel="1">
      <c r="A133" s="150"/>
      <c r="B133" s="160"/>
      <c r="C133" s="191" t="s">
        <v>259</v>
      </c>
      <c r="D133" s="164"/>
      <c r="E133" s="169">
        <v>8.0025</v>
      </c>
      <c r="F133" s="173"/>
      <c r="G133" s="173"/>
      <c r="H133" s="173"/>
      <c r="I133" s="173"/>
      <c r="J133" s="173"/>
      <c r="K133" s="173"/>
      <c r="L133" s="173"/>
      <c r="M133" s="173"/>
      <c r="N133" s="162"/>
      <c r="O133" s="162"/>
      <c r="P133" s="162"/>
      <c r="Q133" s="162"/>
      <c r="R133" s="162"/>
      <c r="S133" s="162"/>
      <c r="T133" s="163"/>
      <c r="U133" s="162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 t="s">
        <v>105</v>
      </c>
      <c r="AF133" s="149">
        <v>0</v>
      </c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31" ht="12.75">
      <c r="A134" s="152" t="s">
        <v>98</v>
      </c>
      <c r="B134" s="161" t="s">
        <v>70</v>
      </c>
      <c r="C134" s="192" t="s">
        <v>71</v>
      </c>
      <c r="D134" s="165"/>
      <c r="E134" s="170"/>
      <c r="F134" s="174"/>
      <c r="G134" s="174">
        <f>SUMIF(AE135:AE135,"&lt;&gt;NOR",G135:G135)</f>
        <v>0</v>
      </c>
      <c r="H134" s="174"/>
      <c r="I134" s="174">
        <f>SUM(I135:I135)</f>
        <v>0</v>
      </c>
      <c r="J134" s="174"/>
      <c r="K134" s="174">
        <f>SUM(K135:K135)</f>
        <v>0</v>
      </c>
      <c r="L134" s="174"/>
      <c r="M134" s="174">
        <f>SUM(M135:M135)</f>
        <v>0</v>
      </c>
      <c r="N134" s="165"/>
      <c r="O134" s="165">
        <f>SUM(O135:O135)</f>
        <v>0</v>
      </c>
      <c r="P134" s="165"/>
      <c r="Q134" s="165">
        <f>SUM(Q135:Q135)</f>
        <v>0</v>
      </c>
      <c r="R134" s="165"/>
      <c r="S134" s="165"/>
      <c r="T134" s="166"/>
      <c r="U134" s="165">
        <f>SUM(U135:U135)</f>
        <v>154.04</v>
      </c>
      <c r="AE134" t="s">
        <v>99</v>
      </c>
    </row>
    <row r="135" spans="1:60" ht="12.75" outlineLevel="1">
      <c r="A135" s="150">
        <v>48</v>
      </c>
      <c r="B135" s="160" t="s">
        <v>260</v>
      </c>
      <c r="C135" s="190" t="s">
        <v>261</v>
      </c>
      <c r="D135" s="162" t="s">
        <v>144</v>
      </c>
      <c r="E135" s="168">
        <v>394.97</v>
      </c>
      <c r="F135" s="172"/>
      <c r="G135" s="173">
        <f>ROUND(E135*F135,2)</f>
        <v>0</v>
      </c>
      <c r="H135" s="172"/>
      <c r="I135" s="173">
        <f>ROUND(E135*H135,2)</f>
        <v>0</v>
      </c>
      <c r="J135" s="172"/>
      <c r="K135" s="173">
        <f>ROUND(E135*J135,2)</f>
        <v>0</v>
      </c>
      <c r="L135" s="173">
        <v>21</v>
      </c>
      <c r="M135" s="173">
        <f>G135*(1+L135/100)</f>
        <v>0</v>
      </c>
      <c r="N135" s="162">
        <v>0</v>
      </c>
      <c r="O135" s="162">
        <f>ROUND(E135*N135,5)</f>
        <v>0</v>
      </c>
      <c r="P135" s="162">
        <v>0</v>
      </c>
      <c r="Q135" s="162">
        <f>ROUND(E135*P135,5)</f>
        <v>0</v>
      </c>
      <c r="R135" s="162"/>
      <c r="S135" s="162"/>
      <c r="T135" s="163">
        <v>0.39</v>
      </c>
      <c r="U135" s="162">
        <f>ROUND(E135*T135,2)</f>
        <v>154.04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 t="s">
        <v>103</v>
      </c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31" ht="12.75">
      <c r="A136" s="152" t="s">
        <v>98</v>
      </c>
      <c r="B136" s="161" t="s">
        <v>72</v>
      </c>
      <c r="C136" s="192" t="s">
        <v>26</v>
      </c>
      <c r="D136" s="165"/>
      <c r="E136" s="170"/>
      <c r="F136" s="174"/>
      <c r="G136" s="174">
        <f>SUMIF(AE137:AE142,"&lt;&gt;NOR",G137:G142)</f>
        <v>0</v>
      </c>
      <c r="H136" s="174"/>
      <c r="I136" s="174">
        <f>SUM(I137:I142)</f>
        <v>0</v>
      </c>
      <c r="J136" s="174"/>
      <c r="K136" s="174">
        <f>SUM(K137:K142)</f>
        <v>0</v>
      </c>
      <c r="L136" s="174"/>
      <c r="M136" s="174">
        <f>SUM(M137:M142)</f>
        <v>0</v>
      </c>
      <c r="N136" s="165"/>
      <c r="O136" s="165">
        <f>SUM(O137:O142)</f>
        <v>0</v>
      </c>
      <c r="P136" s="165"/>
      <c r="Q136" s="165">
        <f>SUM(Q137:Q142)</f>
        <v>0</v>
      </c>
      <c r="R136" s="165"/>
      <c r="S136" s="165"/>
      <c r="T136" s="166"/>
      <c r="U136" s="165">
        <f>SUM(U137:U142)</f>
        <v>0</v>
      </c>
      <c r="AE136" t="s">
        <v>99</v>
      </c>
    </row>
    <row r="137" spans="1:60" ht="12.75" outlineLevel="1">
      <c r="A137" s="150">
        <v>49</v>
      </c>
      <c r="B137" s="160" t="s">
        <v>262</v>
      </c>
      <c r="C137" s="190" t="s">
        <v>263</v>
      </c>
      <c r="D137" s="162" t="s">
        <v>264</v>
      </c>
      <c r="E137" s="168">
        <v>1</v>
      </c>
      <c r="F137" s="172"/>
      <c r="G137" s="173">
        <f aca="true" t="shared" si="0" ref="G137:G142">ROUND(E137*F137,2)</f>
        <v>0</v>
      </c>
      <c r="H137" s="172"/>
      <c r="I137" s="173">
        <f aca="true" t="shared" si="1" ref="I137:I142">ROUND(E137*H137,2)</f>
        <v>0</v>
      </c>
      <c r="J137" s="172"/>
      <c r="K137" s="173">
        <f aca="true" t="shared" si="2" ref="K137:K142">ROUND(E137*J137,2)</f>
        <v>0</v>
      </c>
      <c r="L137" s="173">
        <v>21</v>
      </c>
      <c r="M137" s="173">
        <f aca="true" t="shared" si="3" ref="M137:M142">G137*(1+L137/100)</f>
        <v>0</v>
      </c>
      <c r="N137" s="162">
        <v>0</v>
      </c>
      <c r="O137" s="162">
        <f aca="true" t="shared" si="4" ref="O137:O142">ROUND(E137*N137,5)</f>
        <v>0</v>
      </c>
      <c r="P137" s="162">
        <v>0</v>
      </c>
      <c r="Q137" s="162">
        <f aca="true" t="shared" si="5" ref="Q137:Q142">ROUND(E137*P137,5)</f>
        <v>0</v>
      </c>
      <c r="R137" s="162"/>
      <c r="S137" s="162"/>
      <c r="T137" s="163">
        <v>0</v>
      </c>
      <c r="U137" s="162">
        <f aca="true" t="shared" si="6" ref="U137:U142">ROUND(E137*T137,2)</f>
        <v>0</v>
      </c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 t="s">
        <v>103</v>
      </c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2.75" outlineLevel="1">
      <c r="A138" s="150">
        <v>50</v>
      </c>
      <c r="B138" s="160" t="s">
        <v>265</v>
      </c>
      <c r="C138" s="190" t="s">
        <v>266</v>
      </c>
      <c r="D138" s="162" t="s">
        <v>264</v>
      </c>
      <c r="E138" s="168">
        <v>1</v>
      </c>
      <c r="F138" s="172"/>
      <c r="G138" s="173">
        <f t="shared" si="0"/>
        <v>0</v>
      </c>
      <c r="H138" s="172"/>
      <c r="I138" s="173">
        <f t="shared" si="1"/>
        <v>0</v>
      </c>
      <c r="J138" s="172"/>
      <c r="K138" s="173">
        <f t="shared" si="2"/>
        <v>0</v>
      </c>
      <c r="L138" s="173">
        <v>21</v>
      </c>
      <c r="M138" s="173">
        <f t="shared" si="3"/>
        <v>0</v>
      </c>
      <c r="N138" s="162">
        <v>0</v>
      </c>
      <c r="O138" s="162">
        <f t="shared" si="4"/>
        <v>0</v>
      </c>
      <c r="P138" s="162">
        <v>0</v>
      </c>
      <c r="Q138" s="162">
        <f t="shared" si="5"/>
        <v>0</v>
      </c>
      <c r="R138" s="162"/>
      <c r="S138" s="162"/>
      <c r="T138" s="163">
        <v>0</v>
      </c>
      <c r="U138" s="162">
        <f t="shared" si="6"/>
        <v>0</v>
      </c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 t="s">
        <v>103</v>
      </c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>
      <c r="A139" s="150">
        <v>51</v>
      </c>
      <c r="B139" s="160" t="s">
        <v>267</v>
      </c>
      <c r="C139" s="190" t="s">
        <v>268</v>
      </c>
      <c r="D139" s="162" t="s">
        <v>264</v>
      </c>
      <c r="E139" s="168">
        <v>1</v>
      </c>
      <c r="F139" s="172"/>
      <c r="G139" s="173">
        <f t="shared" si="0"/>
        <v>0</v>
      </c>
      <c r="H139" s="172"/>
      <c r="I139" s="173">
        <f t="shared" si="1"/>
        <v>0</v>
      </c>
      <c r="J139" s="172"/>
      <c r="K139" s="173">
        <f t="shared" si="2"/>
        <v>0</v>
      </c>
      <c r="L139" s="173">
        <v>21</v>
      </c>
      <c r="M139" s="173">
        <f t="shared" si="3"/>
        <v>0</v>
      </c>
      <c r="N139" s="162">
        <v>0</v>
      </c>
      <c r="O139" s="162">
        <f t="shared" si="4"/>
        <v>0</v>
      </c>
      <c r="P139" s="162">
        <v>0</v>
      </c>
      <c r="Q139" s="162">
        <f t="shared" si="5"/>
        <v>0</v>
      </c>
      <c r="R139" s="162"/>
      <c r="S139" s="162"/>
      <c r="T139" s="163">
        <v>0</v>
      </c>
      <c r="U139" s="162">
        <f t="shared" si="6"/>
        <v>0</v>
      </c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 t="s">
        <v>103</v>
      </c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0">
        <v>52</v>
      </c>
      <c r="B140" s="160" t="s">
        <v>269</v>
      </c>
      <c r="C140" s="190" t="s">
        <v>270</v>
      </c>
      <c r="D140" s="162" t="s">
        <v>264</v>
      </c>
      <c r="E140" s="168">
        <v>1</v>
      </c>
      <c r="F140" s="172"/>
      <c r="G140" s="173">
        <f t="shared" si="0"/>
        <v>0</v>
      </c>
      <c r="H140" s="172"/>
      <c r="I140" s="173">
        <f t="shared" si="1"/>
        <v>0</v>
      </c>
      <c r="J140" s="172"/>
      <c r="K140" s="173">
        <f t="shared" si="2"/>
        <v>0</v>
      </c>
      <c r="L140" s="173">
        <v>21</v>
      </c>
      <c r="M140" s="173">
        <f t="shared" si="3"/>
        <v>0</v>
      </c>
      <c r="N140" s="162">
        <v>0</v>
      </c>
      <c r="O140" s="162">
        <f t="shared" si="4"/>
        <v>0</v>
      </c>
      <c r="P140" s="162">
        <v>0</v>
      </c>
      <c r="Q140" s="162">
        <f t="shared" si="5"/>
        <v>0</v>
      </c>
      <c r="R140" s="162"/>
      <c r="S140" s="162"/>
      <c r="T140" s="163">
        <v>0</v>
      </c>
      <c r="U140" s="162">
        <f t="shared" si="6"/>
        <v>0</v>
      </c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 t="s">
        <v>103</v>
      </c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12.75" outlineLevel="1">
      <c r="A141" s="150">
        <v>53</v>
      </c>
      <c r="B141" s="160" t="s">
        <v>271</v>
      </c>
      <c r="C141" s="190" t="s">
        <v>272</v>
      </c>
      <c r="D141" s="162" t="s">
        <v>264</v>
      </c>
      <c r="E141" s="168">
        <v>1</v>
      </c>
      <c r="F141" s="172"/>
      <c r="G141" s="173">
        <f t="shared" si="0"/>
        <v>0</v>
      </c>
      <c r="H141" s="172"/>
      <c r="I141" s="173">
        <f t="shared" si="1"/>
        <v>0</v>
      </c>
      <c r="J141" s="172"/>
      <c r="K141" s="173">
        <f t="shared" si="2"/>
        <v>0</v>
      </c>
      <c r="L141" s="173">
        <v>21</v>
      </c>
      <c r="M141" s="173">
        <f t="shared" si="3"/>
        <v>0</v>
      </c>
      <c r="N141" s="162">
        <v>0</v>
      </c>
      <c r="O141" s="162">
        <f t="shared" si="4"/>
        <v>0</v>
      </c>
      <c r="P141" s="162">
        <v>0</v>
      </c>
      <c r="Q141" s="162">
        <f t="shared" si="5"/>
        <v>0</v>
      </c>
      <c r="R141" s="162"/>
      <c r="S141" s="162"/>
      <c r="T141" s="163">
        <v>0</v>
      </c>
      <c r="U141" s="162">
        <f t="shared" si="6"/>
        <v>0</v>
      </c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 t="s">
        <v>103</v>
      </c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79">
        <v>54</v>
      </c>
      <c r="B142" s="180" t="s">
        <v>273</v>
      </c>
      <c r="C142" s="193" t="s">
        <v>274</v>
      </c>
      <c r="D142" s="181" t="s">
        <v>264</v>
      </c>
      <c r="E142" s="182">
        <v>1</v>
      </c>
      <c r="F142" s="183"/>
      <c r="G142" s="184">
        <f t="shared" si="0"/>
        <v>0</v>
      </c>
      <c r="H142" s="183"/>
      <c r="I142" s="184">
        <f t="shared" si="1"/>
        <v>0</v>
      </c>
      <c r="J142" s="183"/>
      <c r="K142" s="184">
        <f t="shared" si="2"/>
        <v>0</v>
      </c>
      <c r="L142" s="184">
        <v>21</v>
      </c>
      <c r="M142" s="184">
        <f t="shared" si="3"/>
        <v>0</v>
      </c>
      <c r="N142" s="181">
        <v>0</v>
      </c>
      <c r="O142" s="181">
        <f t="shared" si="4"/>
        <v>0</v>
      </c>
      <c r="P142" s="181">
        <v>0</v>
      </c>
      <c r="Q142" s="181">
        <f t="shared" si="5"/>
        <v>0</v>
      </c>
      <c r="R142" s="181"/>
      <c r="S142" s="181"/>
      <c r="T142" s="185">
        <v>0</v>
      </c>
      <c r="U142" s="181">
        <f t="shared" si="6"/>
        <v>0</v>
      </c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 t="s">
        <v>103</v>
      </c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30" ht="12.75">
      <c r="A143" s="6"/>
      <c r="B143" s="7" t="s">
        <v>275</v>
      </c>
      <c r="C143" s="194" t="s">
        <v>275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AC143">
        <v>15</v>
      </c>
      <c r="AD143">
        <v>21</v>
      </c>
    </row>
    <row r="144" spans="1:31" ht="12.75">
      <c r="A144" s="186"/>
      <c r="B144" s="187">
        <v>26</v>
      </c>
      <c r="C144" s="195" t="s">
        <v>275</v>
      </c>
      <c r="D144" s="188"/>
      <c r="E144" s="188"/>
      <c r="F144" s="188"/>
      <c r="G144" s="189">
        <f>G9+G51+G68+G78+G84+G100+G114+G127+G134+G136</f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AC144">
        <f>SUMIF(L7:L142,AC143,G7:G142)</f>
        <v>0</v>
      </c>
      <c r="AD144">
        <f>SUMIF(L7:L142,AD143,G7:G142)</f>
        <v>0</v>
      </c>
      <c r="AE144" t="s">
        <v>276</v>
      </c>
    </row>
    <row r="145" spans="1:21" ht="12.75">
      <c r="A145" s="6"/>
      <c r="B145" s="7" t="s">
        <v>275</v>
      </c>
      <c r="C145" s="194" t="s">
        <v>275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>
      <c r="A146" s="6"/>
      <c r="B146" s="7" t="s">
        <v>275</v>
      </c>
      <c r="C146" s="194" t="s">
        <v>275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276">
        <v>33</v>
      </c>
      <c r="B147" s="276"/>
      <c r="C147" s="27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 ht="12.75">
      <c r="A148" s="278"/>
      <c r="B148" s="279"/>
      <c r="C148" s="280"/>
      <c r="D148" s="279"/>
      <c r="E148" s="279"/>
      <c r="F148" s="279"/>
      <c r="G148" s="28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AE148" t="s">
        <v>277</v>
      </c>
    </row>
    <row r="149" spans="1:21" ht="12.75">
      <c r="A149" s="282"/>
      <c r="B149" s="283"/>
      <c r="C149" s="284"/>
      <c r="D149" s="283"/>
      <c r="E149" s="283"/>
      <c r="F149" s="283"/>
      <c r="G149" s="28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>
      <c r="A150" s="282"/>
      <c r="B150" s="283"/>
      <c r="C150" s="284"/>
      <c r="D150" s="283"/>
      <c r="E150" s="283"/>
      <c r="F150" s="283"/>
      <c r="G150" s="28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282"/>
      <c r="B151" s="283"/>
      <c r="C151" s="284"/>
      <c r="D151" s="283"/>
      <c r="E151" s="283"/>
      <c r="F151" s="283"/>
      <c r="G151" s="28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286"/>
      <c r="B152" s="287"/>
      <c r="C152" s="288"/>
      <c r="D152" s="287"/>
      <c r="E152" s="287"/>
      <c r="F152" s="287"/>
      <c r="G152" s="28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6"/>
      <c r="B153" s="7" t="s">
        <v>275</v>
      </c>
      <c r="C153" s="194" t="s">
        <v>275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3:31" ht="12.75">
      <c r="C154" s="196"/>
      <c r="AE154" t="s">
        <v>278</v>
      </c>
    </row>
  </sheetData>
  <sheetProtection password="CBC7" sheet="1"/>
  <mergeCells count="14">
    <mergeCell ref="C30:G30"/>
    <mergeCell ref="C63:G63"/>
    <mergeCell ref="A147:C147"/>
    <mergeCell ref="A148:G152"/>
    <mergeCell ref="C116:G116"/>
    <mergeCell ref="C118:G118"/>
    <mergeCell ref="C120:G120"/>
    <mergeCell ref="C122:G122"/>
    <mergeCell ref="C124:G124"/>
    <mergeCell ref="C126:G126"/>
    <mergeCell ref="A1:G1"/>
    <mergeCell ref="C2:G2"/>
    <mergeCell ref="C3:G3"/>
    <mergeCell ref="C4:G4"/>
  </mergeCells>
  <printOptions/>
  <pageMargins left="0.5905511811023623" right="0.3937007874015748" top="0" bottom="0.3937007874015748" header="0" footer="0"/>
  <pageSetup firstPageNumber="4" useFirstPageNumber="1" horizontalDpi="600" verticalDpi="600" orientation="portrait" paperSize="9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9" t="s">
        <v>39</v>
      </c>
      <c r="B2" s="209"/>
      <c r="C2" s="209"/>
      <c r="D2" s="209"/>
      <c r="E2" s="209"/>
      <c r="F2" s="209"/>
      <c r="G2" s="209"/>
    </row>
  </sheetData>
  <sheetProtection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tauchmanmiroslav</cp:lastModifiedBy>
  <cp:lastPrinted>2018-04-24T06:55:37Z</cp:lastPrinted>
  <dcterms:created xsi:type="dcterms:W3CDTF">2009-04-08T07:15:50Z</dcterms:created>
  <dcterms:modified xsi:type="dcterms:W3CDTF">2018-04-25T05:25:14Z</dcterms:modified>
  <cp:category/>
  <cp:version/>
  <cp:contentType/>
  <cp:contentStatus/>
</cp:coreProperties>
</file>